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60" windowWidth="19440" windowHeight="11040" tabRatio="946" firstSheet="31" activeTab="34"/>
  </bookViews>
  <sheets>
    <sheet name="Раздел 1" sheetId="1" r:id="rId1"/>
    <sheet name="Раздел 2 новое" sheetId="336" r:id="rId2"/>
    <sheet name="Раздел 2" sheetId="3" state="hidden" r:id="rId3"/>
    <sheet name="ДК доходы" sheetId="5" state="hidden" r:id="rId4"/>
    <sheet name="Собственность (120)" sheetId="296" r:id="rId5"/>
    <sheet name="Оказание услуг (130)" sheetId="297" r:id="rId6"/>
    <sheet name="Штрафы (140)" sheetId="298" state="hidden" r:id="rId7"/>
    <sheet name="Безвозмездные (150)" sheetId="299" r:id="rId8"/>
    <sheet name="Активы (400)" sheetId="300" r:id="rId9"/>
    <sheet name="Прочие поступления (510)" sheetId="301" state="hidden" r:id="rId10"/>
    <sheet name="Налоги из дохода 180" sheetId="302" r:id="rId11"/>
    <sheet name="ДК по выплатам" sheetId="25" state="hidden" r:id="rId12"/>
    <sheet name="211квр 111 (2020)РАЙОН" sheetId="105" r:id="rId13"/>
    <sheet name="211квр 111 (2021)РАЙОН" sheetId="106" state="hidden" r:id="rId14"/>
    <sheet name="211квр 111 (2022)РАЙОН" sheetId="107" state="hidden" r:id="rId15"/>
    <sheet name="264 КВР 111 (2020)Р-Н" sheetId="117" state="hidden" r:id="rId16"/>
    <sheet name="264 КВР 111 (2021)Р-Н" sheetId="118" state="hidden" r:id="rId17"/>
    <sheet name="264 КВР 111 (2022)Р-Н" sheetId="119" state="hidden" r:id="rId18"/>
    <sheet name="266 КВР 111 (2020)Р-Н" sheetId="123" state="hidden" r:id="rId19"/>
    <sheet name="266 КВР 111 (2021)Р-Н" sheetId="124" state="hidden" r:id="rId20"/>
    <sheet name="266 КВР 111 (2022)Р-Н" sheetId="125" state="hidden" r:id="rId21"/>
    <sheet name="213 КВР 113 (2020-2022)Р-Н" sheetId="127" r:id="rId22"/>
    <sheet name="266 КВР 112 (2020)Р-Н" sheetId="129" state="hidden" r:id="rId23"/>
    <sheet name="266 КВР 112 (2021)Р-Н" sheetId="130" state="hidden" r:id="rId24"/>
    <sheet name="266 КВР 112 (2022)Р-Н" sheetId="131" state="hidden" r:id="rId25"/>
    <sheet name="222 (2020)Р-Н,ПОДВОЗ" sheetId="132" state="hidden" r:id="rId26"/>
    <sheet name="222 (2021)Р-Н,ПОДВОЗ" sheetId="133" state="hidden" r:id="rId27"/>
    <sheet name="222 (2022)Р-Н,ПОДВОЗ" sheetId="134" state="hidden" r:id="rId28"/>
    <sheet name="223 (2020)Р-Н" sheetId="35" r:id="rId29"/>
    <sheet name="223 (2021)Р-Н" sheetId="74" state="hidden" r:id="rId30"/>
    <sheet name="223 (2022)Р-Н" sheetId="75" state="hidden" r:id="rId31"/>
    <sheet name="225  (2020)Р-Н" sheetId="139" r:id="rId32"/>
    <sheet name="225  (2021)Р-Н" sheetId="140" state="hidden" r:id="rId33"/>
    <sheet name="225  (2022)Р-Н" sheetId="141" state="hidden" r:id="rId34"/>
    <sheet name="226 (2020)Р-Н" sheetId="157" r:id="rId35"/>
    <sheet name="226 (2021)Р-Н" sheetId="158" state="hidden" r:id="rId36"/>
    <sheet name="226 (2022)Р-Н" sheetId="159" state="hidden" r:id="rId37"/>
    <sheet name="227 (2020)Р-Н" sheetId="38" state="hidden" r:id="rId38"/>
    <sheet name="227 (2021)Р-Н" sheetId="80" state="hidden" r:id="rId39"/>
    <sheet name="227 (2022)Р-Н" sheetId="81" state="hidden" r:id="rId40"/>
    <sheet name="228 (2020)Р-Н" sheetId="39" state="hidden" r:id="rId41"/>
    <sheet name="310 (2020)Р-Н" sheetId="203" r:id="rId42"/>
    <sheet name="341 (2020)Р-Н" sheetId="222" state="hidden" r:id="rId43"/>
    <sheet name="343 (2020)Р-Н" sheetId="43" state="hidden" r:id="rId44"/>
    <sheet name="344 (2020)Р-Н" sheetId="44" r:id="rId45"/>
    <sheet name="345 (2020)Р-Н" sheetId="234" state="hidden" r:id="rId46"/>
    <sheet name="346 (2020)Р-Н" sheetId="237" state="hidden" r:id="rId47"/>
    <sheet name="291 зем  (2020)" sheetId="49" r:id="rId48"/>
    <sheet name="291 зем  (2021)" sheetId="101" state="hidden" r:id="rId49"/>
    <sheet name="291 зем  (2022)" sheetId="102" state="hidden" r:id="rId50"/>
    <sheet name="291 им  (2020)" sheetId="50" r:id="rId51"/>
    <sheet name="291 им  (2021)" sheetId="103" state="hidden" r:id="rId52"/>
    <sheet name="291 им  (2022)" sheetId="104" state="hidden" r:id="rId53"/>
    <sheet name="291(852) (2020)" sheetId="51" state="hidden" r:id="rId54"/>
    <sheet name="291 (853) (2020)" sheetId="52" state="hidden" r:id="rId55"/>
    <sheet name="295 (853) (2020)" sheetId="53" state="hidden" r:id="rId56"/>
    <sheet name="211квр 111 (2020)КРАЙ" sheetId="26" r:id="rId57"/>
    <sheet name="211квр 111 (2021)КРАЙ" sheetId="54" state="hidden" r:id="rId58"/>
    <sheet name="211квр 111 (2022)КРАЙ" sheetId="55" state="hidden" r:id="rId59"/>
    <sheet name="264 КВР 111 (2020)КРАЙ" sheetId="28" state="hidden" r:id="rId60"/>
    <sheet name="264 КВР 111 (2021)КРАЙ" sheetId="58" state="hidden" r:id="rId61"/>
    <sheet name="264 КВР 111 (2022)КРАЙ" sheetId="59" state="hidden" r:id="rId62"/>
    <sheet name="266 КВР 111 (2020)КРАЙ" sheetId="27" r:id="rId63"/>
    <sheet name="266 КВР 111 (2021)КРАЙ" sheetId="56" state="hidden" r:id="rId64"/>
    <sheet name="266 КВР 111 (2022)КРАЙ" sheetId="57" state="hidden" r:id="rId65"/>
    <sheet name="212, 226 КВР 112 (2020)КРАЙ" sheetId="30" r:id="rId66"/>
    <sheet name="213 КВР 113(2020-2022)КРАЙ" sheetId="29" r:id="rId67"/>
    <sheet name="211квр 111 (2020)КРАЙ (0703)" sheetId="108" r:id="rId68"/>
    <sheet name="211квр 111 (2021)КРАЙ (0703)" sheetId="109" state="hidden" r:id="rId69"/>
    <sheet name="211квр 111 (2022)КРАЙ (0703)" sheetId="110" state="hidden" r:id="rId70"/>
    <sheet name="264 КВР 111 (2020)КРАЙ (0703)" sheetId="114" r:id="rId71"/>
    <sheet name="264 КВР 111 (2021)КРАЙ (0703)" sheetId="115" state="hidden" r:id="rId72"/>
    <sheet name="264 КВР 111 (2022)КРАЙ (0703)" sheetId="116" state="hidden" r:id="rId73"/>
    <sheet name="266 КВР 111 (2020)КРАЙ (0703)" sheetId="120" state="hidden" r:id="rId74"/>
    <sheet name="266 КВР 111 (2021)КРАЙ (0703)" sheetId="121" state="hidden" r:id="rId75"/>
    <sheet name="266 КВР 111 (2022)КРАЙ (0703)" sheetId="122" state="hidden" r:id="rId76"/>
    <sheet name="213КВР113(2020-2022)КРАЙ (0703)" sheetId="126" r:id="rId77"/>
    <sheet name="212, 226 КВР 112 (2021)КРАЙ" sheetId="62" state="hidden" r:id="rId78"/>
    <sheet name="212, 226 КВР 112 (2022)КРАЙ" sheetId="63" state="hidden" r:id="rId79"/>
    <sheet name="266 КВР 112 (2020)КРАЙ" sheetId="31" state="hidden" r:id="rId80"/>
    <sheet name="266 КВР 112 (2021)КРАЙ" sheetId="64" state="hidden" r:id="rId81"/>
    <sheet name="266 КВР 112 (2022)КРАЙ" sheetId="65" state="hidden" r:id="rId82"/>
    <sheet name="221 (2020)КРАЙ" sheetId="33" r:id="rId83"/>
    <sheet name="221 (2021)КРАЙ" sheetId="70" state="hidden" r:id="rId84"/>
    <sheet name="221 (2022)КРАЙ" sheetId="71" state="hidden" r:id="rId85"/>
    <sheet name="222 (2020)КРАЙ" sheetId="34" state="hidden" r:id="rId86"/>
    <sheet name="222 (2021)КРАЙ" sheetId="72" state="hidden" r:id="rId87"/>
    <sheet name="222 (2022)КРАЙ" sheetId="73" state="hidden" r:id="rId88"/>
    <sheet name="225  (2020)КРАЙ" sheetId="36" r:id="rId89"/>
    <sheet name="225  (2021)КРАЙ" sheetId="76" state="hidden" r:id="rId90"/>
    <sheet name="225  (2022)КРАЙ" sheetId="77" state="hidden" r:id="rId91"/>
    <sheet name="226 (2020)КРАЙ" sheetId="37" r:id="rId92"/>
    <sheet name="226 (2021)КРАЙ" sheetId="78" state="hidden" r:id="rId93"/>
    <sheet name="226 (2022)КРАЙ" sheetId="79" state="hidden" r:id="rId94"/>
    <sheet name="310 (2020)КРАЙ" sheetId="40" r:id="rId95"/>
    <sheet name="310 (2021)КРАЙ" sheetId="84" state="hidden" r:id="rId96"/>
    <sheet name="310 (2022)КРАЙ" sheetId="85" state="hidden" r:id="rId97"/>
    <sheet name="341 (2020)КРАЙ" sheetId="41" state="hidden" r:id="rId98"/>
    <sheet name="345 (2020)КРАЙ" sheetId="45" state="hidden" r:id="rId99"/>
    <sheet name="346 (2020)КРАЙ" sheetId="46" r:id="rId100"/>
    <sheet name="346 (2021)КРАЙ" sheetId="96" state="hidden" r:id="rId101"/>
    <sheet name="346 (2022)КРАЙ" sheetId="97" state="hidden" r:id="rId102"/>
    <sheet name="349 (2020)КРАЙ" sheetId="47" r:id="rId103"/>
    <sheet name="349 (2021)КРАЙ" sheetId="98" state="hidden" r:id="rId104"/>
    <sheet name="349 (2022)КРАЙ" sheetId="99" state="hidden" r:id="rId105"/>
    <sheet name="223 (2020)ВНЕБ, 120Д" sheetId="138" state="hidden" r:id="rId106"/>
    <sheet name="225  (2020)ВНЕБ, 120Д" sheetId="142" state="hidden" r:id="rId107"/>
    <sheet name="225  (2021)ВНЕБ, 120Д" sheetId="303" state="hidden" r:id="rId108"/>
    <sheet name="225  (2022)ВНЕБ, 120Д" sheetId="304" state="hidden" r:id="rId109"/>
    <sheet name="226 (2020)ВНЕБ, 120Д" sheetId="164" r:id="rId110"/>
    <sheet name="228 (2020)ВНЕБ, 120Д" sheetId="192" r:id="rId111"/>
    <sheet name="228 (2021)ВНЕБ, 120Д" sheetId="305" state="hidden" r:id="rId112"/>
    <sheet name="228 (2022)ВНЕБ, 120Д" sheetId="306" state="hidden" r:id="rId113"/>
    <sheet name="310 (2020)ВНЕБ, 120Д" sheetId="206" r:id="rId114"/>
    <sheet name="346 (2020)ВНЕБ 120Д" sheetId="241" r:id="rId115"/>
    <sheet name="295 (853) (2020)внеб 120" sheetId="308" r:id="rId116"/>
    <sheet name="223 (2020)ВНЕБ, 130Д" sheetId="135" r:id="rId117"/>
    <sheet name="223 (2021)ВНЕБ, 130Д" sheetId="136" state="hidden" r:id="rId118"/>
    <sheet name="223 (2022)ВНЕБ, 130Д" sheetId="137" state="hidden" r:id="rId119"/>
    <sheet name="211квр 111 (2020)ВНЕБ, ПЛАТ.УСЛ" sheetId="111" state="hidden" r:id="rId120"/>
    <sheet name="211квр 111 (2021)ВНЕБ, ПЛАТ.УСЛ" sheetId="112" state="hidden" r:id="rId121"/>
    <sheet name="211квр 111 (2022)ВНЕБ, ПЛАТ.УСЛ" sheetId="113" state="hidden" r:id="rId122"/>
    <sheet name="213КВР113(2020-2022)ВНЕБ,ПЛАТ.У" sheetId="128" state="hidden" r:id="rId123"/>
    <sheet name="225  (2020)ВНЕБ, ПЛАТ.УСЛ" sheetId="262" state="hidden" r:id="rId124"/>
    <sheet name="226 (2020)ВНЕБ, ПЛАТ.УСЛ" sheetId="265" state="hidden" r:id="rId125"/>
    <sheet name="227 (2020)ВНЕБ, ПЛАТ.УСЛ" sheetId="268" state="hidden" r:id="rId126"/>
    <sheet name="228 (2020)ВНЕБ, ПЛАТ.УСЛ" sheetId="271" state="hidden" r:id="rId127"/>
    <sheet name="310 (2020)ВНЕБ, ПЛАТ.УСЛ" sheetId="274" state="hidden" r:id="rId128"/>
    <sheet name="344 (2020)ВНЕБ ПЛАТ.УСЛ" sheetId="277" state="hidden" r:id="rId129"/>
    <sheet name="345 (2020)ВНЕБ ПЛАТ.УСЛ" sheetId="280" state="hidden" r:id="rId130"/>
    <sheet name="346 (2020)ВНЕБ ПЛАТ.УСЛ" sheetId="283" state="hidden" r:id="rId131"/>
    <sheet name="349 (2020)ВНЕБ ПЛАТ.УСЛ" sheetId="286" state="hidden" r:id="rId132"/>
    <sheet name="291(852)(20)ВНЕБ ПЛАТ.УСЛ" sheetId="289" state="hidden" r:id="rId133"/>
    <sheet name="291(853)(20)ВНЕБ ПЛАТ.УСЛ" sheetId="292" state="hidden" r:id="rId134"/>
    <sheet name="295(853)(20)ВНЕБ ПЛАТ.УСЛ" sheetId="295" state="hidden" r:id="rId135"/>
    <sheet name="225  (2020)ВНЕБ, 140Д" sheetId="260" state="hidden" r:id="rId136"/>
    <sheet name="226 (2020)ВНЕБ, 140Д" sheetId="263" state="hidden" r:id="rId137"/>
    <sheet name="227 (2020)ВНЕБ, 140Д" sheetId="266" state="hidden" r:id="rId138"/>
    <sheet name="228 (2020)ВНЕБ, 140Д" sheetId="269" state="hidden" r:id="rId139"/>
    <sheet name="310 (2020)ВНЕБ, 140Д" sheetId="272" state="hidden" r:id="rId140"/>
    <sheet name="344 (2020)ВНЕБ 140Д" sheetId="275" state="hidden" r:id="rId141"/>
    <sheet name="345 (2020)ВНЕБ 140Д" sheetId="278" state="hidden" r:id="rId142"/>
    <sheet name="346 (2020)ВНЕБ 140Д" sheetId="281" state="hidden" r:id="rId143"/>
    <sheet name="349 (2020)ВНЕБ 140Д" sheetId="284" state="hidden" r:id="rId144"/>
    <sheet name="291(852)(20)ВНЕБ 140Д" sheetId="287" state="hidden" r:id="rId145"/>
    <sheet name="291(853)(20)ВНЕБ 140Д" sheetId="290" state="hidden" r:id="rId146"/>
    <sheet name="295(853)(20)ВНЕБ 140Д" sheetId="293" state="hidden" r:id="rId147"/>
    <sheet name="225  (2020)ВНЕБ, 150Д" sheetId="145" state="hidden" r:id="rId148"/>
    <sheet name="226 (2020)ВНЕБ, 150Д" sheetId="160" r:id="rId149"/>
    <sheet name="226 (2021)ВНЕБ, 150Д" sheetId="161" state="hidden" r:id="rId150"/>
    <sheet name="226 (2022)ВНЕБ, 150Д" sheetId="162" state="hidden" r:id="rId151"/>
    <sheet name="227 (2020)ВНЕБ, 150Д" sheetId="189" state="hidden" r:id="rId152"/>
    <sheet name="228 (2020)ВНЕБ, 150Д" sheetId="195" state="hidden" r:id="rId153"/>
    <sheet name="310 (2020)ВНЕБ, 150Д" sheetId="207" state="hidden" r:id="rId154"/>
    <sheet name="343 (2020)ВНЕБ 150Д" sheetId="228" state="hidden" r:id="rId155"/>
    <sheet name="344 (2020)ВНЕБ 150Д" sheetId="230" state="hidden" r:id="rId156"/>
    <sheet name="345 (2020)ВНЕБ 150Д" sheetId="235" state="hidden" r:id="rId157"/>
    <sheet name="346 (2020)ВНЕБ 150Д" sheetId="240" state="hidden" r:id="rId158"/>
    <sheet name="349 (2020)ВНЕБ 150Д" sheetId="258" state="hidden" r:id="rId159"/>
    <sheet name="291(852) (2020)ВНЕБ 150Д" sheetId="251" state="hidden" r:id="rId160"/>
    <sheet name="291(853) (2020)ВНЕБ 150Д" sheetId="253" state="hidden" r:id="rId161"/>
    <sheet name="295(853) (2020)ВНЕБ 150Д" sheetId="255" state="hidden" r:id="rId162"/>
    <sheet name="225  (2020)ВНЕБ, 400Д" sheetId="261" state="hidden" r:id="rId163"/>
    <sheet name="226 (2020)ВНЕБ, 400Д" sheetId="264" state="hidden" r:id="rId164"/>
    <sheet name="227 (2020)ВНЕБ, 400Д" sheetId="267" state="hidden" r:id="rId165"/>
    <sheet name="228 (2020)ВНЕБ, 400Д" sheetId="270" state="hidden" r:id="rId166"/>
    <sheet name="310 (2020)ВНЕБ, 400Д" sheetId="273" state="hidden" r:id="rId167"/>
    <sheet name="344 (2020)ВНЕБ 400Д" sheetId="276" state="hidden" r:id="rId168"/>
    <sheet name="345 (2020)ВНЕБ 400Д" sheetId="279" state="hidden" r:id="rId169"/>
    <sheet name="346 (2020)ВНЕБ 400Д" sheetId="282" r:id="rId170"/>
    <sheet name="349 (2020)ВНЕБ 400Д" sheetId="285" state="hidden" r:id="rId171"/>
    <sheet name="291(852)(20)ВНЕБ 400Д" sheetId="288" state="hidden" r:id="rId172"/>
    <sheet name="291(853)(20)ВНЕБ 400Д" sheetId="291" state="hidden" r:id="rId173"/>
    <sheet name="295(853)(20)ВНЕБ 400Д" sheetId="294" state="hidden" r:id="rId174"/>
    <sheet name="310 (2020)002.01.0001" sheetId="204" state="hidden" r:id="rId175"/>
    <sheet name="310 (2020)002.02.0001" sheetId="205" state="hidden" r:id="rId176"/>
    <sheet name="226 (2020)020.00.0001" sheetId="174" r:id="rId177"/>
    <sheet name="342 (2020)020.00.0001" sheetId="225" state="hidden" r:id="rId178"/>
    <sheet name="342 (2020)020.00.0002" sheetId="226" r:id="rId179"/>
    <sheet name="342 (2020)020.00.0003" sheetId="227" r:id="rId180"/>
    <sheet name="226 (2020)020.00.0005 КПР" sheetId="175" r:id="rId181"/>
    <sheet name="310 (2020)020.00.0006" sheetId="210" state="hidden" r:id="rId182"/>
    <sheet name="310 (2022)020.00.0006" sheetId="211" state="hidden" r:id="rId183"/>
    <sheet name="346 (2020)020.00.0006" sheetId="242" state="hidden" r:id="rId184"/>
    <sheet name="346 (2022)020.00.0006" sheetId="243" state="hidden" r:id="rId185"/>
    <sheet name="310 (2021)020.00.0013" sheetId="212" state="hidden" r:id="rId186"/>
    <sheet name="310 (2020)020.00.00018" sheetId="213" state="hidden" r:id="rId187"/>
    <sheet name="341 (2020)020.00.0018" sheetId="223" state="hidden" r:id="rId188"/>
    <sheet name="344 (2020)020.00.0018" sheetId="232" state="hidden" r:id="rId189"/>
    <sheet name="346 (2020)020.00.0018" sheetId="244" state="hidden" r:id="rId190"/>
    <sheet name="225  (2020)003.01.0029" sheetId="312" r:id="rId191"/>
    <sheet name="225  (2021)003.01.0026" sheetId="148" state="hidden" r:id="rId192"/>
    <sheet name="225  (2021)003.03.0002" sheetId="149" state="hidden" r:id="rId193"/>
    <sheet name="225  (2020)008.01.0001" sheetId="150" state="hidden" r:id="rId194"/>
    <sheet name="225  (2022)060.00.0004" sheetId="152" state="hidden" r:id="rId195"/>
    <sheet name="226 (2022)060.00.0005" sheetId="176" state="hidden" r:id="rId196"/>
    <sheet name="228 (2022)060.00.0006" sheetId="198" state="hidden" r:id="rId197"/>
    <sheet name="310 (2020)008.01.0001" sheetId="208" state="hidden" r:id="rId198"/>
    <sheet name="346 (2020)008.01.0001" sheetId="238" state="hidden" r:id="rId199"/>
    <sheet name="225  (2020)005.00.0000" sheetId="151" state="hidden" r:id="rId200"/>
    <sheet name="310 (2020)005.00.0000" sheetId="209" state="hidden" r:id="rId201"/>
    <sheet name="346 (2020)005.00.0000" sheetId="239" state="hidden" r:id="rId202"/>
    <sheet name="267 ЛЬГОТЫ (112) (2020)" sheetId="32" r:id="rId203"/>
    <sheet name="267 ЛЬГОТЫ (112) (2021)" sheetId="66" state="hidden" r:id="rId204"/>
    <sheet name="267 ЛЬГОТЫ (112) (2022)" sheetId="67" state="hidden" r:id="rId205"/>
    <sheet name="265 ЛЬГОТЫ (321) (2020)" sheetId="48" state="hidden" r:id="rId206"/>
    <sheet name="265 ЛЬГОТЫ (321) (2021)" sheetId="68" state="hidden" r:id="rId207"/>
    <sheet name="265 ЛЬГОТЫ (321) (2022)" sheetId="69" state="hidden" r:id="rId208"/>
    <sheet name="226 (2020)500.02.0001" sheetId="177" r:id="rId209"/>
    <sheet name="226 (2021)500.02.0001" sheetId="178" state="hidden" r:id="rId210"/>
    <sheet name="226 (2022)500.02.0001" sheetId="179" state="hidden" r:id="rId211"/>
    <sheet name="342 (2020)500.02.0001" sheetId="42" state="hidden" r:id="rId212"/>
    <sheet name="342 (2021)500.02.0001" sheetId="88" state="hidden" r:id="rId213"/>
    <sheet name="342 (2022)500.02.0001" sheetId="89" state="hidden" r:id="rId214"/>
    <sheet name="211квр 111 (2020)500.01.0003ЕГЭ" sheetId="170" r:id="rId215"/>
    <sheet name="211квр 111 (2021)500.01.0003ЕГЭ" sheetId="171" state="hidden" r:id="rId216"/>
    <sheet name="211квр 111 (2022)500.01.0003ЕГЭ" sheetId="172" state="hidden" r:id="rId217"/>
    <sheet name="213 КВР 113 (2020-2022)ЕГЭ" sheetId="173" r:id="rId218"/>
    <sheet name="226 (2020)500.05.0002 " sheetId="309" r:id="rId219"/>
    <sheet name="226 (2021)500.05.0002" sheetId="310" state="hidden" r:id="rId220"/>
    <sheet name="226 (2022)500.05.0002" sheetId="311" state="hidden" r:id="rId221"/>
    <sheet name="225(2020)003.01.0043 Кап.рем " sheetId="313" r:id="rId222"/>
    <sheet name="226(2020)020.00.0028Гор.пит(РБ)" sheetId="317" r:id="rId223"/>
    <sheet name="226(2020)500.02.0005Гор.пит(ФБ)" sheetId="331" r:id="rId224"/>
    <sheet name="226(2020)500.02.0005Гор.пит(КБ)" sheetId="332" r:id="rId225"/>
    <sheet name="342(2020)020.00.0028Гор.пит(РБ)" sheetId="333" r:id="rId226"/>
    <sheet name="342(2020)500.02.0005Гор.пит(ФБ)" sheetId="334" r:id="rId227"/>
    <sheet name="342(2020)500.02.0005Гор.пит(КБ)" sheetId="335" r:id="rId228"/>
    <sheet name="310 (2020)002.01.0002 район " sheetId="318" r:id="rId229"/>
    <sheet name="310 (2020)002.02.0002 край " sheetId="319" r:id="rId230"/>
    <sheet name="классное 211 (2020)" sheetId="328" r:id="rId231"/>
    <sheet name="классное 211 (2021)" sheetId="329" r:id="rId232"/>
    <sheet name="классное 211 (2022)" sheetId="330" r:id="rId233"/>
    <sheet name="классное 213 (2020)" sheetId="327" r:id="rId234"/>
    <sheet name="ДЛЯ ТАЛИСМАНА" sheetId="307" r:id="rId235"/>
    <sheet name="221 (2020)500.02.0003ЕГЭ" sheetId="167" state="hidden" r:id="rId236"/>
    <sheet name="221 (2021)500.02.0003ЕГЭ" sheetId="168" state="hidden" r:id="rId237"/>
    <sheet name="221 (2022)500.02.0003ЕГЭ" sheetId="169" state="hidden" r:id="rId238"/>
    <sheet name="225  (2020)500.02.0003ЕГЭ" sheetId="153" state="hidden" r:id="rId239"/>
    <sheet name="225  (2021)500.02.0003ЕГЭ" sheetId="154" state="hidden" r:id="rId240"/>
    <sheet name="225  (2022)500.02.0003ЕГЭ" sheetId="155" state="hidden" r:id="rId241"/>
    <sheet name="226 (2020)500.02.0003 ЕГЭ" sheetId="182" state="hidden" r:id="rId242"/>
    <sheet name="226 (2021)500.02.0003 ЕГЭ" sheetId="183" state="hidden" r:id="rId243"/>
    <sheet name="226 (2022)500.02.0003 ЕГЭ" sheetId="184" state="hidden" r:id="rId244"/>
    <sheet name="228 (2020)500.02.0003 ЕГЭ" sheetId="200" state="hidden" r:id="rId245"/>
    <sheet name="228 (2021)500.02.0003 ЕГЭ" sheetId="201" state="hidden" r:id="rId246"/>
    <sheet name="228 (2022)500.02.0003 ЕГЭ" sheetId="202" state="hidden" r:id="rId247"/>
    <sheet name="310 (2020)500.02.0003 ЕГЭ" sheetId="216" state="hidden" r:id="rId248"/>
    <sheet name="310 (2021)500.02.0003 ЕГЭ" sheetId="217" state="hidden" r:id="rId249"/>
    <sheet name="310 (2022)500.02.0003 ЕГЭ" sheetId="218" state="hidden" r:id="rId250"/>
    <sheet name="346 (2020)500.02.0003 ЕГЭ" sheetId="248" state="hidden" r:id="rId251"/>
    <sheet name="346 (2021)500.02.0003 ЕГЭ" sheetId="249" state="hidden" r:id="rId252"/>
    <sheet name="346 (2022)500.02.0003 ЕГЭ" sheetId="250" state="hidden" r:id="rId253"/>
    <sheet name="225  (2022)500.03.0002" sheetId="156" state="hidden" r:id="rId254"/>
    <sheet name="310 (2021)500.03.0001" sheetId="221" state="hidden" r:id="rId255"/>
    <sheet name="226 (2022)500.03.0002" sheetId="185" state="hidden" r:id="rId256"/>
    <sheet name="228 (2022)500.03.0002" sheetId="199" state="hidden" r:id="rId257"/>
    <sheet name="226 (2020)500.02.0002" sheetId="180" state="hidden" r:id="rId258"/>
    <sheet name="226 (2022)500.02.0002" sheetId="181" state="hidden" r:id="rId259"/>
    <sheet name="310 (2020)500.02.0002" sheetId="214" state="hidden" r:id="rId260"/>
    <sheet name="310 (2022)500.02.0002" sheetId="215" state="hidden" r:id="rId261"/>
    <sheet name="346 (2020)500.02.0002" sheetId="246" state="hidden" r:id="rId262"/>
    <sheet name="346 (2022)500.02.0002" sheetId="247" state="hidden" r:id="rId263"/>
    <sheet name="310 (2020)500.02.0004" sheetId="220" state="hidden" r:id="rId264"/>
    <sheet name="341 (2020)500.02.0004" sheetId="224" state="hidden" r:id="rId265"/>
    <sheet name="344 (2020)500.02.0004" sheetId="233" state="hidden" r:id="rId266"/>
    <sheet name="346 (2020)500.02.0004" sheetId="245" state="hidden" r:id="rId267"/>
  </sheets>
  <definedNames>
    <definedName name="_xlnm._FilterDatabase" localSheetId="214" hidden="1">'211квр 111 (2020)500.01.0003ЕГЭ'!$A$17:$L$28</definedName>
    <definedName name="_xlnm._FilterDatabase" localSheetId="119" hidden="1">'211квр 111 (2020)ВНЕБ, ПЛАТ.УСЛ'!$A$17:$L$28</definedName>
    <definedName name="_xlnm._FilterDatabase" localSheetId="56" hidden="1">'211квр 111 (2020)КРАЙ'!$A$17:$L$38</definedName>
    <definedName name="_xlnm._FilterDatabase" localSheetId="67" hidden="1">'211квр 111 (2020)КРАЙ (0703)'!$A$17:$L$28</definedName>
    <definedName name="_xlnm._FilterDatabase" localSheetId="12" hidden="1">'211квр 111 (2020)РАЙОН'!$A$17:$L$28</definedName>
    <definedName name="_xlnm._FilterDatabase" localSheetId="215" hidden="1">'211квр 111 (2021)500.01.0003ЕГЭ'!$A$17:$L$28</definedName>
    <definedName name="_xlnm._FilterDatabase" localSheetId="120" hidden="1">'211квр 111 (2021)ВНЕБ, ПЛАТ.УСЛ'!$A$17:$L$28</definedName>
    <definedName name="_xlnm._FilterDatabase" localSheetId="57" hidden="1">'211квр 111 (2021)КРАЙ'!$A$17:$L$28</definedName>
    <definedName name="_xlnm._FilterDatabase" localSheetId="68" hidden="1">'211квр 111 (2021)КРАЙ (0703)'!$A$17:$L$28</definedName>
    <definedName name="_xlnm._FilterDatabase" localSheetId="13" hidden="1">'211квр 111 (2021)РАЙОН'!$A$17:$L$28</definedName>
    <definedName name="_xlnm._FilterDatabase" localSheetId="216" hidden="1">'211квр 111 (2022)500.01.0003ЕГЭ'!$A$17:$L$28</definedName>
    <definedName name="_xlnm._FilterDatabase" localSheetId="121" hidden="1">'211квр 111 (2022)ВНЕБ, ПЛАТ.УСЛ'!$A$17:$L$28</definedName>
    <definedName name="_xlnm._FilterDatabase" localSheetId="58" hidden="1">'211квр 111 (2022)КРАЙ'!$A$17:$L$28</definedName>
    <definedName name="_xlnm._FilterDatabase" localSheetId="69" hidden="1">'211квр 111 (2022)КРАЙ (0703)'!$A$17:$L$28</definedName>
    <definedName name="_xlnm._FilterDatabase" localSheetId="14" hidden="1">'211квр 111 (2022)РАЙОН'!$A$17:$L$28</definedName>
    <definedName name="_xlnm._FilterDatabase" localSheetId="234" hidden="1">'ДЛЯ ТАЛИСМАНА'!$A$8:$V$314</definedName>
    <definedName name="_xlnm._FilterDatabase" localSheetId="0" hidden="1">'Раздел 1'!$A$29:$S$436</definedName>
    <definedName name="Z_01375089_AE65_4DC1_9513_2C30632EA250_.wvu.FilterData" localSheetId="214" hidden="1">'211квр 111 (2020)500.01.0003ЕГЭ'!$A$17:$L$28</definedName>
    <definedName name="Z_01375089_AE65_4DC1_9513_2C30632EA250_.wvu.FilterData" localSheetId="119" hidden="1">'211квр 111 (2020)ВНЕБ, ПЛАТ.УСЛ'!$A$17:$L$28</definedName>
    <definedName name="Z_01375089_AE65_4DC1_9513_2C30632EA250_.wvu.FilterData" localSheetId="56" hidden="1">'211квр 111 (2020)КРАЙ'!$A$17:$L$38</definedName>
    <definedName name="Z_01375089_AE65_4DC1_9513_2C30632EA250_.wvu.FilterData" localSheetId="67" hidden="1">'211квр 111 (2020)КРАЙ (0703)'!$A$17:$L$28</definedName>
    <definedName name="Z_01375089_AE65_4DC1_9513_2C30632EA250_.wvu.FilterData" localSheetId="12" hidden="1">'211квр 111 (2020)РАЙОН'!$A$17:$L$28</definedName>
    <definedName name="Z_01375089_AE65_4DC1_9513_2C30632EA250_.wvu.FilterData" localSheetId="215" hidden="1">'211квр 111 (2021)500.01.0003ЕГЭ'!$A$17:$L$28</definedName>
    <definedName name="Z_01375089_AE65_4DC1_9513_2C30632EA250_.wvu.FilterData" localSheetId="120" hidden="1">'211квр 111 (2021)ВНЕБ, ПЛАТ.УСЛ'!$A$17:$L$28</definedName>
    <definedName name="Z_01375089_AE65_4DC1_9513_2C30632EA250_.wvu.FilterData" localSheetId="57" hidden="1">'211квр 111 (2021)КРАЙ'!$A$17:$L$28</definedName>
    <definedName name="Z_01375089_AE65_4DC1_9513_2C30632EA250_.wvu.FilterData" localSheetId="68" hidden="1">'211квр 111 (2021)КРАЙ (0703)'!$A$17:$L$28</definedName>
    <definedName name="Z_01375089_AE65_4DC1_9513_2C30632EA250_.wvu.FilterData" localSheetId="13" hidden="1">'211квр 111 (2021)РАЙОН'!$A$17:$L$28</definedName>
    <definedName name="Z_01375089_AE65_4DC1_9513_2C30632EA250_.wvu.FilterData" localSheetId="216" hidden="1">'211квр 111 (2022)500.01.0003ЕГЭ'!$A$17:$L$28</definedName>
    <definedName name="Z_01375089_AE65_4DC1_9513_2C30632EA250_.wvu.FilterData" localSheetId="121" hidden="1">'211квр 111 (2022)ВНЕБ, ПЛАТ.УСЛ'!$A$17:$L$28</definedName>
    <definedName name="Z_01375089_AE65_4DC1_9513_2C30632EA250_.wvu.FilterData" localSheetId="58" hidden="1">'211квр 111 (2022)КРАЙ'!$A$17:$L$28</definedName>
    <definedName name="Z_01375089_AE65_4DC1_9513_2C30632EA250_.wvu.FilterData" localSheetId="69" hidden="1">'211квр 111 (2022)КРАЙ (0703)'!$A$17:$L$28</definedName>
    <definedName name="Z_01375089_AE65_4DC1_9513_2C30632EA250_.wvu.FilterData" localSheetId="14" hidden="1">'211квр 111 (2022)РАЙОН'!$A$17:$L$28</definedName>
    <definedName name="Z_07D5C584_A975_48AB_93E9_9C972ECB91CE_.wvu.Rows" localSheetId="190" hidden="1">'225  (2020)003.01.0029'!$A$38:$IV$40,'225  (2020)003.01.0029'!$A$49:$IV$57</definedName>
    <definedName name="Z_07D5C584_A975_48AB_93E9_9C972ECB91CE_.wvu.Rows" localSheetId="199" hidden="1">'225  (2020)005.00.0000'!$A$38:$IV$40,'225  (2020)005.00.0000'!$A$49:$IV$57</definedName>
    <definedName name="Z_07D5C584_A975_48AB_93E9_9C972ECB91CE_.wvu.Rows" localSheetId="193" hidden="1">'225  (2020)008.01.0001'!$A$38:$IV$40,'225  (2020)008.01.0001'!$A$49:$IV$57</definedName>
    <definedName name="Z_07D5C584_A975_48AB_93E9_9C972ECB91CE_.wvu.Rows" localSheetId="238" hidden="1">'225  (2020)500.02.0003ЕГЭ'!$A$38:$IV$40,'225  (2020)500.02.0003ЕГЭ'!$A$49:$IV$57</definedName>
    <definedName name="Z_07D5C584_A975_48AB_93E9_9C972ECB91CE_.wvu.Rows" localSheetId="106" hidden="1">'225  (2020)ВНЕБ, 120Д'!$A$39:$IV$41,'225  (2020)ВНЕБ, 120Д'!$A$50:$IV$58</definedName>
    <definedName name="Z_07D5C584_A975_48AB_93E9_9C972ECB91CE_.wvu.Rows" localSheetId="135" hidden="1">'225  (2020)ВНЕБ, 140Д'!$A$39:$IV$41,'225  (2020)ВНЕБ, 140Д'!$A$50:$IV$58</definedName>
    <definedName name="Z_07D5C584_A975_48AB_93E9_9C972ECB91CE_.wvu.Rows" localSheetId="147" hidden="1">'225  (2020)ВНЕБ, 150Д'!$A$39:$IV$41,'225  (2020)ВНЕБ, 150Д'!$A$50:$IV$58</definedName>
    <definedName name="Z_07D5C584_A975_48AB_93E9_9C972ECB91CE_.wvu.Rows" localSheetId="162" hidden="1">'225  (2020)ВНЕБ, 400Д'!$A$39:$IV$41,'225  (2020)ВНЕБ, 400Д'!$A$50:$IV$58</definedName>
    <definedName name="Z_07D5C584_A975_48AB_93E9_9C972ECB91CE_.wvu.Rows" localSheetId="123" hidden="1">'225  (2020)ВНЕБ, ПЛАТ.УСЛ'!$A$39:$IV$41,'225  (2020)ВНЕБ, ПЛАТ.УСЛ'!$A$50:$IV$58</definedName>
    <definedName name="Z_07D5C584_A975_48AB_93E9_9C972ECB91CE_.wvu.Rows" localSheetId="88" hidden="1">'225  (2020)КРАЙ'!$A$38:$IV$40,'225  (2020)КРАЙ'!$A$49:$IV$57</definedName>
    <definedName name="Z_07D5C584_A975_48AB_93E9_9C972ECB91CE_.wvu.Rows" localSheetId="31" hidden="1">'225  (2020)Р-Н'!$A$39:$IV$41,'225  (2020)Р-Н'!$A$50:$IV$58</definedName>
    <definedName name="Z_07D5C584_A975_48AB_93E9_9C972ECB91CE_.wvu.Rows" localSheetId="191" hidden="1">'225  (2021)003.01.0026'!$A$38:$IV$40,'225  (2021)003.01.0026'!$A$49:$IV$57</definedName>
    <definedName name="Z_07D5C584_A975_48AB_93E9_9C972ECB91CE_.wvu.Rows" localSheetId="192" hidden="1">'225  (2021)003.03.0002'!$A$38:$IV$40,'225  (2021)003.03.0002'!$A$49:$IV$57</definedName>
    <definedName name="Z_07D5C584_A975_48AB_93E9_9C972ECB91CE_.wvu.Rows" localSheetId="239" hidden="1">'225  (2021)500.02.0003ЕГЭ'!$A$38:$IV$40,'225  (2021)500.02.0003ЕГЭ'!$A$49:$IV$57</definedName>
    <definedName name="Z_07D5C584_A975_48AB_93E9_9C972ECB91CE_.wvu.Rows" localSheetId="107" hidden="1">'225  (2021)ВНЕБ, 120Д'!$A$39:$IV$41,'225  (2021)ВНЕБ, 120Д'!$A$50:$IV$58</definedName>
    <definedName name="Z_07D5C584_A975_48AB_93E9_9C972ECB91CE_.wvu.Rows" localSheetId="89" hidden="1">'225  (2021)КРАЙ'!$A$38:$IV$40,'225  (2021)КРАЙ'!$A$49:$IV$57</definedName>
    <definedName name="Z_07D5C584_A975_48AB_93E9_9C972ECB91CE_.wvu.Rows" localSheetId="32" hidden="1">'225  (2021)Р-Н'!$A$38:$IV$40,'225  (2021)Р-Н'!$A$49:$IV$57</definedName>
    <definedName name="Z_07D5C584_A975_48AB_93E9_9C972ECB91CE_.wvu.Rows" localSheetId="194" hidden="1">'225  (2022)060.00.0004'!$A$38:$IV$40,'225  (2022)060.00.0004'!$A$49:$IV$57</definedName>
    <definedName name="Z_07D5C584_A975_48AB_93E9_9C972ECB91CE_.wvu.Rows" localSheetId="240" hidden="1">'225  (2022)500.02.0003ЕГЭ'!$A$38:$IV$40,'225  (2022)500.02.0003ЕГЭ'!$A$49:$IV$57</definedName>
    <definedName name="Z_07D5C584_A975_48AB_93E9_9C972ECB91CE_.wvu.Rows" localSheetId="253" hidden="1">'225  (2022)500.03.0002'!$A$38:$IV$40,'225  (2022)500.03.0002'!$A$49:$IV$57</definedName>
    <definedName name="Z_07D5C584_A975_48AB_93E9_9C972ECB91CE_.wvu.Rows" localSheetId="108" hidden="1">'225  (2022)ВНЕБ, 120Д'!$A$39:$IV$41,'225  (2022)ВНЕБ, 120Д'!$A$50:$IV$58</definedName>
    <definedName name="Z_07D5C584_A975_48AB_93E9_9C972ECB91CE_.wvu.Rows" localSheetId="90" hidden="1">'225  (2022)КРАЙ'!$A$38:$IV$40,'225  (2022)КРАЙ'!$A$49:$IV$57</definedName>
    <definedName name="Z_07D5C584_A975_48AB_93E9_9C972ECB91CE_.wvu.Rows" localSheetId="33" hidden="1">'225  (2022)Р-Н'!$A$38:$IV$40,'225  (2022)Р-Н'!$A$49:$IV$57</definedName>
    <definedName name="Z_07D5C584_A975_48AB_93E9_9C972ECB91CE_.wvu.Rows" localSheetId="221" hidden="1">'225(2020)003.01.0043 Кап.рем '!$A$38:$IV$40,'225(2020)003.01.0043 Кап.рем '!$A$49:$IV$57</definedName>
    <definedName name="Z_09C91D7D_E985_436D_B32E_19D975B6EF73_.wvu.PrintArea" localSheetId="190" hidden="1">'225  (2020)003.01.0029'!$A$1:$F$89</definedName>
    <definedName name="Z_09C91D7D_E985_436D_B32E_19D975B6EF73_.wvu.PrintArea" localSheetId="199" hidden="1">'225  (2020)005.00.0000'!$A$1:$F$89</definedName>
    <definedName name="Z_09C91D7D_E985_436D_B32E_19D975B6EF73_.wvu.PrintArea" localSheetId="193" hidden="1">'225  (2020)008.01.0001'!$A$1:$F$89</definedName>
    <definedName name="Z_09C91D7D_E985_436D_B32E_19D975B6EF73_.wvu.PrintArea" localSheetId="238" hidden="1">'225  (2020)500.02.0003ЕГЭ'!$A$1:$F$89</definedName>
    <definedName name="Z_09C91D7D_E985_436D_B32E_19D975B6EF73_.wvu.PrintArea" localSheetId="106" hidden="1">'225  (2020)ВНЕБ, 120Д'!$A$1:$F$163</definedName>
    <definedName name="Z_09C91D7D_E985_436D_B32E_19D975B6EF73_.wvu.PrintArea" localSheetId="135" hidden="1">'225  (2020)ВНЕБ, 140Д'!$A$1:$F$163</definedName>
    <definedName name="Z_09C91D7D_E985_436D_B32E_19D975B6EF73_.wvu.PrintArea" localSheetId="147" hidden="1">'225  (2020)ВНЕБ, 150Д'!$A$1:$F$163</definedName>
    <definedName name="Z_09C91D7D_E985_436D_B32E_19D975B6EF73_.wvu.PrintArea" localSheetId="162" hidden="1">'225  (2020)ВНЕБ, 400Д'!$A$1:$F$163</definedName>
    <definedName name="Z_09C91D7D_E985_436D_B32E_19D975B6EF73_.wvu.PrintArea" localSheetId="123" hidden="1">'225  (2020)ВНЕБ, ПЛАТ.УСЛ'!$A$1:$F$163</definedName>
    <definedName name="Z_09C91D7D_E985_436D_B32E_19D975B6EF73_.wvu.PrintArea" localSheetId="88" hidden="1">'225  (2020)КРАЙ'!$A$1:$F$83</definedName>
    <definedName name="Z_09C91D7D_E985_436D_B32E_19D975B6EF73_.wvu.PrintArea" localSheetId="31" hidden="1">'225  (2020)Р-Н'!$A$1:$F$163</definedName>
    <definedName name="Z_09C91D7D_E985_436D_B32E_19D975B6EF73_.wvu.PrintArea" localSheetId="191" hidden="1">'225  (2021)003.01.0026'!$A$1:$F$89</definedName>
    <definedName name="Z_09C91D7D_E985_436D_B32E_19D975B6EF73_.wvu.PrintArea" localSheetId="192" hidden="1">'225  (2021)003.03.0002'!$A$1:$F$89</definedName>
    <definedName name="Z_09C91D7D_E985_436D_B32E_19D975B6EF73_.wvu.PrintArea" localSheetId="239" hidden="1">'225  (2021)500.02.0003ЕГЭ'!$A$1:$F$89</definedName>
    <definedName name="Z_09C91D7D_E985_436D_B32E_19D975B6EF73_.wvu.PrintArea" localSheetId="107" hidden="1">'225  (2021)ВНЕБ, 120Д'!$A$1:$F$163</definedName>
    <definedName name="Z_09C91D7D_E985_436D_B32E_19D975B6EF73_.wvu.PrintArea" localSheetId="89" hidden="1">'225  (2021)КРАЙ'!$A$1:$F$83</definedName>
    <definedName name="Z_09C91D7D_E985_436D_B32E_19D975B6EF73_.wvu.PrintArea" localSheetId="32" hidden="1">'225  (2021)Р-Н'!$A$1:$F$89</definedName>
    <definedName name="Z_09C91D7D_E985_436D_B32E_19D975B6EF73_.wvu.PrintArea" localSheetId="194" hidden="1">'225  (2022)060.00.0004'!$A$1:$F$89</definedName>
    <definedName name="Z_09C91D7D_E985_436D_B32E_19D975B6EF73_.wvu.PrintArea" localSheetId="240" hidden="1">'225  (2022)500.02.0003ЕГЭ'!$A$1:$F$89</definedName>
    <definedName name="Z_09C91D7D_E985_436D_B32E_19D975B6EF73_.wvu.PrintArea" localSheetId="253" hidden="1">'225  (2022)500.03.0002'!$A$1:$F$89</definedName>
    <definedName name="Z_09C91D7D_E985_436D_B32E_19D975B6EF73_.wvu.PrintArea" localSheetId="108" hidden="1">'225  (2022)ВНЕБ, 120Д'!$A$1:$F$163</definedName>
    <definedName name="Z_09C91D7D_E985_436D_B32E_19D975B6EF73_.wvu.PrintArea" localSheetId="90" hidden="1">'225  (2022)КРАЙ'!$A$1:$F$83</definedName>
    <definedName name="Z_09C91D7D_E985_436D_B32E_19D975B6EF73_.wvu.PrintArea" localSheetId="33" hidden="1">'225  (2022)Р-Н'!$A$1:$F$89</definedName>
    <definedName name="Z_09C91D7D_E985_436D_B32E_19D975B6EF73_.wvu.PrintArea" localSheetId="221" hidden="1">'225(2020)003.01.0043 Кап.рем '!$A$1:$F$89</definedName>
    <definedName name="Z_09C91D7D_E985_436D_B32E_19D975B6EF73_.wvu.Rows" localSheetId="190" hidden="1">'225  (2020)003.01.0029'!$A$38:$IV$40,'225  (2020)003.01.0029'!$A$49:$IV$57</definedName>
    <definedName name="Z_09C91D7D_E985_436D_B32E_19D975B6EF73_.wvu.Rows" localSheetId="199" hidden="1">'225  (2020)005.00.0000'!$A$38:$IV$40,'225  (2020)005.00.0000'!$A$49:$IV$57</definedName>
    <definedName name="Z_09C91D7D_E985_436D_B32E_19D975B6EF73_.wvu.Rows" localSheetId="193" hidden="1">'225  (2020)008.01.0001'!$A$38:$IV$40,'225  (2020)008.01.0001'!$A$49:$IV$57</definedName>
    <definedName name="Z_09C91D7D_E985_436D_B32E_19D975B6EF73_.wvu.Rows" localSheetId="238" hidden="1">'225  (2020)500.02.0003ЕГЭ'!$A$38:$IV$40,'225  (2020)500.02.0003ЕГЭ'!$A$49:$IV$57</definedName>
    <definedName name="Z_09C91D7D_E985_436D_B32E_19D975B6EF73_.wvu.Rows" localSheetId="106" hidden="1">'225  (2020)ВНЕБ, 120Д'!$A$39:$IV$41,'225  (2020)ВНЕБ, 120Д'!$A$50:$IV$58</definedName>
    <definedName name="Z_09C91D7D_E985_436D_B32E_19D975B6EF73_.wvu.Rows" localSheetId="135" hidden="1">'225  (2020)ВНЕБ, 140Д'!$A$39:$IV$41,'225  (2020)ВНЕБ, 140Д'!$A$50:$IV$58</definedName>
    <definedName name="Z_09C91D7D_E985_436D_B32E_19D975B6EF73_.wvu.Rows" localSheetId="147" hidden="1">'225  (2020)ВНЕБ, 150Д'!$A$39:$IV$41,'225  (2020)ВНЕБ, 150Д'!$A$50:$IV$58</definedName>
    <definedName name="Z_09C91D7D_E985_436D_B32E_19D975B6EF73_.wvu.Rows" localSheetId="162" hidden="1">'225  (2020)ВНЕБ, 400Д'!$A$39:$IV$41,'225  (2020)ВНЕБ, 400Д'!$A$50:$IV$58</definedName>
    <definedName name="Z_09C91D7D_E985_436D_B32E_19D975B6EF73_.wvu.Rows" localSheetId="123" hidden="1">'225  (2020)ВНЕБ, ПЛАТ.УСЛ'!$A$39:$IV$41,'225  (2020)ВНЕБ, ПЛАТ.УСЛ'!$A$50:$IV$58</definedName>
    <definedName name="Z_09C91D7D_E985_436D_B32E_19D975B6EF73_.wvu.Rows" localSheetId="88" hidden="1">'225  (2020)КРАЙ'!$A$38:$IV$40,'225  (2020)КРАЙ'!$A$49:$IV$57</definedName>
    <definedName name="Z_09C91D7D_E985_436D_B32E_19D975B6EF73_.wvu.Rows" localSheetId="31" hidden="1">'225  (2020)Р-Н'!$A$39:$IV$41,'225  (2020)Р-Н'!$A$50:$IV$58</definedName>
    <definedName name="Z_09C91D7D_E985_436D_B32E_19D975B6EF73_.wvu.Rows" localSheetId="191" hidden="1">'225  (2021)003.01.0026'!$A$38:$IV$40,'225  (2021)003.01.0026'!$A$49:$IV$57</definedName>
    <definedName name="Z_09C91D7D_E985_436D_B32E_19D975B6EF73_.wvu.Rows" localSheetId="192" hidden="1">'225  (2021)003.03.0002'!$A$38:$IV$40,'225  (2021)003.03.0002'!$A$49:$IV$57</definedName>
    <definedName name="Z_09C91D7D_E985_436D_B32E_19D975B6EF73_.wvu.Rows" localSheetId="239" hidden="1">'225  (2021)500.02.0003ЕГЭ'!$A$38:$IV$40,'225  (2021)500.02.0003ЕГЭ'!$A$49:$IV$57</definedName>
    <definedName name="Z_09C91D7D_E985_436D_B32E_19D975B6EF73_.wvu.Rows" localSheetId="107" hidden="1">'225  (2021)ВНЕБ, 120Д'!$A$39:$IV$41,'225  (2021)ВНЕБ, 120Д'!$A$50:$IV$58</definedName>
    <definedName name="Z_09C91D7D_E985_436D_B32E_19D975B6EF73_.wvu.Rows" localSheetId="89" hidden="1">'225  (2021)КРАЙ'!$A$38:$IV$40,'225  (2021)КРАЙ'!$A$49:$IV$57</definedName>
    <definedName name="Z_09C91D7D_E985_436D_B32E_19D975B6EF73_.wvu.Rows" localSheetId="32" hidden="1">'225  (2021)Р-Н'!$A$38:$IV$40,'225  (2021)Р-Н'!$A$49:$IV$57</definedName>
    <definedName name="Z_09C91D7D_E985_436D_B32E_19D975B6EF73_.wvu.Rows" localSheetId="194" hidden="1">'225  (2022)060.00.0004'!$A$38:$IV$40,'225  (2022)060.00.0004'!$A$49:$IV$57</definedName>
    <definedName name="Z_09C91D7D_E985_436D_B32E_19D975B6EF73_.wvu.Rows" localSheetId="240" hidden="1">'225  (2022)500.02.0003ЕГЭ'!$A$38:$IV$40,'225  (2022)500.02.0003ЕГЭ'!$A$49:$IV$57</definedName>
    <definedName name="Z_09C91D7D_E985_436D_B32E_19D975B6EF73_.wvu.Rows" localSheetId="253" hidden="1">'225  (2022)500.03.0002'!$A$38:$IV$40,'225  (2022)500.03.0002'!$A$49:$IV$57</definedName>
    <definedName name="Z_09C91D7D_E985_436D_B32E_19D975B6EF73_.wvu.Rows" localSheetId="108" hidden="1">'225  (2022)ВНЕБ, 120Д'!$A$39:$IV$41,'225  (2022)ВНЕБ, 120Д'!$A$50:$IV$58</definedName>
    <definedName name="Z_09C91D7D_E985_436D_B32E_19D975B6EF73_.wvu.Rows" localSheetId="90" hidden="1">'225  (2022)КРАЙ'!$A$38:$IV$40,'225  (2022)КРАЙ'!$A$49:$IV$57</definedName>
    <definedName name="Z_09C91D7D_E985_436D_B32E_19D975B6EF73_.wvu.Rows" localSheetId="33" hidden="1">'225  (2022)Р-Н'!$A$38:$IV$40,'225  (2022)Р-Н'!$A$49:$IV$57</definedName>
    <definedName name="Z_09C91D7D_E985_436D_B32E_19D975B6EF73_.wvu.Rows" localSheetId="221" hidden="1">'225(2020)003.01.0043 Кап.рем '!$A$38:$IV$40,'225(2020)003.01.0043 Кап.рем '!$A$49:$IV$57</definedName>
    <definedName name="Z_25A9E3CF_25BD_40A8_8E4C_817A1045A4D2_.wvu.PrintArea" localSheetId="105" hidden="1">'223 (2020)ВНЕБ, 120Д'!$A$1:$E$39</definedName>
    <definedName name="Z_25A9E3CF_25BD_40A8_8E4C_817A1045A4D2_.wvu.PrintArea" localSheetId="116" hidden="1">'223 (2020)ВНЕБ, 130Д'!$A$1:$E$39</definedName>
    <definedName name="Z_25A9E3CF_25BD_40A8_8E4C_817A1045A4D2_.wvu.PrintArea" localSheetId="28" hidden="1">'223 (2020)Р-Н'!$A$1:$E$39</definedName>
    <definedName name="Z_25A9E3CF_25BD_40A8_8E4C_817A1045A4D2_.wvu.PrintArea" localSheetId="117" hidden="1">'223 (2021)ВНЕБ, 130Д'!$A$1:$E$27</definedName>
    <definedName name="Z_25A9E3CF_25BD_40A8_8E4C_817A1045A4D2_.wvu.PrintArea" localSheetId="29" hidden="1">'223 (2021)Р-Н'!$A$1:$E$27</definedName>
    <definedName name="Z_25A9E3CF_25BD_40A8_8E4C_817A1045A4D2_.wvu.PrintArea" localSheetId="118" hidden="1">'223 (2022)ВНЕБ, 130Д'!$A$1:$E$27</definedName>
    <definedName name="Z_25A9E3CF_25BD_40A8_8E4C_817A1045A4D2_.wvu.PrintArea" localSheetId="30" hidden="1">'223 (2022)Р-Н'!$A$1:$E$27</definedName>
    <definedName name="Z_25A9E3CF_25BD_40A8_8E4C_817A1045A4D2_.wvu.Rows" localSheetId="105" hidden="1">'223 (2020)ВНЕБ, 120Д'!#REF!</definedName>
    <definedName name="Z_25A9E3CF_25BD_40A8_8E4C_817A1045A4D2_.wvu.Rows" localSheetId="116" hidden="1">'223 (2020)ВНЕБ, 130Д'!#REF!</definedName>
    <definedName name="Z_25A9E3CF_25BD_40A8_8E4C_817A1045A4D2_.wvu.Rows" localSheetId="28" hidden="1">'223 (2020)Р-Н'!#REF!</definedName>
    <definedName name="Z_25A9E3CF_25BD_40A8_8E4C_817A1045A4D2_.wvu.Rows" localSheetId="117" hidden="1">'223 (2021)ВНЕБ, 130Д'!#REF!</definedName>
    <definedName name="Z_25A9E3CF_25BD_40A8_8E4C_817A1045A4D2_.wvu.Rows" localSheetId="29" hidden="1">'223 (2021)Р-Н'!#REF!</definedName>
    <definedName name="Z_25A9E3CF_25BD_40A8_8E4C_817A1045A4D2_.wvu.Rows" localSheetId="118" hidden="1">'223 (2022)ВНЕБ, 130Д'!#REF!</definedName>
    <definedName name="Z_25A9E3CF_25BD_40A8_8E4C_817A1045A4D2_.wvu.Rows" localSheetId="30" hidden="1">'223 (2022)Р-Н'!#REF!</definedName>
    <definedName name="Z_376E69AB_38C9_4A1D_BD85_A2B41DD174DF_.wvu.PrintArea" localSheetId="105" hidden="1">'223 (2020)ВНЕБ, 120Д'!$A$1:$E$39</definedName>
    <definedName name="Z_376E69AB_38C9_4A1D_BD85_A2B41DD174DF_.wvu.PrintArea" localSheetId="116" hidden="1">'223 (2020)ВНЕБ, 130Д'!$A$1:$E$39</definedName>
    <definedName name="Z_376E69AB_38C9_4A1D_BD85_A2B41DD174DF_.wvu.PrintArea" localSheetId="28" hidden="1">'223 (2020)Р-Н'!$A$1:$E$39</definedName>
    <definedName name="Z_376E69AB_38C9_4A1D_BD85_A2B41DD174DF_.wvu.PrintArea" localSheetId="117" hidden="1">'223 (2021)ВНЕБ, 130Д'!$A$1:$E$27</definedName>
    <definedName name="Z_376E69AB_38C9_4A1D_BD85_A2B41DD174DF_.wvu.PrintArea" localSheetId="29" hidden="1">'223 (2021)Р-Н'!$A$1:$E$27</definedName>
    <definedName name="Z_376E69AB_38C9_4A1D_BD85_A2B41DD174DF_.wvu.PrintArea" localSheetId="118" hidden="1">'223 (2022)ВНЕБ, 130Д'!$A$1:$E$27</definedName>
    <definedName name="Z_376E69AB_38C9_4A1D_BD85_A2B41DD174DF_.wvu.PrintArea" localSheetId="30" hidden="1">'223 (2022)Р-Н'!$A$1:$E$27</definedName>
    <definedName name="Z_5395C1D8_9C85_4994_BA42_E33CF4F3ED36_.wvu.PrintTitles" localSheetId="214" hidden="1">'211квр 111 (2020)500.01.0003ЕГЭ'!$A$17:$IV$17</definedName>
    <definedName name="Z_5395C1D8_9C85_4994_BA42_E33CF4F3ED36_.wvu.PrintTitles" localSheetId="119" hidden="1">'211квр 111 (2020)ВНЕБ, ПЛАТ.УСЛ'!$A$17:$IV$17</definedName>
    <definedName name="Z_5395C1D8_9C85_4994_BA42_E33CF4F3ED36_.wvu.PrintTitles" localSheetId="56" hidden="1">'211квр 111 (2020)КРАЙ'!$A$17:$IV$17</definedName>
    <definedName name="Z_5395C1D8_9C85_4994_BA42_E33CF4F3ED36_.wvu.PrintTitles" localSheetId="67" hidden="1">'211квр 111 (2020)КРАЙ (0703)'!$A$17:$IV$17</definedName>
    <definedName name="Z_5395C1D8_9C85_4994_BA42_E33CF4F3ED36_.wvu.PrintTitles" localSheetId="12" hidden="1">'211квр 111 (2020)РАЙОН'!$A$17:$IV$17</definedName>
    <definedName name="Z_5395C1D8_9C85_4994_BA42_E33CF4F3ED36_.wvu.PrintTitles" localSheetId="215" hidden="1">'211квр 111 (2021)500.01.0003ЕГЭ'!$A$17:$IV$17</definedName>
    <definedName name="Z_5395C1D8_9C85_4994_BA42_E33CF4F3ED36_.wvu.PrintTitles" localSheetId="120" hidden="1">'211квр 111 (2021)ВНЕБ, ПЛАТ.УСЛ'!$A$17:$IV$17</definedName>
    <definedName name="Z_5395C1D8_9C85_4994_BA42_E33CF4F3ED36_.wvu.PrintTitles" localSheetId="57" hidden="1">'211квр 111 (2021)КРАЙ'!$A$17:$IV$17</definedName>
    <definedName name="Z_5395C1D8_9C85_4994_BA42_E33CF4F3ED36_.wvu.PrintTitles" localSheetId="68" hidden="1">'211квр 111 (2021)КРАЙ (0703)'!$A$17:$IV$17</definedName>
    <definedName name="Z_5395C1D8_9C85_4994_BA42_E33CF4F3ED36_.wvu.PrintTitles" localSheetId="13" hidden="1">'211квр 111 (2021)РАЙОН'!$A$17:$IV$17</definedName>
    <definedName name="Z_5395C1D8_9C85_4994_BA42_E33CF4F3ED36_.wvu.PrintTitles" localSheetId="216" hidden="1">'211квр 111 (2022)500.01.0003ЕГЭ'!$A$17:$IV$17</definedName>
    <definedName name="Z_5395C1D8_9C85_4994_BA42_E33CF4F3ED36_.wvu.PrintTitles" localSheetId="121" hidden="1">'211квр 111 (2022)ВНЕБ, ПЛАТ.УСЛ'!$A$17:$IV$17</definedName>
    <definedName name="Z_5395C1D8_9C85_4994_BA42_E33CF4F3ED36_.wvu.PrintTitles" localSheetId="58" hidden="1">'211квр 111 (2022)КРАЙ'!$A$17:$IV$17</definedName>
    <definedName name="Z_5395C1D8_9C85_4994_BA42_E33CF4F3ED36_.wvu.PrintTitles" localSheetId="69" hidden="1">'211квр 111 (2022)КРАЙ (0703)'!$A$17:$IV$17</definedName>
    <definedName name="Z_5395C1D8_9C85_4994_BA42_E33CF4F3ED36_.wvu.PrintTitles" localSheetId="14" hidden="1">'211квр 111 (2022)РАЙОН'!$A$17:$IV$17</definedName>
    <definedName name="Z_5785C92F_2F41_4821_A36D_BB64D7276F63_.wvu.FilterData" localSheetId="214" hidden="1">'211квр 111 (2020)500.01.0003ЕГЭ'!$A$17:$L$28</definedName>
    <definedName name="Z_5785C92F_2F41_4821_A36D_BB64D7276F63_.wvu.FilterData" localSheetId="119" hidden="1">'211квр 111 (2020)ВНЕБ, ПЛАТ.УСЛ'!$A$17:$L$28</definedName>
    <definedName name="Z_5785C92F_2F41_4821_A36D_BB64D7276F63_.wvu.FilterData" localSheetId="56" hidden="1">'211квр 111 (2020)КРАЙ'!$A$17:$L$38</definedName>
    <definedName name="Z_5785C92F_2F41_4821_A36D_BB64D7276F63_.wvu.FilterData" localSheetId="67" hidden="1">'211квр 111 (2020)КРАЙ (0703)'!$A$17:$L$28</definedName>
    <definedName name="Z_5785C92F_2F41_4821_A36D_BB64D7276F63_.wvu.FilterData" localSheetId="12" hidden="1">'211квр 111 (2020)РАЙОН'!$A$17:$L$28</definedName>
    <definedName name="Z_5785C92F_2F41_4821_A36D_BB64D7276F63_.wvu.FilterData" localSheetId="215" hidden="1">'211квр 111 (2021)500.01.0003ЕГЭ'!$A$17:$L$28</definedName>
    <definedName name="Z_5785C92F_2F41_4821_A36D_BB64D7276F63_.wvu.FilterData" localSheetId="120" hidden="1">'211квр 111 (2021)ВНЕБ, ПЛАТ.УСЛ'!$A$17:$L$28</definedName>
    <definedName name="Z_5785C92F_2F41_4821_A36D_BB64D7276F63_.wvu.FilterData" localSheetId="57" hidden="1">'211квр 111 (2021)КРАЙ'!$A$17:$L$28</definedName>
    <definedName name="Z_5785C92F_2F41_4821_A36D_BB64D7276F63_.wvu.FilterData" localSheetId="68" hidden="1">'211квр 111 (2021)КРАЙ (0703)'!$A$17:$L$28</definedName>
    <definedName name="Z_5785C92F_2F41_4821_A36D_BB64D7276F63_.wvu.FilterData" localSheetId="13" hidden="1">'211квр 111 (2021)РАЙОН'!$A$17:$L$28</definedName>
    <definedName name="Z_5785C92F_2F41_4821_A36D_BB64D7276F63_.wvu.FilterData" localSheetId="216" hidden="1">'211квр 111 (2022)500.01.0003ЕГЭ'!$A$17:$L$28</definedName>
    <definedName name="Z_5785C92F_2F41_4821_A36D_BB64D7276F63_.wvu.FilterData" localSheetId="121" hidden="1">'211квр 111 (2022)ВНЕБ, ПЛАТ.УСЛ'!$A$17:$L$28</definedName>
    <definedName name="Z_5785C92F_2F41_4821_A36D_BB64D7276F63_.wvu.FilterData" localSheetId="58" hidden="1">'211квр 111 (2022)КРАЙ'!$A$17:$L$28</definedName>
    <definedName name="Z_5785C92F_2F41_4821_A36D_BB64D7276F63_.wvu.FilterData" localSheetId="69" hidden="1">'211квр 111 (2022)КРАЙ (0703)'!$A$17:$L$28</definedName>
    <definedName name="Z_5785C92F_2F41_4821_A36D_BB64D7276F63_.wvu.FilterData" localSheetId="14" hidden="1">'211квр 111 (2022)РАЙОН'!$A$17:$L$28</definedName>
    <definedName name="Z_5785C92F_2F41_4821_A36D_BB64D7276F63_.wvu.FilterData" localSheetId="234" hidden="1">'ДЛЯ ТАЛИСМАНА'!$A$9:$Q$216</definedName>
    <definedName name="Z_5785C92F_2F41_4821_A36D_BB64D7276F63_.wvu.FilterData" localSheetId="0" hidden="1">'Раздел 1'!$A$29:$S$424</definedName>
    <definedName name="Z_5785C92F_2F41_4821_A36D_BB64D7276F63_.wvu.PrintArea" localSheetId="214" hidden="1">'211квр 111 (2020)500.01.0003ЕГЭ'!$A$1:$I$26</definedName>
    <definedName name="Z_5785C92F_2F41_4821_A36D_BB64D7276F63_.wvu.PrintArea" localSheetId="119" hidden="1">'211квр 111 (2020)ВНЕБ, ПЛАТ.УСЛ'!$A$1:$I$26</definedName>
    <definedName name="Z_5785C92F_2F41_4821_A36D_BB64D7276F63_.wvu.PrintArea" localSheetId="56" hidden="1">'211квр 111 (2020)КРАЙ'!$A$1:$I$36</definedName>
    <definedName name="Z_5785C92F_2F41_4821_A36D_BB64D7276F63_.wvu.PrintArea" localSheetId="67" hidden="1">'211квр 111 (2020)КРАЙ (0703)'!$A$1:$I$26</definedName>
    <definedName name="Z_5785C92F_2F41_4821_A36D_BB64D7276F63_.wvu.PrintArea" localSheetId="12" hidden="1">'211квр 111 (2020)РАЙОН'!$A$1:$I$26</definedName>
    <definedName name="Z_5785C92F_2F41_4821_A36D_BB64D7276F63_.wvu.PrintArea" localSheetId="215" hidden="1">'211квр 111 (2021)500.01.0003ЕГЭ'!$A$1:$I$26</definedName>
    <definedName name="Z_5785C92F_2F41_4821_A36D_BB64D7276F63_.wvu.PrintArea" localSheetId="120" hidden="1">'211квр 111 (2021)ВНЕБ, ПЛАТ.УСЛ'!$A$1:$I$26</definedName>
    <definedName name="Z_5785C92F_2F41_4821_A36D_BB64D7276F63_.wvu.PrintArea" localSheetId="57" hidden="1">'211квр 111 (2021)КРАЙ'!$A$1:$I$26</definedName>
    <definedName name="Z_5785C92F_2F41_4821_A36D_BB64D7276F63_.wvu.PrintArea" localSheetId="68" hidden="1">'211квр 111 (2021)КРАЙ (0703)'!$A$1:$I$26</definedName>
    <definedName name="Z_5785C92F_2F41_4821_A36D_BB64D7276F63_.wvu.PrintArea" localSheetId="13" hidden="1">'211квр 111 (2021)РАЙОН'!$A$1:$I$26</definedName>
    <definedName name="Z_5785C92F_2F41_4821_A36D_BB64D7276F63_.wvu.PrintArea" localSheetId="216" hidden="1">'211квр 111 (2022)500.01.0003ЕГЭ'!$A$1:$I$26</definedName>
    <definedName name="Z_5785C92F_2F41_4821_A36D_BB64D7276F63_.wvu.PrintArea" localSheetId="121" hidden="1">'211квр 111 (2022)ВНЕБ, ПЛАТ.УСЛ'!$A$1:$I$26</definedName>
    <definedName name="Z_5785C92F_2F41_4821_A36D_BB64D7276F63_.wvu.PrintArea" localSheetId="58" hidden="1">'211квр 111 (2022)КРАЙ'!$A$1:$I$26</definedName>
    <definedName name="Z_5785C92F_2F41_4821_A36D_BB64D7276F63_.wvu.PrintArea" localSheetId="69" hidden="1">'211квр 111 (2022)КРАЙ (0703)'!$A$1:$I$26</definedName>
    <definedName name="Z_5785C92F_2F41_4821_A36D_BB64D7276F63_.wvu.PrintArea" localSheetId="14" hidden="1">'211квр 111 (2022)РАЙОН'!$A$1:$I$26</definedName>
    <definedName name="Z_5785C92F_2F41_4821_A36D_BB64D7276F63_.wvu.PrintArea" localSheetId="65" hidden="1">'212, 226 КВР 112 (2020)КРАЙ'!$A$1:$F$23</definedName>
    <definedName name="Z_5785C92F_2F41_4821_A36D_BB64D7276F63_.wvu.PrintArea" localSheetId="77" hidden="1">'212, 226 КВР 112 (2021)КРАЙ'!$A$1:$F$23</definedName>
    <definedName name="Z_5785C92F_2F41_4821_A36D_BB64D7276F63_.wvu.PrintArea" localSheetId="78" hidden="1">'212, 226 КВР 112 (2022)КРАЙ'!$A$1:$F$23</definedName>
    <definedName name="Z_5785C92F_2F41_4821_A36D_BB64D7276F63_.wvu.PrintArea" localSheetId="217" hidden="1">'213 КВР 113 (2020-2022)ЕГЭ'!$A$1:$D$36</definedName>
    <definedName name="Z_5785C92F_2F41_4821_A36D_BB64D7276F63_.wvu.PrintArea" localSheetId="21" hidden="1">'213 КВР 113 (2020-2022)Р-Н'!$A$1:$D$36</definedName>
    <definedName name="Z_5785C92F_2F41_4821_A36D_BB64D7276F63_.wvu.PrintArea" localSheetId="66" hidden="1">'213 КВР 113(2020-2022)КРАЙ'!$A$1:$D$36</definedName>
    <definedName name="Z_5785C92F_2F41_4821_A36D_BB64D7276F63_.wvu.PrintArea" localSheetId="122" hidden="1">'213КВР113(2020-2022)ВНЕБ,ПЛАТ.У'!$A$1:$D$36</definedName>
    <definedName name="Z_5785C92F_2F41_4821_A36D_BB64D7276F63_.wvu.PrintArea" localSheetId="76" hidden="1">'213КВР113(2020-2022)КРАЙ (0703)'!$A$1:$D$36</definedName>
    <definedName name="Z_5785C92F_2F41_4821_A36D_BB64D7276F63_.wvu.PrintArea" localSheetId="235" hidden="1">'221 (2020)500.02.0003ЕГЭ'!$A$1:$F$20</definedName>
    <definedName name="Z_5785C92F_2F41_4821_A36D_BB64D7276F63_.wvu.PrintArea" localSheetId="82" hidden="1">'221 (2020)КРАЙ'!$A$1:$F$20</definedName>
    <definedName name="Z_5785C92F_2F41_4821_A36D_BB64D7276F63_.wvu.PrintArea" localSheetId="236" hidden="1">'221 (2021)500.02.0003ЕГЭ'!$A$1:$F$20</definedName>
    <definedName name="Z_5785C92F_2F41_4821_A36D_BB64D7276F63_.wvu.PrintArea" localSheetId="83" hidden="1">'221 (2021)КРАЙ'!$A$1:$F$20</definedName>
    <definedName name="Z_5785C92F_2F41_4821_A36D_BB64D7276F63_.wvu.PrintArea" localSheetId="237" hidden="1">'221 (2022)500.02.0003ЕГЭ'!$A$1:$F$20</definedName>
    <definedName name="Z_5785C92F_2F41_4821_A36D_BB64D7276F63_.wvu.PrintArea" localSheetId="84" hidden="1">'221 (2022)КРАЙ'!$A$1:$F$20</definedName>
    <definedName name="Z_5785C92F_2F41_4821_A36D_BB64D7276F63_.wvu.PrintArea" localSheetId="85" hidden="1">'222 (2020)КРАЙ'!$A$1:$D$20</definedName>
    <definedName name="Z_5785C92F_2F41_4821_A36D_BB64D7276F63_.wvu.PrintArea" localSheetId="25" hidden="1">'222 (2020)Р-Н,ПОДВОЗ'!$A$1:$D$26</definedName>
    <definedName name="Z_5785C92F_2F41_4821_A36D_BB64D7276F63_.wvu.PrintArea" localSheetId="86" hidden="1">'222 (2021)КРАЙ'!$A$1:$D$20</definedName>
    <definedName name="Z_5785C92F_2F41_4821_A36D_BB64D7276F63_.wvu.PrintArea" localSheetId="26" hidden="1">'222 (2021)Р-Н,ПОДВОЗ'!$A$1:$D$26</definedName>
    <definedName name="Z_5785C92F_2F41_4821_A36D_BB64D7276F63_.wvu.PrintArea" localSheetId="87" hidden="1">'222 (2022)КРАЙ'!$A$1:$D$20</definedName>
    <definedName name="Z_5785C92F_2F41_4821_A36D_BB64D7276F63_.wvu.PrintArea" localSheetId="27" hidden="1">'222 (2022)Р-Н,ПОДВОЗ'!$A$1:$D$26</definedName>
    <definedName name="Z_5785C92F_2F41_4821_A36D_BB64D7276F63_.wvu.PrintArea" localSheetId="190" hidden="1">'225  (2020)003.01.0029'!$A$1:$F$89</definedName>
    <definedName name="Z_5785C92F_2F41_4821_A36D_BB64D7276F63_.wvu.PrintArea" localSheetId="199" hidden="1">'225  (2020)005.00.0000'!$A$1:$F$89</definedName>
    <definedName name="Z_5785C92F_2F41_4821_A36D_BB64D7276F63_.wvu.PrintArea" localSheetId="193" hidden="1">'225  (2020)008.01.0001'!$A$1:$F$89</definedName>
    <definedName name="Z_5785C92F_2F41_4821_A36D_BB64D7276F63_.wvu.PrintArea" localSheetId="238" hidden="1">'225  (2020)500.02.0003ЕГЭ'!$A$1:$F$89</definedName>
    <definedName name="Z_5785C92F_2F41_4821_A36D_BB64D7276F63_.wvu.PrintArea" localSheetId="106" hidden="1">'225  (2020)ВНЕБ, 120Д'!$A$1:$F$163</definedName>
    <definedName name="Z_5785C92F_2F41_4821_A36D_BB64D7276F63_.wvu.PrintArea" localSheetId="135" hidden="1">'225  (2020)ВНЕБ, 140Д'!$A$1:$F$163</definedName>
    <definedName name="Z_5785C92F_2F41_4821_A36D_BB64D7276F63_.wvu.PrintArea" localSheetId="147" hidden="1">'225  (2020)ВНЕБ, 150Д'!$A$1:$F$163</definedName>
    <definedName name="Z_5785C92F_2F41_4821_A36D_BB64D7276F63_.wvu.PrintArea" localSheetId="162" hidden="1">'225  (2020)ВНЕБ, 400Д'!$A$1:$F$163</definedName>
    <definedName name="Z_5785C92F_2F41_4821_A36D_BB64D7276F63_.wvu.PrintArea" localSheetId="123" hidden="1">'225  (2020)ВНЕБ, ПЛАТ.УСЛ'!$A$1:$F$163</definedName>
    <definedName name="Z_5785C92F_2F41_4821_A36D_BB64D7276F63_.wvu.PrintArea" localSheetId="88" hidden="1">'225  (2020)КРАЙ'!$A$1:$F$83</definedName>
    <definedName name="Z_5785C92F_2F41_4821_A36D_BB64D7276F63_.wvu.PrintArea" localSheetId="31" hidden="1">'225  (2020)Р-Н'!$A$1:$F$163</definedName>
    <definedName name="Z_5785C92F_2F41_4821_A36D_BB64D7276F63_.wvu.PrintArea" localSheetId="191" hidden="1">'225  (2021)003.01.0026'!$A$1:$F$89</definedName>
    <definedName name="Z_5785C92F_2F41_4821_A36D_BB64D7276F63_.wvu.PrintArea" localSheetId="192" hidden="1">'225  (2021)003.03.0002'!$A$1:$F$89</definedName>
    <definedName name="Z_5785C92F_2F41_4821_A36D_BB64D7276F63_.wvu.PrintArea" localSheetId="239" hidden="1">'225  (2021)500.02.0003ЕГЭ'!$A$1:$F$89</definedName>
    <definedName name="Z_5785C92F_2F41_4821_A36D_BB64D7276F63_.wvu.PrintArea" localSheetId="107" hidden="1">'225  (2021)ВНЕБ, 120Д'!$A$1:$F$163</definedName>
    <definedName name="Z_5785C92F_2F41_4821_A36D_BB64D7276F63_.wvu.PrintArea" localSheetId="89" hidden="1">'225  (2021)КРАЙ'!$A$1:$F$83</definedName>
    <definedName name="Z_5785C92F_2F41_4821_A36D_BB64D7276F63_.wvu.PrintArea" localSheetId="32" hidden="1">'225  (2021)Р-Н'!$A$1:$F$89</definedName>
    <definedName name="Z_5785C92F_2F41_4821_A36D_BB64D7276F63_.wvu.PrintArea" localSheetId="194" hidden="1">'225  (2022)060.00.0004'!$A$1:$F$89</definedName>
    <definedName name="Z_5785C92F_2F41_4821_A36D_BB64D7276F63_.wvu.PrintArea" localSheetId="240" hidden="1">'225  (2022)500.02.0003ЕГЭ'!$A$1:$F$89</definedName>
    <definedName name="Z_5785C92F_2F41_4821_A36D_BB64D7276F63_.wvu.PrintArea" localSheetId="253" hidden="1">'225  (2022)500.03.0002'!$A$1:$F$89</definedName>
    <definedName name="Z_5785C92F_2F41_4821_A36D_BB64D7276F63_.wvu.PrintArea" localSheetId="108" hidden="1">'225  (2022)ВНЕБ, 120Д'!$A$1:$F$163</definedName>
    <definedName name="Z_5785C92F_2F41_4821_A36D_BB64D7276F63_.wvu.PrintArea" localSheetId="90" hidden="1">'225  (2022)КРАЙ'!$A$1:$F$83</definedName>
    <definedName name="Z_5785C92F_2F41_4821_A36D_BB64D7276F63_.wvu.PrintArea" localSheetId="33" hidden="1">'225  (2022)Р-Н'!$A$1:$F$89</definedName>
    <definedName name="Z_5785C92F_2F41_4821_A36D_BB64D7276F63_.wvu.PrintArea" localSheetId="221" hidden="1">'225(2020)003.01.0043 Кап.рем '!$A$1:$F$89</definedName>
    <definedName name="Z_5785C92F_2F41_4821_A36D_BB64D7276F63_.wvu.PrintArea" localSheetId="176" hidden="1">'226 (2020)020.00.0001'!$A$1:$F$51</definedName>
    <definedName name="Z_5785C92F_2F41_4821_A36D_BB64D7276F63_.wvu.PrintArea" localSheetId="180" hidden="1">'226 (2020)020.00.0005 КПР'!$A$1:$F$51</definedName>
    <definedName name="Z_5785C92F_2F41_4821_A36D_BB64D7276F63_.wvu.PrintArea" localSheetId="208" hidden="1">'226 (2020)500.02.0001'!$A$1:$F$51</definedName>
    <definedName name="Z_5785C92F_2F41_4821_A36D_BB64D7276F63_.wvu.PrintArea" localSheetId="257" hidden="1">'226 (2020)500.02.0002'!$A$1:$F$51</definedName>
    <definedName name="Z_5785C92F_2F41_4821_A36D_BB64D7276F63_.wvu.PrintArea" localSheetId="241" hidden="1">'226 (2020)500.02.0003 ЕГЭ'!$A$1:$F$51</definedName>
    <definedName name="Z_5785C92F_2F41_4821_A36D_BB64D7276F63_.wvu.PrintArea" localSheetId="218" hidden="1">'226 (2020)500.05.0002 '!$A$1:$F$51</definedName>
    <definedName name="Z_5785C92F_2F41_4821_A36D_BB64D7276F63_.wvu.PrintArea" localSheetId="109" hidden="1">'226 (2020)ВНЕБ, 120Д'!$A$1:$F$143</definedName>
    <definedName name="Z_5785C92F_2F41_4821_A36D_BB64D7276F63_.wvu.PrintArea" localSheetId="136" hidden="1">'226 (2020)ВНЕБ, 140Д'!$A$1:$F$143</definedName>
    <definedName name="Z_5785C92F_2F41_4821_A36D_BB64D7276F63_.wvu.PrintArea" localSheetId="148" hidden="1">'226 (2020)ВНЕБ, 150Д'!$A$1:$F$143</definedName>
    <definedName name="Z_5785C92F_2F41_4821_A36D_BB64D7276F63_.wvu.PrintArea" localSheetId="163" hidden="1">'226 (2020)ВНЕБ, 400Д'!$A$1:$F$143</definedName>
    <definedName name="Z_5785C92F_2F41_4821_A36D_BB64D7276F63_.wvu.PrintArea" localSheetId="124" hidden="1">'226 (2020)ВНЕБ, ПЛАТ.УСЛ'!$A$1:$F$143</definedName>
    <definedName name="Z_5785C92F_2F41_4821_A36D_BB64D7276F63_.wvu.PrintArea" localSheetId="91" hidden="1">'226 (2020)КРАЙ'!$A$1:$F$51</definedName>
    <definedName name="Z_5785C92F_2F41_4821_A36D_BB64D7276F63_.wvu.PrintArea" localSheetId="34" hidden="1">'226 (2020)Р-Н'!$A$1:$F$143</definedName>
    <definedName name="Z_5785C92F_2F41_4821_A36D_BB64D7276F63_.wvu.PrintArea" localSheetId="209" hidden="1">'226 (2021)500.02.0001'!$A$1:$F$51</definedName>
    <definedName name="Z_5785C92F_2F41_4821_A36D_BB64D7276F63_.wvu.PrintArea" localSheetId="242" hidden="1">'226 (2021)500.02.0003 ЕГЭ'!$A$1:$F$51</definedName>
    <definedName name="Z_5785C92F_2F41_4821_A36D_BB64D7276F63_.wvu.PrintArea" localSheetId="219" hidden="1">'226 (2021)500.05.0002'!$A$1:$F$51</definedName>
    <definedName name="Z_5785C92F_2F41_4821_A36D_BB64D7276F63_.wvu.PrintArea" localSheetId="149" hidden="1">'226 (2021)ВНЕБ, 150Д'!$A$1:$F$51</definedName>
    <definedName name="Z_5785C92F_2F41_4821_A36D_BB64D7276F63_.wvu.PrintArea" localSheetId="92" hidden="1">'226 (2021)КРАЙ'!$A$1:$F$51</definedName>
    <definedName name="Z_5785C92F_2F41_4821_A36D_BB64D7276F63_.wvu.PrintArea" localSheetId="35" hidden="1">'226 (2021)Р-Н'!$A$1:$F$51</definedName>
    <definedName name="Z_5785C92F_2F41_4821_A36D_BB64D7276F63_.wvu.PrintArea" localSheetId="195" hidden="1">'226 (2022)060.00.0005'!$A$1:$F$51</definedName>
    <definedName name="Z_5785C92F_2F41_4821_A36D_BB64D7276F63_.wvu.PrintArea" localSheetId="210" hidden="1">'226 (2022)500.02.0001'!$A$1:$F$51</definedName>
    <definedName name="Z_5785C92F_2F41_4821_A36D_BB64D7276F63_.wvu.PrintArea" localSheetId="258" hidden="1">'226 (2022)500.02.0002'!$A$1:$F$51</definedName>
    <definedName name="Z_5785C92F_2F41_4821_A36D_BB64D7276F63_.wvu.PrintArea" localSheetId="243" hidden="1">'226 (2022)500.02.0003 ЕГЭ'!$A$1:$F$51</definedName>
    <definedName name="Z_5785C92F_2F41_4821_A36D_BB64D7276F63_.wvu.PrintArea" localSheetId="255" hidden="1">'226 (2022)500.03.0002'!$A$1:$F$51</definedName>
    <definedName name="Z_5785C92F_2F41_4821_A36D_BB64D7276F63_.wvu.PrintArea" localSheetId="220" hidden="1">'226 (2022)500.05.0002'!$A$1:$F$51</definedName>
    <definedName name="Z_5785C92F_2F41_4821_A36D_BB64D7276F63_.wvu.PrintArea" localSheetId="150" hidden="1">'226 (2022)ВНЕБ, 150Д'!$A$1:$F$51</definedName>
    <definedName name="Z_5785C92F_2F41_4821_A36D_BB64D7276F63_.wvu.PrintArea" localSheetId="93" hidden="1">'226 (2022)КРАЙ'!$A$1:$F$51</definedName>
    <definedName name="Z_5785C92F_2F41_4821_A36D_BB64D7276F63_.wvu.PrintArea" localSheetId="36" hidden="1">'226 (2022)Р-Н'!$A$1:$F$51</definedName>
    <definedName name="Z_5785C92F_2F41_4821_A36D_BB64D7276F63_.wvu.PrintArea" localSheetId="222" hidden="1">'226(2020)020.00.0028Гор.пит(РБ)'!$A$1:$F$51</definedName>
    <definedName name="Z_5785C92F_2F41_4821_A36D_BB64D7276F63_.wvu.PrintArea" localSheetId="224" hidden="1">'226(2020)500.02.0005Гор.пит(КБ)'!$A$1:$F$51</definedName>
    <definedName name="Z_5785C92F_2F41_4821_A36D_BB64D7276F63_.wvu.PrintArea" localSheetId="223" hidden="1">'226(2020)500.02.0005Гор.пит(ФБ)'!$A$1:$F$51</definedName>
    <definedName name="Z_5785C92F_2F41_4821_A36D_BB64D7276F63_.wvu.PrintArea" localSheetId="137" hidden="1">'227 (2020)ВНЕБ, 140Д'!$A$1:$D$29</definedName>
    <definedName name="Z_5785C92F_2F41_4821_A36D_BB64D7276F63_.wvu.PrintArea" localSheetId="151" hidden="1">'227 (2020)ВНЕБ, 150Д'!$A$1:$D$29</definedName>
    <definedName name="Z_5785C92F_2F41_4821_A36D_BB64D7276F63_.wvu.PrintArea" localSheetId="164" hidden="1">'227 (2020)ВНЕБ, 400Д'!$A$1:$D$29</definedName>
    <definedName name="Z_5785C92F_2F41_4821_A36D_BB64D7276F63_.wvu.PrintArea" localSheetId="125" hidden="1">'227 (2020)ВНЕБ, ПЛАТ.УСЛ'!$A$1:$D$29</definedName>
    <definedName name="Z_5785C92F_2F41_4821_A36D_BB64D7276F63_.wvu.PrintArea" localSheetId="37" hidden="1">'227 (2020)Р-Н'!$A$1:$D$29</definedName>
    <definedName name="Z_5785C92F_2F41_4821_A36D_BB64D7276F63_.wvu.PrintArea" localSheetId="38" hidden="1">'227 (2021)Р-Н'!$A$1:$D$21</definedName>
    <definedName name="Z_5785C92F_2F41_4821_A36D_BB64D7276F63_.wvu.PrintArea" localSheetId="39" hidden="1">'227 (2022)Р-Н'!$A$1:$D$21</definedName>
    <definedName name="Z_5785C92F_2F41_4821_A36D_BB64D7276F63_.wvu.PrintArea" localSheetId="79" hidden="1">'266 КВР 112 (2020)КРАЙ'!$A$1:$F$17</definedName>
    <definedName name="Z_5785C92F_2F41_4821_A36D_BB64D7276F63_.wvu.PrintArea" localSheetId="22" hidden="1">'266 КВР 112 (2020)Р-Н'!$A$1:$F$17</definedName>
    <definedName name="Z_5785C92F_2F41_4821_A36D_BB64D7276F63_.wvu.PrintArea" localSheetId="80" hidden="1">'266 КВР 112 (2021)КРАЙ'!$A$1:$F$17</definedName>
    <definedName name="Z_5785C92F_2F41_4821_A36D_BB64D7276F63_.wvu.PrintArea" localSheetId="23" hidden="1">'266 КВР 112 (2021)Р-Н'!$A$1:$F$17</definedName>
    <definedName name="Z_5785C92F_2F41_4821_A36D_BB64D7276F63_.wvu.PrintArea" localSheetId="81" hidden="1">'266 КВР 112 (2022)КРАЙ'!$A$1:$F$17</definedName>
    <definedName name="Z_5785C92F_2F41_4821_A36D_BB64D7276F63_.wvu.PrintArea" localSheetId="24" hidden="1">'266 КВР 112 (2022)Р-Н'!$A$1:$F$17</definedName>
    <definedName name="Z_5785C92F_2F41_4821_A36D_BB64D7276F63_.wvu.PrintArea" localSheetId="174" hidden="1">'310 (2020)002.01.0001'!$A$1:$E$26</definedName>
    <definedName name="Z_5785C92F_2F41_4821_A36D_BB64D7276F63_.wvu.PrintArea" localSheetId="228" hidden="1">'310 (2020)002.01.0002 район '!$A$1:$E$39</definedName>
    <definedName name="Z_5785C92F_2F41_4821_A36D_BB64D7276F63_.wvu.PrintArea" localSheetId="175" hidden="1">'310 (2020)002.02.0001'!$A$1:$E$26</definedName>
    <definedName name="Z_5785C92F_2F41_4821_A36D_BB64D7276F63_.wvu.PrintArea" localSheetId="229" hidden="1">'310 (2020)002.02.0002 край '!$A$1:$E$39</definedName>
    <definedName name="Z_5785C92F_2F41_4821_A36D_BB64D7276F63_.wvu.PrintArea" localSheetId="200" hidden="1">'310 (2020)005.00.0000'!$A$1:$E$26</definedName>
    <definedName name="Z_5785C92F_2F41_4821_A36D_BB64D7276F63_.wvu.PrintArea" localSheetId="197" hidden="1">'310 (2020)008.01.0001'!$A$1:$E$26</definedName>
    <definedName name="Z_5785C92F_2F41_4821_A36D_BB64D7276F63_.wvu.PrintArea" localSheetId="186" hidden="1">'310 (2020)020.00.00018'!$A$1:$E$26</definedName>
    <definedName name="Z_5785C92F_2F41_4821_A36D_BB64D7276F63_.wvu.PrintArea" localSheetId="181" hidden="1">'310 (2020)020.00.0006'!$A$1:$E$26</definedName>
    <definedName name="Z_5785C92F_2F41_4821_A36D_BB64D7276F63_.wvu.PrintArea" localSheetId="259" hidden="1">'310 (2020)500.02.0002'!$A$1:$E$26</definedName>
    <definedName name="Z_5785C92F_2F41_4821_A36D_BB64D7276F63_.wvu.PrintArea" localSheetId="247" hidden="1">'310 (2020)500.02.0003 ЕГЭ'!$A$1:$E$26</definedName>
    <definedName name="Z_5785C92F_2F41_4821_A36D_BB64D7276F63_.wvu.PrintArea" localSheetId="263" hidden="1">'310 (2020)500.02.0004'!$A$1:$E$26</definedName>
    <definedName name="Z_5785C92F_2F41_4821_A36D_BB64D7276F63_.wvu.PrintArea" localSheetId="113" hidden="1">'310 (2020)ВНЕБ, 120Д'!$A$1:$E$39</definedName>
    <definedName name="Z_5785C92F_2F41_4821_A36D_BB64D7276F63_.wvu.PrintArea" localSheetId="139" hidden="1">'310 (2020)ВНЕБ, 140Д'!$A$1:$E$39</definedName>
    <definedName name="Z_5785C92F_2F41_4821_A36D_BB64D7276F63_.wvu.PrintArea" localSheetId="153" hidden="1">'310 (2020)ВНЕБ, 150Д'!$A$1:$E$39</definedName>
    <definedName name="Z_5785C92F_2F41_4821_A36D_BB64D7276F63_.wvu.PrintArea" localSheetId="166" hidden="1">'310 (2020)ВНЕБ, 400Д'!$A$1:$E$39</definedName>
    <definedName name="Z_5785C92F_2F41_4821_A36D_BB64D7276F63_.wvu.PrintArea" localSheetId="127" hidden="1">'310 (2020)ВНЕБ, ПЛАТ.УСЛ'!$A$1:$E$39</definedName>
    <definedName name="Z_5785C92F_2F41_4821_A36D_BB64D7276F63_.wvu.PrintArea" localSheetId="94" hidden="1">'310 (2020)КРАЙ'!$A$1:$E$26</definedName>
    <definedName name="Z_5785C92F_2F41_4821_A36D_BB64D7276F63_.wvu.PrintArea" localSheetId="41" hidden="1">'310 (2020)Р-Н'!$A$1:$E$39</definedName>
    <definedName name="Z_5785C92F_2F41_4821_A36D_BB64D7276F63_.wvu.PrintArea" localSheetId="185" hidden="1">'310 (2021)020.00.0013'!$A$1:$E$26</definedName>
    <definedName name="Z_5785C92F_2F41_4821_A36D_BB64D7276F63_.wvu.PrintArea" localSheetId="248" hidden="1">'310 (2021)500.02.0003 ЕГЭ'!$A$1:$E$26</definedName>
    <definedName name="Z_5785C92F_2F41_4821_A36D_BB64D7276F63_.wvu.PrintArea" localSheetId="254" hidden="1">'310 (2021)500.03.0001'!$A$1:$E$26</definedName>
    <definedName name="Z_5785C92F_2F41_4821_A36D_BB64D7276F63_.wvu.PrintArea" localSheetId="95" hidden="1">'310 (2021)КРАЙ'!$A$1:$E$26</definedName>
    <definedName name="Z_5785C92F_2F41_4821_A36D_BB64D7276F63_.wvu.PrintArea" localSheetId="182" hidden="1">'310 (2022)020.00.0006'!$A$1:$E$26</definedName>
    <definedName name="Z_5785C92F_2F41_4821_A36D_BB64D7276F63_.wvu.PrintArea" localSheetId="260" hidden="1">'310 (2022)500.02.0002'!$A$1:$E$26</definedName>
    <definedName name="Z_5785C92F_2F41_4821_A36D_BB64D7276F63_.wvu.PrintArea" localSheetId="249" hidden="1">'310 (2022)500.02.0003 ЕГЭ'!$A$1:$E$26</definedName>
    <definedName name="Z_5785C92F_2F41_4821_A36D_BB64D7276F63_.wvu.PrintArea" localSheetId="96" hidden="1">'310 (2022)КРАЙ'!$A$1:$E$26</definedName>
    <definedName name="Z_5785C92F_2F41_4821_A36D_BB64D7276F63_.wvu.PrintArea" localSheetId="177" hidden="1">'342 (2020)020.00.0001'!$A$1:$D$30</definedName>
    <definedName name="Z_5785C92F_2F41_4821_A36D_BB64D7276F63_.wvu.PrintArea" localSheetId="178" hidden="1">'342 (2020)020.00.0002'!$A$1:$D$30</definedName>
    <definedName name="Z_5785C92F_2F41_4821_A36D_BB64D7276F63_.wvu.PrintArea" localSheetId="179" hidden="1">'342 (2020)020.00.0003'!$A$1:$D$30</definedName>
    <definedName name="Z_5785C92F_2F41_4821_A36D_BB64D7276F63_.wvu.PrintArea" localSheetId="211" hidden="1">'342 (2020)500.02.0001'!$A$1:$D$30</definedName>
    <definedName name="Z_5785C92F_2F41_4821_A36D_BB64D7276F63_.wvu.PrintArea" localSheetId="212" hidden="1">'342 (2021)500.02.0001'!$A$1:$D$30</definedName>
    <definedName name="Z_5785C92F_2F41_4821_A36D_BB64D7276F63_.wvu.PrintArea" localSheetId="213" hidden="1">'342 (2022)500.02.0001'!$A$1:$D$30</definedName>
    <definedName name="Z_5785C92F_2F41_4821_A36D_BB64D7276F63_.wvu.PrintArea" localSheetId="225" hidden="1">'342(2020)020.00.0028Гор.пит(РБ)'!$A$1:$D$15</definedName>
    <definedName name="Z_5785C92F_2F41_4821_A36D_BB64D7276F63_.wvu.PrintArea" localSheetId="227" hidden="1">'342(2020)500.02.0005Гор.пит(КБ)'!$A$1:$D$15</definedName>
    <definedName name="Z_5785C92F_2F41_4821_A36D_BB64D7276F63_.wvu.PrintArea" localSheetId="226" hidden="1">'342(2020)500.02.0005Гор.пит(ФБ)'!$A$1:$D$15</definedName>
    <definedName name="Z_5785C92F_2F41_4821_A36D_BB64D7276F63_.wvu.PrintArea" localSheetId="234" hidden="1">'ДЛЯ ТАЛИСМАНА'!$A$9:$Q$216</definedName>
    <definedName name="Z_5785C92F_2F41_4821_A36D_BB64D7276F63_.wvu.PrintArea" localSheetId="0" hidden="1">'Раздел 1'!$A$7:$S$424</definedName>
    <definedName name="Z_5785C92F_2F41_4821_A36D_BB64D7276F63_.wvu.PrintTitles" localSheetId="214" hidden="1">'211квр 111 (2020)500.01.0003ЕГЭ'!$A$17:$IV$17</definedName>
    <definedName name="Z_5785C92F_2F41_4821_A36D_BB64D7276F63_.wvu.PrintTitles" localSheetId="119" hidden="1">'211квр 111 (2020)ВНЕБ, ПЛАТ.УСЛ'!$A$17:$IV$17</definedName>
    <definedName name="Z_5785C92F_2F41_4821_A36D_BB64D7276F63_.wvu.PrintTitles" localSheetId="56" hidden="1">'211квр 111 (2020)КРАЙ'!$A$17:$IV$17</definedName>
    <definedName name="Z_5785C92F_2F41_4821_A36D_BB64D7276F63_.wvu.PrintTitles" localSheetId="67" hidden="1">'211квр 111 (2020)КРАЙ (0703)'!$A$17:$IV$17</definedName>
    <definedName name="Z_5785C92F_2F41_4821_A36D_BB64D7276F63_.wvu.PrintTitles" localSheetId="12" hidden="1">'211квр 111 (2020)РАЙОН'!$A$17:$IV$17</definedName>
    <definedName name="Z_5785C92F_2F41_4821_A36D_BB64D7276F63_.wvu.PrintTitles" localSheetId="215" hidden="1">'211квр 111 (2021)500.01.0003ЕГЭ'!$A$17:$IV$17</definedName>
    <definedName name="Z_5785C92F_2F41_4821_A36D_BB64D7276F63_.wvu.PrintTitles" localSheetId="120" hidden="1">'211квр 111 (2021)ВНЕБ, ПЛАТ.УСЛ'!$A$17:$IV$17</definedName>
    <definedName name="Z_5785C92F_2F41_4821_A36D_BB64D7276F63_.wvu.PrintTitles" localSheetId="57" hidden="1">'211квр 111 (2021)КРАЙ'!$A$17:$IV$17</definedName>
    <definedName name="Z_5785C92F_2F41_4821_A36D_BB64D7276F63_.wvu.PrintTitles" localSheetId="68" hidden="1">'211квр 111 (2021)КРАЙ (0703)'!$A$17:$IV$17</definedName>
    <definedName name="Z_5785C92F_2F41_4821_A36D_BB64D7276F63_.wvu.PrintTitles" localSheetId="13" hidden="1">'211квр 111 (2021)РАЙОН'!$A$17:$IV$17</definedName>
    <definedName name="Z_5785C92F_2F41_4821_A36D_BB64D7276F63_.wvu.PrintTitles" localSheetId="216" hidden="1">'211квр 111 (2022)500.01.0003ЕГЭ'!$A$17:$IV$17</definedName>
    <definedName name="Z_5785C92F_2F41_4821_A36D_BB64D7276F63_.wvu.PrintTitles" localSheetId="121" hidden="1">'211квр 111 (2022)ВНЕБ, ПЛАТ.УСЛ'!$A$17:$IV$17</definedName>
    <definedName name="Z_5785C92F_2F41_4821_A36D_BB64D7276F63_.wvu.PrintTitles" localSheetId="58" hidden="1">'211квр 111 (2022)КРАЙ'!$A$17:$IV$17</definedName>
    <definedName name="Z_5785C92F_2F41_4821_A36D_BB64D7276F63_.wvu.PrintTitles" localSheetId="69" hidden="1">'211квр 111 (2022)КРАЙ (0703)'!$A$17:$IV$17</definedName>
    <definedName name="Z_5785C92F_2F41_4821_A36D_BB64D7276F63_.wvu.PrintTitles" localSheetId="14" hidden="1">'211квр 111 (2022)РАЙОН'!$A$17:$IV$17</definedName>
    <definedName name="Z_5785C92F_2F41_4821_A36D_BB64D7276F63_.wvu.PrintTitles" localSheetId="234" hidden="1">'ДЛЯ ТАЛИСМАНА'!#REF!</definedName>
    <definedName name="Z_5785C92F_2F41_4821_A36D_BB64D7276F63_.wvu.PrintTitles" localSheetId="0" hidden="1">'Раздел 1'!$28:$28</definedName>
    <definedName name="Z_5785C92F_2F41_4821_A36D_BB64D7276F63_.wvu.Rows" localSheetId="214" hidden="1">'211квр 111 (2020)500.01.0003ЕГЭ'!$A$1:$IV$6</definedName>
    <definedName name="Z_5785C92F_2F41_4821_A36D_BB64D7276F63_.wvu.Rows" localSheetId="119" hidden="1">'211квр 111 (2020)ВНЕБ, ПЛАТ.УСЛ'!$A$1:$IV$6</definedName>
    <definedName name="Z_5785C92F_2F41_4821_A36D_BB64D7276F63_.wvu.Rows" localSheetId="56" hidden="1">'211квр 111 (2020)КРАЙ'!$A$1:$IV$6</definedName>
    <definedName name="Z_5785C92F_2F41_4821_A36D_BB64D7276F63_.wvu.Rows" localSheetId="67" hidden="1">'211квр 111 (2020)КРАЙ (0703)'!$A$1:$IV$6</definedName>
    <definedName name="Z_5785C92F_2F41_4821_A36D_BB64D7276F63_.wvu.Rows" localSheetId="12" hidden="1">'211квр 111 (2020)РАЙОН'!$A$1:$IV$6</definedName>
    <definedName name="Z_5785C92F_2F41_4821_A36D_BB64D7276F63_.wvu.Rows" localSheetId="215" hidden="1">'211квр 111 (2021)500.01.0003ЕГЭ'!$A$1:$IV$6</definedName>
    <definedName name="Z_5785C92F_2F41_4821_A36D_BB64D7276F63_.wvu.Rows" localSheetId="120" hidden="1">'211квр 111 (2021)ВНЕБ, ПЛАТ.УСЛ'!$A$1:$IV$6</definedName>
    <definedName name="Z_5785C92F_2F41_4821_A36D_BB64D7276F63_.wvu.Rows" localSheetId="57" hidden="1">'211квр 111 (2021)КРАЙ'!$A$1:$IV$6</definedName>
    <definedName name="Z_5785C92F_2F41_4821_A36D_BB64D7276F63_.wvu.Rows" localSheetId="68" hidden="1">'211квр 111 (2021)КРАЙ (0703)'!$A$1:$IV$6</definedName>
    <definedName name="Z_5785C92F_2F41_4821_A36D_BB64D7276F63_.wvu.Rows" localSheetId="13" hidden="1">'211квр 111 (2021)РАЙОН'!$A$1:$IV$6</definedName>
    <definedName name="Z_5785C92F_2F41_4821_A36D_BB64D7276F63_.wvu.Rows" localSheetId="216" hidden="1">'211квр 111 (2022)500.01.0003ЕГЭ'!$A$1:$IV$6</definedName>
    <definedName name="Z_5785C92F_2F41_4821_A36D_BB64D7276F63_.wvu.Rows" localSheetId="121" hidden="1">'211квр 111 (2022)ВНЕБ, ПЛАТ.УСЛ'!$A$1:$IV$6</definedName>
    <definedName name="Z_5785C92F_2F41_4821_A36D_BB64D7276F63_.wvu.Rows" localSheetId="58" hidden="1">'211квр 111 (2022)КРАЙ'!$A$1:$IV$6</definedName>
    <definedName name="Z_5785C92F_2F41_4821_A36D_BB64D7276F63_.wvu.Rows" localSheetId="69" hidden="1">'211квр 111 (2022)КРАЙ (0703)'!$A$1:$IV$6</definedName>
    <definedName name="Z_5785C92F_2F41_4821_A36D_BB64D7276F63_.wvu.Rows" localSheetId="14" hidden="1">'211квр 111 (2022)РАЙОН'!$A$1:$IV$6</definedName>
    <definedName name="Z_5785C92F_2F41_4821_A36D_BB64D7276F63_.wvu.Rows" localSheetId="235" hidden="1">'221 (2020)500.02.0003ЕГЭ'!#REF!,'221 (2020)500.02.0003ЕГЭ'!#REF!</definedName>
    <definedName name="Z_5785C92F_2F41_4821_A36D_BB64D7276F63_.wvu.Rows" localSheetId="82" hidden="1">'221 (2020)КРАЙ'!#REF!,'221 (2020)КРАЙ'!#REF!</definedName>
    <definedName name="Z_5785C92F_2F41_4821_A36D_BB64D7276F63_.wvu.Rows" localSheetId="236" hidden="1">'221 (2021)500.02.0003ЕГЭ'!#REF!,'221 (2021)500.02.0003ЕГЭ'!#REF!</definedName>
    <definedName name="Z_5785C92F_2F41_4821_A36D_BB64D7276F63_.wvu.Rows" localSheetId="83" hidden="1">'221 (2021)КРАЙ'!#REF!,'221 (2021)КРАЙ'!#REF!</definedName>
    <definedName name="Z_5785C92F_2F41_4821_A36D_BB64D7276F63_.wvu.Rows" localSheetId="237" hidden="1">'221 (2022)500.02.0003ЕГЭ'!#REF!,'221 (2022)500.02.0003ЕГЭ'!#REF!</definedName>
    <definedName name="Z_5785C92F_2F41_4821_A36D_BB64D7276F63_.wvu.Rows" localSheetId="84" hidden="1">'221 (2022)КРАЙ'!#REF!,'221 (2022)КРАЙ'!#REF!</definedName>
    <definedName name="Z_5785C92F_2F41_4821_A36D_BB64D7276F63_.wvu.Rows" localSheetId="85" hidden="1">'222 (2020)КРАЙ'!#REF!,'222 (2020)КРАЙ'!$A$13:$IV$13</definedName>
    <definedName name="Z_5785C92F_2F41_4821_A36D_BB64D7276F63_.wvu.Rows" localSheetId="25" hidden="1">'222 (2020)Р-Н,ПОДВОЗ'!#REF!,'222 (2020)Р-Н,ПОДВОЗ'!$A$14:$IV$14</definedName>
    <definedName name="Z_5785C92F_2F41_4821_A36D_BB64D7276F63_.wvu.Rows" localSheetId="86" hidden="1">'222 (2021)КРАЙ'!#REF!,'222 (2021)КРАЙ'!$A$13:$IV$13</definedName>
    <definedName name="Z_5785C92F_2F41_4821_A36D_BB64D7276F63_.wvu.Rows" localSheetId="26" hidden="1">'222 (2021)Р-Н,ПОДВОЗ'!#REF!,'222 (2021)Р-Н,ПОДВОЗ'!$A$14:$IV$14</definedName>
    <definedName name="Z_5785C92F_2F41_4821_A36D_BB64D7276F63_.wvu.Rows" localSheetId="87" hidden="1">'222 (2022)КРАЙ'!#REF!,'222 (2022)КРАЙ'!$A$13:$IV$13</definedName>
    <definedName name="Z_5785C92F_2F41_4821_A36D_BB64D7276F63_.wvu.Rows" localSheetId="27" hidden="1">'222 (2022)Р-Н,ПОДВОЗ'!#REF!,'222 (2022)Р-Н,ПОДВОЗ'!$A$14:$IV$14</definedName>
    <definedName name="Z_5785C92F_2F41_4821_A36D_BB64D7276F63_.wvu.Rows" localSheetId="190" hidden="1">'225  (2020)003.01.0029'!$A$13:$IV$34,'225  (2020)003.01.0029'!$A$36:$IV$40,'225  (2020)003.01.0029'!$A$42:$IV$49,'225  (2020)003.01.0029'!$A$51:$IV$57,'225  (2020)003.01.0029'!$A$80:$IV$81</definedName>
    <definedName name="Z_5785C92F_2F41_4821_A36D_BB64D7276F63_.wvu.Rows" localSheetId="199" hidden="1">'225  (2020)005.00.0000'!$A$13:$IV$34,'225  (2020)005.00.0000'!$A$36:$IV$40,'225  (2020)005.00.0000'!$A$42:$IV$49,'225  (2020)005.00.0000'!$A$51:$IV$57,'225  (2020)005.00.0000'!$A$80:$IV$81</definedName>
    <definedName name="Z_5785C92F_2F41_4821_A36D_BB64D7276F63_.wvu.Rows" localSheetId="193" hidden="1">'225  (2020)008.01.0001'!$A$13:$IV$34,'225  (2020)008.01.0001'!$A$36:$IV$40,'225  (2020)008.01.0001'!$A$42:$IV$49,'225  (2020)008.01.0001'!$A$51:$IV$57,'225  (2020)008.01.0001'!$A$80:$IV$81</definedName>
    <definedName name="Z_5785C92F_2F41_4821_A36D_BB64D7276F63_.wvu.Rows" localSheetId="238" hidden="1">'225  (2020)500.02.0003ЕГЭ'!$A$13:$IV$34,'225  (2020)500.02.0003ЕГЭ'!$A$36:$IV$40,'225  (2020)500.02.0003ЕГЭ'!$A$42:$IV$49,'225  (2020)500.02.0003ЕГЭ'!$A$51:$IV$57,'225  (2020)500.02.0003ЕГЭ'!$A$80:$IV$81</definedName>
    <definedName name="Z_5785C92F_2F41_4821_A36D_BB64D7276F63_.wvu.Rows" localSheetId="106" hidden="1">'225  (2020)ВНЕБ, 120Д'!$A$14:$IV$35,'225  (2020)ВНЕБ, 120Д'!$A$37:$IV$41,'225  (2020)ВНЕБ, 120Д'!$A$43:$IV$50,'225  (2020)ВНЕБ, 120Д'!$A$52:$IV$58,'225  (2020)ВНЕБ, 120Д'!$A$81:$IV$82</definedName>
    <definedName name="Z_5785C92F_2F41_4821_A36D_BB64D7276F63_.wvu.Rows" localSheetId="135" hidden="1">'225  (2020)ВНЕБ, 140Д'!$A$14:$IV$35,'225  (2020)ВНЕБ, 140Д'!$A$37:$IV$41,'225  (2020)ВНЕБ, 140Д'!$A$43:$IV$50,'225  (2020)ВНЕБ, 140Д'!$A$52:$IV$58,'225  (2020)ВНЕБ, 140Д'!$A$81:$IV$82</definedName>
    <definedName name="Z_5785C92F_2F41_4821_A36D_BB64D7276F63_.wvu.Rows" localSheetId="147" hidden="1">'225  (2020)ВНЕБ, 150Д'!$A$14:$IV$35,'225  (2020)ВНЕБ, 150Д'!$A$37:$IV$41,'225  (2020)ВНЕБ, 150Д'!$A$43:$IV$50,'225  (2020)ВНЕБ, 150Д'!$A$52:$IV$58,'225  (2020)ВНЕБ, 150Д'!$A$81:$IV$82</definedName>
    <definedName name="Z_5785C92F_2F41_4821_A36D_BB64D7276F63_.wvu.Rows" localSheetId="162" hidden="1">'225  (2020)ВНЕБ, 400Д'!$A$14:$IV$35,'225  (2020)ВНЕБ, 400Д'!$A$37:$IV$41,'225  (2020)ВНЕБ, 400Д'!$A$43:$IV$50,'225  (2020)ВНЕБ, 400Д'!$A$52:$IV$58,'225  (2020)ВНЕБ, 400Д'!$A$81:$IV$82</definedName>
    <definedName name="Z_5785C92F_2F41_4821_A36D_BB64D7276F63_.wvu.Rows" localSheetId="123" hidden="1">'225  (2020)ВНЕБ, ПЛАТ.УСЛ'!$A$14:$IV$35,'225  (2020)ВНЕБ, ПЛАТ.УСЛ'!$A$37:$IV$41,'225  (2020)ВНЕБ, ПЛАТ.УСЛ'!$A$43:$IV$50,'225  (2020)ВНЕБ, ПЛАТ.УСЛ'!$A$52:$IV$58,'225  (2020)ВНЕБ, ПЛАТ.УСЛ'!$A$81:$IV$82</definedName>
    <definedName name="Z_5785C92F_2F41_4821_A36D_BB64D7276F63_.wvu.Rows" localSheetId="88" hidden="1">'225  (2020)КРАЙ'!$A$13:$IV$34,'225  (2020)КРАЙ'!$A$36:$IV$40,'225  (2020)КРАЙ'!$A$42:$IV$49,'225  (2020)КРАЙ'!$A$51:$IV$57,'225  (2020)КРАЙ'!$A$74:$IV$75</definedName>
    <definedName name="Z_5785C92F_2F41_4821_A36D_BB64D7276F63_.wvu.Rows" localSheetId="31" hidden="1">'225  (2020)Р-Н'!$A$14:$IV$35,'225  (2020)Р-Н'!$A$37:$IV$41,'225  (2020)Р-Н'!$A$43:$IV$50,'225  (2020)Р-Н'!$A$52:$IV$58,'225  (2020)Р-Н'!$A$81:$IV$82</definedName>
    <definedName name="Z_5785C92F_2F41_4821_A36D_BB64D7276F63_.wvu.Rows" localSheetId="191" hidden="1">'225  (2021)003.01.0026'!$A$13:$IV$34,'225  (2021)003.01.0026'!$A$36:$IV$40,'225  (2021)003.01.0026'!$A$42:$IV$49,'225  (2021)003.01.0026'!$A$51:$IV$57,'225  (2021)003.01.0026'!$A$80:$IV$81</definedName>
    <definedName name="Z_5785C92F_2F41_4821_A36D_BB64D7276F63_.wvu.Rows" localSheetId="192" hidden="1">'225  (2021)003.03.0002'!$A$13:$IV$34,'225  (2021)003.03.0002'!$A$36:$IV$40,'225  (2021)003.03.0002'!$A$42:$IV$49,'225  (2021)003.03.0002'!$A$51:$IV$57,'225  (2021)003.03.0002'!$A$80:$IV$81</definedName>
    <definedName name="Z_5785C92F_2F41_4821_A36D_BB64D7276F63_.wvu.Rows" localSheetId="239" hidden="1">'225  (2021)500.02.0003ЕГЭ'!$A$13:$IV$34,'225  (2021)500.02.0003ЕГЭ'!$A$36:$IV$40,'225  (2021)500.02.0003ЕГЭ'!$A$42:$IV$49,'225  (2021)500.02.0003ЕГЭ'!$A$51:$IV$57,'225  (2021)500.02.0003ЕГЭ'!$A$80:$IV$81</definedName>
    <definedName name="Z_5785C92F_2F41_4821_A36D_BB64D7276F63_.wvu.Rows" localSheetId="107" hidden="1">'225  (2021)ВНЕБ, 120Д'!$A$14:$IV$35,'225  (2021)ВНЕБ, 120Д'!$A$37:$IV$41,'225  (2021)ВНЕБ, 120Д'!$A$43:$IV$50,'225  (2021)ВНЕБ, 120Д'!$A$52:$IV$58,'225  (2021)ВНЕБ, 120Д'!$A$81:$IV$82</definedName>
    <definedName name="Z_5785C92F_2F41_4821_A36D_BB64D7276F63_.wvu.Rows" localSheetId="89" hidden="1">'225  (2021)КРАЙ'!$A$13:$IV$34,'225  (2021)КРАЙ'!$A$36:$IV$40,'225  (2021)КРАЙ'!$A$42:$IV$49,'225  (2021)КРАЙ'!$A$51:$IV$57,'225  (2021)КРАЙ'!$A$74:$IV$75</definedName>
    <definedName name="Z_5785C92F_2F41_4821_A36D_BB64D7276F63_.wvu.Rows" localSheetId="32" hidden="1">'225  (2021)Р-Н'!$A$13:$IV$34,'225  (2021)Р-Н'!$A$36:$IV$40,'225  (2021)Р-Н'!$A$42:$IV$49,'225  (2021)Р-Н'!$A$51:$IV$57,'225  (2021)Р-Н'!$A$80:$IV$81</definedName>
    <definedName name="Z_5785C92F_2F41_4821_A36D_BB64D7276F63_.wvu.Rows" localSheetId="194" hidden="1">'225  (2022)060.00.0004'!$A$13:$IV$34,'225  (2022)060.00.0004'!$A$36:$IV$40,'225  (2022)060.00.0004'!$A$42:$IV$49,'225  (2022)060.00.0004'!$A$51:$IV$57,'225  (2022)060.00.0004'!$A$80:$IV$81</definedName>
    <definedName name="Z_5785C92F_2F41_4821_A36D_BB64D7276F63_.wvu.Rows" localSheetId="240" hidden="1">'225  (2022)500.02.0003ЕГЭ'!$A$13:$IV$34,'225  (2022)500.02.0003ЕГЭ'!$A$36:$IV$40,'225  (2022)500.02.0003ЕГЭ'!$A$42:$IV$49,'225  (2022)500.02.0003ЕГЭ'!$A$51:$IV$57,'225  (2022)500.02.0003ЕГЭ'!$A$80:$IV$81</definedName>
    <definedName name="Z_5785C92F_2F41_4821_A36D_BB64D7276F63_.wvu.Rows" localSheetId="253" hidden="1">'225  (2022)500.03.0002'!$A$13:$IV$34,'225  (2022)500.03.0002'!$A$36:$IV$40,'225  (2022)500.03.0002'!$A$42:$IV$49,'225  (2022)500.03.0002'!$A$51:$IV$57,'225  (2022)500.03.0002'!$A$80:$IV$81</definedName>
    <definedName name="Z_5785C92F_2F41_4821_A36D_BB64D7276F63_.wvu.Rows" localSheetId="108" hidden="1">'225  (2022)ВНЕБ, 120Д'!$A$14:$IV$35,'225  (2022)ВНЕБ, 120Д'!$A$37:$IV$41,'225  (2022)ВНЕБ, 120Д'!$A$43:$IV$50,'225  (2022)ВНЕБ, 120Д'!$A$52:$IV$58,'225  (2022)ВНЕБ, 120Д'!$A$81:$IV$82</definedName>
    <definedName name="Z_5785C92F_2F41_4821_A36D_BB64D7276F63_.wvu.Rows" localSheetId="90" hidden="1">'225  (2022)КРАЙ'!$A$13:$IV$34,'225  (2022)КРАЙ'!$A$36:$IV$40,'225  (2022)КРАЙ'!$A$42:$IV$49,'225  (2022)КРАЙ'!$A$51:$IV$57,'225  (2022)КРАЙ'!$A$74:$IV$75</definedName>
    <definedName name="Z_5785C92F_2F41_4821_A36D_BB64D7276F63_.wvu.Rows" localSheetId="33" hidden="1">'225  (2022)Р-Н'!$A$13:$IV$34,'225  (2022)Р-Н'!$A$36:$IV$40,'225  (2022)Р-Н'!$A$42:$IV$49,'225  (2022)Р-Н'!$A$51:$IV$57,'225  (2022)Р-Н'!$A$80:$IV$81</definedName>
    <definedName name="Z_5785C92F_2F41_4821_A36D_BB64D7276F63_.wvu.Rows" localSheetId="221" hidden="1">'225(2020)003.01.0043 Кап.рем '!$A$13:$IV$34,'225(2020)003.01.0043 Кап.рем '!$A$36:$IV$40,'225(2020)003.01.0043 Кап.рем '!$A$42:$IV$49,'225(2020)003.01.0043 Кап.рем '!$A$51:$IV$57,'225(2020)003.01.0043 Кап.рем '!$A$80:$IV$81</definedName>
    <definedName name="Z_5785C92F_2F41_4821_A36D_BB64D7276F63_.wvu.Rows" localSheetId="176" hidden="1">'226 (2020)020.00.0001'!$A$12:$IV$25,'226 (2020)020.00.0001'!$A$27:$IV$27,'226 (2020)020.00.0001'!$A$29:$IV$31,'226 (2020)020.00.0001'!$A$35:$IV$35,'226 (2020)020.00.0001'!#REF!,'226 (2020)020.00.0001'!#REF!</definedName>
    <definedName name="Z_5785C92F_2F41_4821_A36D_BB64D7276F63_.wvu.Rows" localSheetId="180" hidden="1">'226 (2020)020.00.0005 КПР'!$A$12:$IV$25,'226 (2020)020.00.0005 КПР'!$A$27:$IV$27,'226 (2020)020.00.0005 КПР'!$A$29:$IV$31,'226 (2020)020.00.0005 КПР'!$A$35:$IV$35,'226 (2020)020.00.0005 КПР'!#REF!,'226 (2020)020.00.0005 КПР'!#REF!</definedName>
    <definedName name="Z_5785C92F_2F41_4821_A36D_BB64D7276F63_.wvu.Rows" localSheetId="208" hidden="1">'226 (2020)500.02.0001'!$A$12:$IV$25,'226 (2020)500.02.0001'!$A$27:$IV$27,'226 (2020)500.02.0001'!$A$29:$IV$31,'226 (2020)500.02.0001'!$A$35:$IV$35,'226 (2020)500.02.0001'!#REF!,'226 (2020)500.02.0001'!#REF!</definedName>
    <definedName name="Z_5785C92F_2F41_4821_A36D_BB64D7276F63_.wvu.Rows" localSheetId="257" hidden="1">'226 (2020)500.02.0002'!$A$12:$IV$25,'226 (2020)500.02.0002'!$A$27:$IV$27,'226 (2020)500.02.0002'!$A$29:$IV$31,'226 (2020)500.02.0002'!$A$35:$IV$35,'226 (2020)500.02.0002'!#REF!,'226 (2020)500.02.0002'!#REF!</definedName>
    <definedName name="Z_5785C92F_2F41_4821_A36D_BB64D7276F63_.wvu.Rows" localSheetId="241" hidden="1">'226 (2020)500.02.0003 ЕГЭ'!$A$12:$IV$25,'226 (2020)500.02.0003 ЕГЭ'!$A$27:$IV$27,'226 (2020)500.02.0003 ЕГЭ'!$A$29:$IV$31,'226 (2020)500.02.0003 ЕГЭ'!$A$35:$IV$35,'226 (2020)500.02.0003 ЕГЭ'!#REF!,'226 (2020)500.02.0003 ЕГЭ'!#REF!</definedName>
    <definedName name="Z_5785C92F_2F41_4821_A36D_BB64D7276F63_.wvu.Rows" localSheetId="218" hidden="1">'226 (2020)500.05.0002 '!$A$12:$IV$25,'226 (2020)500.05.0002 '!$A$27:$IV$27,'226 (2020)500.05.0002 '!$A$29:$IV$31,'226 (2020)500.05.0002 '!$A$35:$IV$35,'226 (2020)500.05.0002 '!#REF!,'226 (2020)500.05.0002 '!#REF!</definedName>
    <definedName name="Z_5785C92F_2F41_4821_A36D_BB64D7276F63_.wvu.Rows" localSheetId="109" hidden="1">'226 (2020)ВНЕБ, 120Д'!$A$13:$IV$26,'226 (2020)ВНЕБ, 120Д'!$A$28:$IV$28,'226 (2020)ВНЕБ, 120Д'!$A$30:$IV$32,'226 (2020)ВНЕБ, 120Д'!$A$36:$IV$36,'226 (2020)ВНЕБ, 120Д'!$A$68:$IV$68,'226 (2020)ВНЕБ, 120Д'!#REF!</definedName>
    <definedName name="Z_5785C92F_2F41_4821_A36D_BB64D7276F63_.wvu.Rows" localSheetId="136" hidden="1">'226 (2020)ВНЕБ, 140Д'!$A$13:$IV$26,'226 (2020)ВНЕБ, 140Д'!$A$28:$IV$28,'226 (2020)ВНЕБ, 140Д'!$A$30:$IV$32,'226 (2020)ВНЕБ, 140Д'!$A$36:$IV$36,'226 (2020)ВНЕБ, 140Д'!$A$68:$IV$68,'226 (2020)ВНЕБ, 140Д'!#REF!</definedName>
    <definedName name="Z_5785C92F_2F41_4821_A36D_BB64D7276F63_.wvu.Rows" localSheetId="148" hidden="1">'226 (2020)ВНЕБ, 150Д'!$A$13:$IV$26,'226 (2020)ВНЕБ, 150Д'!$A$28:$IV$28,'226 (2020)ВНЕБ, 150Д'!$A$30:$IV$32,'226 (2020)ВНЕБ, 150Д'!$A$36:$IV$36,'226 (2020)ВНЕБ, 150Д'!$A$68:$IV$68,'226 (2020)ВНЕБ, 150Д'!#REF!</definedName>
    <definedName name="Z_5785C92F_2F41_4821_A36D_BB64D7276F63_.wvu.Rows" localSheetId="163" hidden="1">'226 (2020)ВНЕБ, 400Д'!$A$13:$IV$26,'226 (2020)ВНЕБ, 400Д'!$A$28:$IV$28,'226 (2020)ВНЕБ, 400Д'!$A$30:$IV$32,'226 (2020)ВНЕБ, 400Д'!$A$36:$IV$36,'226 (2020)ВНЕБ, 400Д'!$A$68:$IV$68,'226 (2020)ВНЕБ, 400Д'!#REF!</definedName>
    <definedName name="Z_5785C92F_2F41_4821_A36D_BB64D7276F63_.wvu.Rows" localSheetId="124" hidden="1">'226 (2020)ВНЕБ, ПЛАТ.УСЛ'!$A$13:$IV$26,'226 (2020)ВНЕБ, ПЛАТ.УСЛ'!$A$28:$IV$28,'226 (2020)ВНЕБ, ПЛАТ.УСЛ'!$A$30:$IV$32,'226 (2020)ВНЕБ, ПЛАТ.УСЛ'!$A$36:$IV$36,'226 (2020)ВНЕБ, ПЛАТ.УСЛ'!$A$68:$IV$68,'226 (2020)ВНЕБ, ПЛАТ.УСЛ'!#REF!</definedName>
    <definedName name="Z_5785C92F_2F41_4821_A36D_BB64D7276F63_.wvu.Rows" localSheetId="91" hidden="1">'226 (2020)КРАЙ'!$A$12:$IV$25,'226 (2020)КРАЙ'!$A$27:$IV$27,'226 (2020)КРАЙ'!$A$29:$IV$31,'226 (2020)КРАЙ'!$A$35:$IV$35,'226 (2020)КРАЙ'!#REF!,'226 (2020)КРАЙ'!#REF!</definedName>
    <definedName name="Z_5785C92F_2F41_4821_A36D_BB64D7276F63_.wvu.Rows" localSheetId="34" hidden="1">'226 (2020)Р-Н'!$A$13:$IV$26,'226 (2020)Р-Н'!$A$28:$IV$28,'226 (2020)Р-Н'!$A$30:$IV$32,'226 (2020)Р-Н'!$A$36:$IV$36,'226 (2020)Р-Н'!$A$68:$IV$68,'226 (2020)Р-Н'!#REF!</definedName>
    <definedName name="Z_5785C92F_2F41_4821_A36D_BB64D7276F63_.wvu.Rows" localSheetId="209" hidden="1">'226 (2021)500.02.0001'!$A$12:$IV$25,'226 (2021)500.02.0001'!$A$27:$IV$27,'226 (2021)500.02.0001'!$A$29:$IV$31,'226 (2021)500.02.0001'!$A$35:$IV$35,'226 (2021)500.02.0001'!#REF!,'226 (2021)500.02.0001'!#REF!</definedName>
    <definedName name="Z_5785C92F_2F41_4821_A36D_BB64D7276F63_.wvu.Rows" localSheetId="242" hidden="1">'226 (2021)500.02.0003 ЕГЭ'!$A$12:$IV$25,'226 (2021)500.02.0003 ЕГЭ'!$A$27:$IV$27,'226 (2021)500.02.0003 ЕГЭ'!$A$29:$IV$31,'226 (2021)500.02.0003 ЕГЭ'!$A$35:$IV$35,'226 (2021)500.02.0003 ЕГЭ'!#REF!,'226 (2021)500.02.0003 ЕГЭ'!#REF!</definedName>
    <definedName name="Z_5785C92F_2F41_4821_A36D_BB64D7276F63_.wvu.Rows" localSheetId="219" hidden="1">'226 (2021)500.05.0002'!$A$12:$IV$25,'226 (2021)500.05.0002'!$A$27:$IV$27,'226 (2021)500.05.0002'!$A$29:$IV$31,'226 (2021)500.05.0002'!$A$35:$IV$35,'226 (2021)500.05.0002'!#REF!,'226 (2021)500.05.0002'!#REF!</definedName>
    <definedName name="Z_5785C92F_2F41_4821_A36D_BB64D7276F63_.wvu.Rows" localSheetId="149" hidden="1">'226 (2021)ВНЕБ, 150Д'!$A$12:$IV$25,'226 (2021)ВНЕБ, 150Д'!$A$27:$IV$27,'226 (2021)ВНЕБ, 150Д'!$A$29:$IV$31,'226 (2021)ВНЕБ, 150Д'!$A$35:$IV$35,'226 (2021)ВНЕБ, 150Д'!#REF!,'226 (2021)ВНЕБ, 150Д'!#REF!</definedName>
    <definedName name="Z_5785C92F_2F41_4821_A36D_BB64D7276F63_.wvu.Rows" localSheetId="92" hidden="1">'226 (2021)КРАЙ'!$A$12:$IV$25,'226 (2021)КРАЙ'!$A$27:$IV$27,'226 (2021)КРАЙ'!$A$29:$IV$31,'226 (2021)КРАЙ'!$A$35:$IV$35,'226 (2021)КРАЙ'!#REF!,'226 (2021)КРАЙ'!#REF!</definedName>
    <definedName name="Z_5785C92F_2F41_4821_A36D_BB64D7276F63_.wvu.Rows" localSheetId="35" hidden="1">'226 (2021)Р-Н'!$A$12:$IV$25,'226 (2021)Р-Н'!$A$27:$IV$27,'226 (2021)Р-Н'!$A$29:$IV$31,'226 (2021)Р-Н'!$A$35:$IV$35,'226 (2021)Р-Н'!#REF!,'226 (2021)Р-Н'!#REF!</definedName>
    <definedName name="Z_5785C92F_2F41_4821_A36D_BB64D7276F63_.wvu.Rows" localSheetId="195" hidden="1">'226 (2022)060.00.0005'!$A$12:$IV$25,'226 (2022)060.00.0005'!$A$27:$IV$27,'226 (2022)060.00.0005'!$A$29:$IV$31,'226 (2022)060.00.0005'!$A$35:$IV$35,'226 (2022)060.00.0005'!#REF!,'226 (2022)060.00.0005'!#REF!</definedName>
    <definedName name="Z_5785C92F_2F41_4821_A36D_BB64D7276F63_.wvu.Rows" localSheetId="210" hidden="1">'226 (2022)500.02.0001'!$A$12:$IV$25,'226 (2022)500.02.0001'!$A$27:$IV$27,'226 (2022)500.02.0001'!$A$29:$IV$31,'226 (2022)500.02.0001'!$A$35:$IV$35,'226 (2022)500.02.0001'!#REF!,'226 (2022)500.02.0001'!#REF!</definedName>
    <definedName name="Z_5785C92F_2F41_4821_A36D_BB64D7276F63_.wvu.Rows" localSheetId="258" hidden="1">'226 (2022)500.02.0002'!$A$12:$IV$25,'226 (2022)500.02.0002'!$A$27:$IV$27,'226 (2022)500.02.0002'!$A$29:$IV$31,'226 (2022)500.02.0002'!$A$35:$IV$35,'226 (2022)500.02.0002'!#REF!,'226 (2022)500.02.0002'!#REF!</definedName>
    <definedName name="Z_5785C92F_2F41_4821_A36D_BB64D7276F63_.wvu.Rows" localSheetId="243" hidden="1">'226 (2022)500.02.0003 ЕГЭ'!$A$12:$IV$25,'226 (2022)500.02.0003 ЕГЭ'!$A$27:$IV$27,'226 (2022)500.02.0003 ЕГЭ'!$A$29:$IV$31,'226 (2022)500.02.0003 ЕГЭ'!$A$35:$IV$35,'226 (2022)500.02.0003 ЕГЭ'!#REF!,'226 (2022)500.02.0003 ЕГЭ'!#REF!</definedName>
    <definedName name="Z_5785C92F_2F41_4821_A36D_BB64D7276F63_.wvu.Rows" localSheetId="255" hidden="1">'226 (2022)500.03.0002'!$A$12:$IV$25,'226 (2022)500.03.0002'!$A$27:$IV$27,'226 (2022)500.03.0002'!$A$29:$IV$31,'226 (2022)500.03.0002'!$A$35:$IV$35,'226 (2022)500.03.0002'!#REF!,'226 (2022)500.03.0002'!#REF!</definedName>
    <definedName name="Z_5785C92F_2F41_4821_A36D_BB64D7276F63_.wvu.Rows" localSheetId="220" hidden="1">'226 (2022)500.05.0002'!$A$12:$IV$25,'226 (2022)500.05.0002'!$A$27:$IV$27,'226 (2022)500.05.0002'!$A$29:$IV$31,'226 (2022)500.05.0002'!$A$35:$IV$35,'226 (2022)500.05.0002'!#REF!,'226 (2022)500.05.0002'!#REF!</definedName>
    <definedName name="Z_5785C92F_2F41_4821_A36D_BB64D7276F63_.wvu.Rows" localSheetId="150" hidden="1">'226 (2022)ВНЕБ, 150Д'!$A$12:$IV$25,'226 (2022)ВНЕБ, 150Д'!$A$27:$IV$27,'226 (2022)ВНЕБ, 150Д'!$A$29:$IV$31,'226 (2022)ВНЕБ, 150Д'!$A$35:$IV$35,'226 (2022)ВНЕБ, 150Д'!#REF!,'226 (2022)ВНЕБ, 150Д'!#REF!</definedName>
    <definedName name="Z_5785C92F_2F41_4821_A36D_BB64D7276F63_.wvu.Rows" localSheetId="93" hidden="1">'226 (2022)КРАЙ'!$A$12:$IV$25,'226 (2022)КРАЙ'!$A$27:$IV$27,'226 (2022)КРАЙ'!$A$29:$IV$31,'226 (2022)КРАЙ'!$A$35:$IV$35,'226 (2022)КРАЙ'!#REF!,'226 (2022)КРАЙ'!#REF!</definedName>
    <definedName name="Z_5785C92F_2F41_4821_A36D_BB64D7276F63_.wvu.Rows" localSheetId="36" hidden="1">'226 (2022)Р-Н'!$A$12:$IV$25,'226 (2022)Р-Н'!$A$27:$IV$27,'226 (2022)Р-Н'!$A$29:$IV$31,'226 (2022)Р-Н'!$A$35:$IV$35,'226 (2022)Р-Н'!#REF!,'226 (2022)Р-Н'!#REF!</definedName>
    <definedName name="Z_5785C92F_2F41_4821_A36D_BB64D7276F63_.wvu.Rows" localSheetId="222" hidden="1">'226(2020)020.00.0028Гор.пит(РБ)'!$A$12:$IV$25,'226(2020)020.00.0028Гор.пит(РБ)'!$A$27:$IV$27,'226(2020)020.00.0028Гор.пит(РБ)'!$A$29:$IV$31,'226(2020)020.00.0028Гор.пит(РБ)'!$A$35:$IV$35,'226(2020)020.00.0028Гор.пит(РБ)'!#REF!,'226(2020)020.00.0028Гор.пит(РБ)'!#REF!</definedName>
    <definedName name="Z_5785C92F_2F41_4821_A36D_BB64D7276F63_.wvu.Rows" localSheetId="224" hidden="1">'226(2020)500.02.0005Гор.пит(КБ)'!$A$12:$IV$25,'226(2020)500.02.0005Гор.пит(КБ)'!$A$27:$IV$27,'226(2020)500.02.0005Гор.пит(КБ)'!$A$29:$IV$31,'226(2020)500.02.0005Гор.пит(КБ)'!$A$35:$IV$35,'226(2020)500.02.0005Гор.пит(КБ)'!#REF!,'226(2020)500.02.0005Гор.пит(КБ)'!#REF!</definedName>
    <definedName name="Z_5785C92F_2F41_4821_A36D_BB64D7276F63_.wvu.Rows" localSheetId="223" hidden="1">'226(2020)500.02.0005Гор.пит(ФБ)'!$A$12:$IV$25,'226(2020)500.02.0005Гор.пит(ФБ)'!$A$27:$IV$27,'226(2020)500.02.0005Гор.пит(ФБ)'!$A$29:$IV$31,'226(2020)500.02.0005Гор.пит(ФБ)'!$A$35:$IV$35,'226(2020)500.02.0005Гор.пит(ФБ)'!#REF!,'226(2020)500.02.0005Гор.пит(ФБ)'!#REF!</definedName>
    <definedName name="Z_5785C92F_2F41_4821_A36D_BB64D7276F63_.wvu.Rows" localSheetId="137" hidden="1">'227 (2020)ВНЕБ, 140Д'!$A$12:$IV$14,'227 (2020)ВНЕБ, 140Д'!#REF!,'227 (2020)ВНЕБ, 140Д'!#REF!,'227 (2020)ВНЕБ, 140Д'!#REF!,'227 (2020)ВНЕБ, 140Д'!$A$15:$IV$15</definedName>
    <definedName name="Z_5785C92F_2F41_4821_A36D_BB64D7276F63_.wvu.Rows" localSheetId="151" hidden="1">'227 (2020)ВНЕБ, 150Д'!$A$12:$IV$14,'227 (2020)ВНЕБ, 150Д'!#REF!,'227 (2020)ВНЕБ, 150Д'!#REF!,'227 (2020)ВНЕБ, 150Д'!#REF!,'227 (2020)ВНЕБ, 150Д'!$A$15:$IV$15</definedName>
    <definedName name="Z_5785C92F_2F41_4821_A36D_BB64D7276F63_.wvu.Rows" localSheetId="164" hidden="1">'227 (2020)ВНЕБ, 400Д'!$A$12:$IV$14,'227 (2020)ВНЕБ, 400Д'!#REF!,'227 (2020)ВНЕБ, 400Д'!#REF!,'227 (2020)ВНЕБ, 400Д'!#REF!,'227 (2020)ВНЕБ, 400Д'!$A$15:$IV$15</definedName>
    <definedName name="Z_5785C92F_2F41_4821_A36D_BB64D7276F63_.wvu.Rows" localSheetId="125" hidden="1">'227 (2020)ВНЕБ, ПЛАТ.УСЛ'!$A$12:$IV$14,'227 (2020)ВНЕБ, ПЛАТ.УСЛ'!#REF!,'227 (2020)ВНЕБ, ПЛАТ.УСЛ'!#REF!,'227 (2020)ВНЕБ, ПЛАТ.УСЛ'!#REF!,'227 (2020)ВНЕБ, ПЛАТ.УСЛ'!$A$15:$IV$15</definedName>
    <definedName name="Z_5785C92F_2F41_4821_A36D_BB64D7276F63_.wvu.Rows" localSheetId="37" hidden="1">'227 (2020)Р-Н'!$A$12:$IV$14,'227 (2020)Р-Н'!#REF!,'227 (2020)Р-Н'!#REF!,'227 (2020)Р-Н'!#REF!,'227 (2020)Р-Н'!$A$15:$IV$15</definedName>
    <definedName name="Z_5785C92F_2F41_4821_A36D_BB64D7276F63_.wvu.Rows" localSheetId="38" hidden="1">'227 (2021)Р-Н'!$A$11:$IV$13,'227 (2021)Р-Н'!#REF!,'227 (2021)Р-Н'!#REF!,'227 (2021)Р-Н'!#REF!,'227 (2021)Р-Н'!$A$14:$IV$14</definedName>
    <definedName name="Z_5785C92F_2F41_4821_A36D_BB64D7276F63_.wvu.Rows" localSheetId="39" hidden="1">'227 (2022)Р-Н'!$A$11:$IV$13,'227 (2022)Р-Н'!#REF!,'227 (2022)Р-Н'!#REF!,'227 (2022)Р-Н'!#REF!,'227 (2022)Р-Н'!$A$14:$IV$14</definedName>
    <definedName name="Z_5785C92F_2F41_4821_A36D_BB64D7276F63_.wvu.Rows" localSheetId="177" hidden="1">'342 (2020)020.00.0001'!$A$13:$IV$14,'342 (2020)020.00.0001'!$A$16:$IV$30</definedName>
    <definedName name="Z_5785C92F_2F41_4821_A36D_BB64D7276F63_.wvu.Rows" localSheetId="178" hidden="1">'342 (2020)020.00.0002'!$A$13:$IV$14,'342 (2020)020.00.0002'!$A$16:$IV$30</definedName>
    <definedName name="Z_5785C92F_2F41_4821_A36D_BB64D7276F63_.wvu.Rows" localSheetId="179" hidden="1">'342 (2020)020.00.0003'!$A$13:$IV$14,'342 (2020)020.00.0003'!$A$16:$IV$30</definedName>
    <definedName name="Z_5785C92F_2F41_4821_A36D_BB64D7276F63_.wvu.Rows" localSheetId="211" hidden="1">'342 (2020)500.02.0001'!$A$13:$IV$14,'342 (2020)500.02.0001'!$A$16:$IV$30</definedName>
    <definedName name="Z_5785C92F_2F41_4821_A36D_BB64D7276F63_.wvu.Rows" localSheetId="212" hidden="1">'342 (2021)500.02.0001'!$A$13:$IV$14,'342 (2021)500.02.0001'!$A$16:$IV$30</definedName>
    <definedName name="Z_5785C92F_2F41_4821_A36D_BB64D7276F63_.wvu.Rows" localSheetId="213" hidden="1">'342 (2022)500.02.0001'!$A$13:$IV$14,'342 (2022)500.02.0001'!$A$16:$IV$30</definedName>
    <definedName name="Z_5785C92F_2F41_4821_A36D_BB64D7276F63_.wvu.Rows" localSheetId="225" hidden="1">'342(2020)020.00.0028Гор.пит(РБ)'!$A$13:$IV$13,'342(2020)020.00.0028Гор.пит(РБ)'!$A$14:$IV$15</definedName>
    <definedName name="Z_5785C92F_2F41_4821_A36D_BB64D7276F63_.wvu.Rows" localSheetId="227" hidden="1">'342(2020)500.02.0005Гор.пит(КБ)'!$A$13:$IV$13,'342(2020)500.02.0005Гор.пит(КБ)'!$A$14:$IV$15</definedName>
    <definedName name="Z_5785C92F_2F41_4821_A36D_BB64D7276F63_.wvu.Rows" localSheetId="226" hidden="1">'342(2020)500.02.0005Гор.пит(ФБ)'!$A$13:$IV$13,'342(2020)500.02.0005Гор.пит(ФБ)'!$A$14:$IV$15</definedName>
    <definedName name="Z_77E11E51_4B47_49A8_8125_703F017DF3D0_.wvu.FilterData" localSheetId="234" hidden="1">'ДЛЯ ТАЛИСМАНА'!$A$9:$Q$216</definedName>
    <definedName name="Z_77E11E51_4B47_49A8_8125_703F017DF3D0_.wvu.FilterData" localSheetId="0" hidden="1">'Раздел 1'!$A$28:$S$424</definedName>
    <definedName name="Z_77E11E51_4B47_49A8_8125_703F017DF3D0_.wvu.PrintTitles" localSheetId="234" hidden="1">'ДЛЯ ТАЛИСМАНА'!#REF!</definedName>
    <definedName name="Z_77E11E51_4B47_49A8_8125_703F017DF3D0_.wvu.PrintTitles" localSheetId="0" hidden="1">'Раздел 1'!$28:$28</definedName>
    <definedName name="Z_77E11E51_4B47_49A8_8125_703F017DF3D0_.wvu.Rows" localSheetId="234" hidden="1">'ДЛЯ ТАЛИСМАНА'!#REF!</definedName>
    <definedName name="Z_77E11E51_4B47_49A8_8125_703F017DF3D0_.wvu.Rows" localSheetId="0" hidden="1">'Раздел 1'!#REF!</definedName>
    <definedName name="Z_9DA4E381_0177_43B6_8467_43579A31403D_.wvu.Rows" localSheetId="190" hidden="1">'225  (2020)003.01.0029'!$A$38:$IV$40,'225  (2020)003.01.0029'!$A$49:$IV$57</definedName>
    <definedName name="Z_9DA4E381_0177_43B6_8467_43579A31403D_.wvu.Rows" localSheetId="199" hidden="1">'225  (2020)005.00.0000'!$A$38:$IV$40,'225  (2020)005.00.0000'!$A$49:$IV$57</definedName>
    <definedName name="Z_9DA4E381_0177_43B6_8467_43579A31403D_.wvu.Rows" localSheetId="193" hidden="1">'225  (2020)008.01.0001'!$A$38:$IV$40,'225  (2020)008.01.0001'!$A$49:$IV$57</definedName>
    <definedName name="Z_9DA4E381_0177_43B6_8467_43579A31403D_.wvu.Rows" localSheetId="238" hidden="1">'225  (2020)500.02.0003ЕГЭ'!$A$38:$IV$40,'225  (2020)500.02.0003ЕГЭ'!$A$49:$IV$57</definedName>
    <definedName name="Z_9DA4E381_0177_43B6_8467_43579A31403D_.wvu.Rows" localSheetId="106" hidden="1">'225  (2020)ВНЕБ, 120Д'!$A$39:$IV$41,'225  (2020)ВНЕБ, 120Д'!$A$50:$IV$58</definedName>
    <definedName name="Z_9DA4E381_0177_43B6_8467_43579A31403D_.wvu.Rows" localSheetId="135" hidden="1">'225  (2020)ВНЕБ, 140Д'!$A$39:$IV$41,'225  (2020)ВНЕБ, 140Д'!$A$50:$IV$58</definedName>
    <definedName name="Z_9DA4E381_0177_43B6_8467_43579A31403D_.wvu.Rows" localSheetId="147" hidden="1">'225  (2020)ВНЕБ, 150Д'!$A$39:$IV$41,'225  (2020)ВНЕБ, 150Д'!$A$50:$IV$58</definedName>
    <definedName name="Z_9DA4E381_0177_43B6_8467_43579A31403D_.wvu.Rows" localSheetId="162" hidden="1">'225  (2020)ВНЕБ, 400Д'!$A$39:$IV$41,'225  (2020)ВНЕБ, 400Д'!$A$50:$IV$58</definedName>
    <definedName name="Z_9DA4E381_0177_43B6_8467_43579A31403D_.wvu.Rows" localSheetId="123" hidden="1">'225  (2020)ВНЕБ, ПЛАТ.УСЛ'!$A$39:$IV$41,'225  (2020)ВНЕБ, ПЛАТ.УСЛ'!$A$50:$IV$58</definedName>
    <definedName name="Z_9DA4E381_0177_43B6_8467_43579A31403D_.wvu.Rows" localSheetId="88" hidden="1">'225  (2020)КРАЙ'!$A$38:$IV$40,'225  (2020)КРАЙ'!$A$49:$IV$57</definedName>
    <definedName name="Z_9DA4E381_0177_43B6_8467_43579A31403D_.wvu.Rows" localSheetId="31" hidden="1">'225  (2020)Р-Н'!$A$39:$IV$41,'225  (2020)Р-Н'!$A$50:$IV$58</definedName>
    <definedName name="Z_9DA4E381_0177_43B6_8467_43579A31403D_.wvu.Rows" localSheetId="191" hidden="1">'225  (2021)003.01.0026'!$A$38:$IV$40,'225  (2021)003.01.0026'!$A$49:$IV$57</definedName>
    <definedName name="Z_9DA4E381_0177_43B6_8467_43579A31403D_.wvu.Rows" localSheetId="192" hidden="1">'225  (2021)003.03.0002'!$A$38:$IV$40,'225  (2021)003.03.0002'!$A$49:$IV$57</definedName>
    <definedName name="Z_9DA4E381_0177_43B6_8467_43579A31403D_.wvu.Rows" localSheetId="239" hidden="1">'225  (2021)500.02.0003ЕГЭ'!$A$38:$IV$40,'225  (2021)500.02.0003ЕГЭ'!$A$49:$IV$57</definedName>
    <definedName name="Z_9DA4E381_0177_43B6_8467_43579A31403D_.wvu.Rows" localSheetId="107" hidden="1">'225  (2021)ВНЕБ, 120Д'!$A$39:$IV$41,'225  (2021)ВНЕБ, 120Д'!$A$50:$IV$58</definedName>
    <definedName name="Z_9DA4E381_0177_43B6_8467_43579A31403D_.wvu.Rows" localSheetId="89" hidden="1">'225  (2021)КРАЙ'!$A$38:$IV$40,'225  (2021)КРАЙ'!$A$49:$IV$57</definedName>
    <definedName name="Z_9DA4E381_0177_43B6_8467_43579A31403D_.wvu.Rows" localSheetId="32" hidden="1">'225  (2021)Р-Н'!$A$38:$IV$40,'225  (2021)Р-Н'!$A$49:$IV$57</definedName>
    <definedName name="Z_9DA4E381_0177_43B6_8467_43579A31403D_.wvu.Rows" localSheetId="194" hidden="1">'225  (2022)060.00.0004'!$A$38:$IV$40,'225  (2022)060.00.0004'!$A$49:$IV$57</definedName>
    <definedName name="Z_9DA4E381_0177_43B6_8467_43579A31403D_.wvu.Rows" localSheetId="240" hidden="1">'225  (2022)500.02.0003ЕГЭ'!$A$38:$IV$40,'225  (2022)500.02.0003ЕГЭ'!$A$49:$IV$57</definedName>
    <definedName name="Z_9DA4E381_0177_43B6_8467_43579A31403D_.wvu.Rows" localSheetId="253" hidden="1">'225  (2022)500.03.0002'!$A$38:$IV$40,'225  (2022)500.03.0002'!$A$49:$IV$57</definedName>
    <definedName name="Z_9DA4E381_0177_43B6_8467_43579A31403D_.wvu.Rows" localSheetId="108" hidden="1">'225  (2022)ВНЕБ, 120Д'!$A$39:$IV$41,'225  (2022)ВНЕБ, 120Д'!$A$50:$IV$58</definedName>
    <definedName name="Z_9DA4E381_0177_43B6_8467_43579A31403D_.wvu.Rows" localSheetId="90" hidden="1">'225  (2022)КРАЙ'!$A$38:$IV$40,'225  (2022)КРАЙ'!$A$49:$IV$57</definedName>
    <definedName name="Z_9DA4E381_0177_43B6_8467_43579A31403D_.wvu.Rows" localSheetId="33" hidden="1">'225  (2022)Р-Н'!$A$38:$IV$40,'225  (2022)Р-Н'!$A$49:$IV$57</definedName>
    <definedName name="Z_9DA4E381_0177_43B6_8467_43579A31403D_.wvu.Rows" localSheetId="221" hidden="1">'225(2020)003.01.0043 Кап.рем '!$A$38:$IV$40,'225(2020)003.01.0043 Кап.рем '!$A$49:$IV$57</definedName>
    <definedName name="Z_B1F055BA_EE0B_476B_93E6_E21AE4E83CD2_.wvu.FilterData" localSheetId="214" hidden="1">'211квр 111 (2020)500.01.0003ЕГЭ'!$A$17:$L$26</definedName>
    <definedName name="Z_B1F055BA_EE0B_476B_93E6_E21AE4E83CD2_.wvu.FilterData" localSheetId="119" hidden="1">'211квр 111 (2020)ВНЕБ, ПЛАТ.УСЛ'!$A$17:$L$26</definedName>
    <definedName name="Z_B1F055BA_EE0B_476B_93E6_E21AE4E83CD2_.wvu.FilterData" localSheetId="56" hidden="1">'211квр 111 (2020)КРАЙ'!$A$17:$L$36</definedName>
    <definedName name="Z_B1F055BA_EE0B_476B_93E6_E21AE4E83CD2_.wvu.FilterData" localSheetId="67" hidden="1">'211квр 111 (2020)КРАЙ (0703)'!$A$17:$L$26</definedName>
    <definedName name="Z_B1F055BA_EE0B_476B_93E6_E21AE4E83CD2_.wvu.FilterData" localSheetId="12" hidden="1">'211квр 111 (2020)РАЙОН'!$A$17:$L$26</definedName>
    <definedName name="Z_B1F055BA_EE0B_476B_93E6_E21AE4E83CD2_.wvu.FilterData" localSheetId="215" hidden="1">'211квр 111 (2021)500.01.0003ЕГЭ'!$A$17:$L$26</definedName>
    <definedName name="Z_B1F055BA_EE0B_476B_93E6_E21AE4E83CD2_.wvu.FilterData" localSheetId="120" hidden="1">'211квр 111 (2021)ВНЕБ, ПЛАТ.УСЛ'!$A$17:$L$26</definedName>
    <definedName name="Z_B1F055BA_EE0B_476B_93E6_E21AE4E83CD2_.wvu.FilterData" localSheetId="57" hidden="1">'211квр 111 (2021)КРАЙ'!$A$17:$L$26</definedName>
    <definedName name="Z_B1F055BA_EE0B_476B_93E6_E21AE4E83CD2_.wvu.FilterData" localSheetId="68" hidden="1">'211квр 111 (2021)КРАЙ (0703)'!$A$17:$L$26</definedName>
    <definedName name="Z_B1F055BA_EE0B_476B_93E6_E21AE4E83CD2_.wvu.FilterData" localSheetId="13" hidden="1">'211квр 111 (2021)РАЙОН'!$A$17:$L$26</definedName>
    <definedName name="Z_B1F055BA_EE0B_476B_93E6_E21AE4E83CD2_.wvu.FilterData" localSheetId="216" hidden="1">'211квр 111 (2022)500.01.0003ЕГЭ'!$A$17:$L$26</definedName>
    <definedName name="Z_B1F055BA_EE0B_476B_93E6_E21AE4E83CD2_.wvu.FilterData" localSheetId="121" hidden="1">'211квр 111 (2022)ВНЕБ, ПЛАТ.УСЛ'!$A$17:$L$26</definedName>
    <definedName name="Z_B1F055BA_EE0B_476B_93E6_E21AE4E83CD2_.wvu.FilterData" localSheetId="58" hidden="1">'211квр 111 (2022)КРАЙ'!$A$17:$L$26</definedName>
    <definedName name="Z_B1F055BA_EE0B_476B_93E6_E21AE4E83CD2_.wvu.FilterData" localSheetId="69" hidden="1">'211квр 111 (2022)КРАЙ (0703)'!$A$17:$L$26</definedName>
    <definedName name="Z_B1F055BA_EE0B_476B_93E6_E21AE4E83CD2_.wvu.FilterData" localSheetId="14" hidden="1">'211квр 111 (2022)РАЙОН'!$A$17:$L$26</definedName>
    <definedName name="Z_B1F055BA_EE0B_476B_93E6_E21AE4E83CD2_.wvu.FilterData" localSheetId="234" hidden="1">'ДЛЯ ТАЛИСМАНА'!$A$9:$Q$216</definedName>
    <definedName name="Z_B1F055BA_EE0B_476B_93E6_E21AE4E83CD2_.wvu.FilterData" localSheetId="0" hidden="1">'Раздел 1'!$A$29:$S$424</definedName>
    <definedName name="Z_B1F055BA_EE0B_476B_93E6_E21AE4E83CD2_.wvu.PrintArea" localSheetId="214" hidden="1">'211квр 111 (2020)500.01.0003ЕГЭ'!$A$1:$I$26</definedName>
    <definedName name="Z_B1F055BA_EE0B_476B_93E6_E21AE4E83CD2_.wvu.PrintArea" localSheetId="119" hidden="1">'211квр 111 (2020)ВНЕБ, ПЛАТ.УСЛ'!$A$1:$I$26</definedName>
    <definedName name="Z_B1F055BA_EE0B_476B_93E6_E21AE4E83CD2_.wvu.PrintArea" localSheetId="56" hidden="1">'211квр 111 (2020)КРАЙ'!$A$1:$I$36</definedName>
    <definedName name="Z_B1F055BA_EE0B_476B_93E6_E21AE4E83CD2_.wvu.PrintArea" localSheetId="67" hidden="1">'211квр 111 (2020)КРАЙ (0703)'!$A$1:$I$26</definedName>
    <definedName name="Z_B1F055BA_EE0B_476B_93E6_E21AE4E83CD2_.wvu.PrintArea" localSheetId="12" hidden="1">'211квр 111 (2020)РАЙОН'!$A$1:$I$26</definedName>
    <definedName name="Z_B1F055BA_EE0B_476B_93E6_E21AE4E83CD2_.wvu.PrintArea" localSheetId="215" hidden="1">'211квр 111 (2021)500.01.0003ЕГЭ'!$A$1:$I$26</definedName>
    <definedName name="Z_B1F055BA_EE0B_476B_93E6_E21AE4E83CD2_.wvu.PrintArea" localSheetId="120" hidden="1">'211квр 111 (2021)ВНЕБ, ПЛАТ.УСЛ'!$A$1:$I$26</definedName>
    <definedName name="Z_B1F055BA_EE0B_476B_93E6_E21AE4E83CD2_.wvu.PrintArea" localSheetId="57" hidden="1">'211квр 111 (2021)КРАЙ'!$A$1:$I$26</definedName>
    <definedName name="Z_B1F055BA_EE0B_476B_93E6_E21AE4E83CD2_.wvu.PrintArea" localSheetId="68" hidden="1">'211квр 111 (2021)КРАЙ (0703)'!$A$1:$I$26</definedName>
    <definedName name="Z_B1F055BA_EE0B_476B_93E6_E21AE4E83CD2_.wvu.PrintArea" localSheetId="13" hidden="1">'211квр 111 (2021)РАЙОН'!$A$1:$I$26</definedName>
    <definedName name="Z_B1F055BA_EE0B_476B_93E6_E21AE4E83CD2_.wvu.PrintArea" localSheetId="216" hidden="1">'211квр 111 (2022)500.01.0003ЕГЭ'!$A$1:$I$26</definedName>
    <definedName name="Z_B1F055BA_EE0B_476B_93E6_E21AE4E83CD2_.wvu.PrintArea" localSheetId="121" hidden="1">'211квр 111 (2022)ВНЕБ, ПЛАТ.УСЛ'!$A$1:$I$26</definedName>
    <definedName name="Z_B1F055BA_EE0B_476B_93E6_E21AE4E83CD2_.wvu.PrintArea" localSheetId="58" hidden="1">'211квр 111 (2022)КРАЙ'!$A$1:$I$26</definedName>
    <definedName name="Z_B1F055BA_EE0B_476B_93E6_E21AE4E83CD2_.wvu.PrintArea" localSheetId="69" hidden="1">'211квр 111 (2022)КРАЙ (0703)'!$A$1:$I$26</definedName>
    <definedName name="Z_B1F055BA_EE0B_476B_93E6_E21AE4E83CD2_.wvu.PrintArea" localSheetId="14" hidden="1">'211квр 111 (2022)РАЙОН'!$A$1:$I$26</definedName>
    <definedName name="Z_B1F055BA_EE0B_476B_93E6_E21AE4E83CD2_.wvu.PrintArea" localSheetId="65" hidden="1">'212, 226 КВР 112 (2020)КРАЙ'!$A$1:$F$23</definedName>
    <definedName name="Z_B1F055BA_EE0B_476B_93E6_E21AE4E83CD2_.wvu.PrintArea" localSheetId="77" hidden="1">'212, 226 КВР 112 (2021)КРАЙ'!$A$1:$F$23</definedName>
    <definedName name="Z_B1F055BA_EE0B_476B_93E6_E21AE4E83CD2_.wvu.PrintArea" localSheetId="78" hidden="1">'212, 226 КВР 112 (2022)КРАЙ'!$A$1:$F$23</definedName>
    <definedName name="Z_B1F055BA_EE0B_476B_93E6_E21AE4E83CD2_.wvu.PrintArea" localSheetId="217" hidden="1">'213 КВР 113 (2020-2022)ЕГЭ'!$A$1:$D$36</definedName>
    <definedName name="Z_B1F055BA_EE0B_476B_93E6_E21AE4E83CD2_.wvu.PrintArea" localSheetId="21" hidden="1">'213 КВР 113 (2020-2022)Р-Н'!$A$1:$D$36</definedName>
    <definedName name="Z_B1F055BA_EE0B_476B_93E6_E21AE4E83CD2_.wvu.PrintArea" localSheetId="66" hidden="1">'213 КВР 113(2020-2022)КРАЙ'!$A$1:$D$36</definedName>
    <definedName name="Z_B1F055BA_EE0B_476B_93E6_E21AE4E83CD2_.wvu.PrintArea" localSheetId="122" hidden="1">'213КВР113(2020-2022)ВНЕБ,ПЛАТ.У'!$A$1:$D$36</definedName>
    <definedName name="Z_B1F055BA_EE0B_476B_93E6_E21AE4E83CD2_.wvu.PrintArea" localSheetId="76" hidden="1">'213КВР113(2020-2022)КРАЙ (0703)'!$A$1:$D$36</definedName>
    <definedName name="Z_B1F055BA_EE0B_476B_93E6_E21AE4E83CD2_.wvu.PrintArea" localSheetId="235" hidden="1">'221 (2020)500.02.0003ЕГЭ'!$A$1:$F$20</definedName>
    <definedName name="Z_B1F055BA_EE0B_476B_93E6_E21AE4E83CD2_.wvu.PrintArea" localSheetId="82" hidden="1">'221 (2020)КРАЙ'!$A$1:$F$20</definedName>
    <definedName name="Z_B1F055BA_EE0B_476B_93E6_E21AE4E83CD2_.wvu.PrintArea" localSheetId="236" hidden="1">'221 (2021)500.02.0003ЕГЭ'!$A$1:$F$20</definedName>
    <definedName name="Z_B1F055BA_EE0B_476B_93E6_E21AE4E83CD2_.wvu.PrintArea" localSheetId="83" hidden="1">'221 (2021)КРАЙ'!$A$1:$F$20</definedName>
    <definedName name="Z_B1F055BA_EE0B_476B_93E6_E21AE4E83CD2_.wvu.PrintArea" localSheetId="237" hidden="1">'221 (2022)500.02.0003ЕГЭ'!$A$1:$F$20</definedName>
    <definedName name="Z_B1F055BA_EE0B_476B_93E6_E21AE4E83CD2_.wvu.PrintArea" localSheetId="84" hidden="1">'221 (2022)КРАЙ'!$A$1:$F$20</definedName>
    <definedName name="Z_B1F055BA_EE0B_476B_93E6_E21AE4E83CD2_.wvu.PrintArea" localSheetId="85" hidden="1">'222 (2020)КРАЙ'!$A$1:$D$20</definedName>
    <definedName name="Z_B1F055BA_EE0B_476B_93E6_E21AE4E83CD2_.wvu.PrintArea" localSheetId="25" hidden="1">'222 (2020)Р-Н,ПОДВОЗ'!$A$1:$D$26</definedName>
    <definedName name="Z_B1F055BA_EE0B_476B_93E6_E21AE4E83CD2_.wvu.PrintArea" localSheetId="86" hidden="1">'222 (2021)КРАЙ'!$A$1:$D$20</definedName>
    <definedName name="Z_B1F055BA_EE0B_476B_93E6_E21AE4E83CD2_.wvu.PrintArea" localSheetId="26" hidden="1">'222 (2021)Р-Н,ПОДВОЗ'!$A$1:$D$26</definedName>
    <definedName name="Z_B1F055BA_EE0B_476B_93E6_E21AE4E83CD2_.wvu.PrintArea" localSheetId="87" hidden="1">'222 (2022)КРАЙ'!$A$1:$D$20</definedName>
    <definedName name="Z_B1F055BA_EE0B_476B_93E6_E21AE4E83CD2_.wvu.PrintArea" localSheetId="27" hidden="1">'222 (2022)Р-Н,ПОДВОЗ'!$A$1:$D$26</definedName>
    <definedName name="Z_B1F055BA_EE0B_476B_93E6_E21AE4E83CD2_.wvu.PrintArea" localSheetId="190" hidden="1">'225  (2020)003.01.0029'!$A$1:$F$89</definedName>
    <definedName name="Z_B1F055BA_EE0B_476B_93E6_E21AE4E83CD2_.wvu.PrintArea" localSheetId="199" hidden="1">'225  (2020)005.00.0000'!$A$1:$F$89</definedName>
    <definedName name="Z_B1F055BA_EE0B_476B_93E6_E21AE4E83CD2_.wvu.PrintArea" localSheetId="193" hidden="1">'225  (2020)008.01.0001'!$A$1:$F$89</definedName>
    <definedName name="Z_B1F055BA_EE0B_476B_93E6_E21AE4E83CD2_.wvu.PrintArea" localSheetId="238" hidden="1">'225  (2020)500.02.0003ЕГЭ'!$A$1:$F$89</definedName>
    <definedName name="Z_B1F055BA_EE0B_476B_93E6_E21AE4E83CD2_.wvu.PrintArea" localSheetId="106" hidden="1">'225  (2020)ВНЕБ, 120Д'!$A$1:$F$163</definedName>
    <definedName name="Z_B1F055BA_EE0B_476B_93E6_E21AE4E83CD2_.wvu.PrintArea" localSheetId="135" hidden="1">'225  (2020)ВНЕБ, 140Д'!$A$1:$F$163</definedName>
    <definedName name="Z_B1F055BA_EE0B_476B_93E6_E21AE4E83CD2_.wvu.PrintArea" localSheetId="147" hidden="1">'225  (2020)ВНЕБ, 150Д'!$A$1:$F$163</definedName>
    <definedName name="Z_B1F055BA_EE0B_476B_93E6_E21AE4E83CD2_.wvu.PrintArea" localSheetId="162" hidden="1">'225  (2020)ВНЕБ, 400Д'!$A$1:$F$163</definedName>
    <definedName name="Z_B1F055BA_EE0B_476B_93E6_E21AE4E83CD2_.wvu.PrintArea" localSheetId="123" hidden="1">'225  (2020)ВНЕБ, ПЛАТ.УСЛ'!$A$1:$F$163</definedName>
    <definedName name="Z_B1F055BA_EE0B_476B_93E6_E21AE4E83CD2_.wvu.PrintArea" localSheetId="88" hidden="1">'225  (2020)КРАЙ'!$A$1:$F$83</definedName>
    <definedName name="Z_B1F055BA_EE0B_476B_93E6_E21AE4E83CD2_.wvu.PrintArea" localSheetId="31" hidden="1">'225  (2020)Р-Н'!$A$1:$F$163</definedName>
    <definedName name="Z_B1F055BA_EE0B_476B_93E6_E21AE4E83CD2_.wvu.PrintArea" localSheetId="191" hidden="1">'225  (2021)003.01.0026'!$A$1:$F$89</definedName>
    <definedName name="Z_B1F055BA_EE0B_476B_93E6_E21AE4E83CD2_.wvu.PrintArea" localSheetId="192" hidden="1">'225  (2021)003.03.0002'!$A$1:$F$89</definedName>
    <definedName name="Z_B1F055BA_EE0B_476B_93E6_E21AE4E83CD2_.wvu.PrintArea" localSheetId="239" hidden="1">'225  (2021)500.02.0003ЕГЭ'!$A$1:$F$89</definedName>
    <definedName name="Z_B1F055BA_EE0B_476B_93E6_E21AE4E83CD2_.wvu.PrintArea" localSheetId="107" hidden="1">'225  (2021)ВНЕБ, 120Д'!$A$1:$F$163</definedName>
    <definedName name="Z_B1F055BA_EE0B_476B_93E6_E21AE4E83CD2_.wvu.PrintArea" localSheetId="89" hidden="1">'225  (2021)КРАЙ'!$A$1:$F$83</definedName>
    <definedName name="Z_B1F055BA_EE0B_476B_93E6_E21AE4E83CD2_.wvu.PrintArea" localSheetId="32" hidden="1">'225  (2021)Р-Н'!$A$1:$F$89</definedName>
    <definedName name="Z_B1F055BA_EE0B_476B_93E6_E21AE4E83CD2_.wvu.PrintArea" localSheetId="194" hidden="1">'225  (2022)060.00.0004'!$A$1:$F$89</definedName>
    <definedName name="Z_B1F055BA_EE0B_476B_93E6_E21AE4E83CD2_.wvu.PrintArea" localSheetId="240" hidden="1">'225  (2022)500.02.0003ЕГЭ'!$A$1:$F$89</definedName>
    <definedName name="Z_B1F055BA_EE0B_476B_93E6_E21AE4E83CD2_.wvu.PrintArea" localSheetId="253" hidden="1">'225  (2022)500.03.0002'!$A$1:$F$89</definedName>
    <definedName name="Z_B1F055BA_EE0B_476B_93E6_E21AE4E83CD2_.wvu.PrintArea" localSheetId="108" hidden="1">'225  (2022)ВНЕБ, 120Д'!$A$1:$F$163</definedName>
    <definedName name="Z_B1F055BA_EE0B_476B_93E6_E21AE4E83CD2_.wvu.PrintArea" localSheetId="90" hidden="1">'225  (2022)КРАЙ'!$A$1:$F$83</definedName>
    <definedName name="Z_B1F055BA_EE0B_476B_93E6_E21AE4E83CD2_.wvu.PrintArea" localSheetId="33" hidden="1">'225  (2022)Р-Н'!$A$1:$F$89</definedName>
    <definedName name="Z_B1F055BA_EE0B_476B_93E6_E21AE4E83CD2_.wvu.PrintArea" localSheetId="221" hidden="1">'225(2020)003.01.0043 Кап.рем '!$A$1:$F$89</definedName>
    <definedName name="Z_B1F055BA_EE0B_476B_93E6_E21AE4E83CD2_.wvu.PrintArea" localSheetId="176" hidden="1">'226 (2020)020.00.0001'!$A$1:$F$51</definedName>
    <definedName name="Z_B1F055BA_EE0B_476B_93E6_E21AE4E83CD2_.wvu.PrintArea" localSheetId="180" hidden="1">'226 (2020)020.00.0005 КПР'!$A$1:$F$51</definedName>
    <definedName name="Z_B1F055BA_EE0B_476B_93E6_E21AE4E83CD2_.wvu.PrintArea" localSheetId="208" hidden="1">'226 (2020)500.02.0001'!$A$1:$F$51</definedName>
    <definedName name="Z_B1F055BA_EE0B_476B_93E6_E21AE4E83CD2_.wvu.PrintArea" localSheetId="257" hidden="1">'226 (2020)500.02.0002'!$A$1:$F$51</definedName>
    <definedName name="Z_B1F055BA_EE0B_476B_93E6_E21AE4E83CD2_.wvu.PrintArea" localSheetId="241" hidden="1">'226 (2020)500.02.0003 ЕГЭ'!$A$1:$F$51</definedName>
    <definedName name="Z_B1F055BA_EE0B_476B_93E6_E21AE4E83CD2_.wvu.PrintArea" localSheetId="218" hidden="1">'226 (2020)500.05.0002 '!$A$1:$F$51</definedName>
    <definedName name="Z_B1F055BA_EE0B_476B_93E6_E21AE4E83CD2_.wvu.PrintArea" localSheetId="109" hidden="1">'226 (2020)ВНЕБ, 120Д'!$A$1:$F$143</definedName>
    <definedName name="Z_B1F055BA_EE0B_476B_93E6_E21AE4E83CD2_.wvu.PrintArea" localSheetId="136" hidden="1">'226 (2020)ВНЕБ, 140Д'!$A$1:$F$143</definedName>
    <definedName name="Z_B1F055BA_EE0B_476B_93E6_E21AE4E83CD2_.wvu.PrintArea" localSheetId="148" hidden="1">'226 (2020)ВНЕБ, 150Д'!$A$1:$F$143</definedName>
    <definedName name="Z_B1F055BA_EE0B_476B_93E6_E21AE4E83CD2_.wvu.PrintArea" localSheetId="163" hidden="1">'226 (2020)ВНЕБ, 400Д'!$A$1:$F$143</definedName>
    <definedName name="Z_B1F055BA_EE0B_476B_93E6_E21AE4E83CD2_.wvu.PrintArea" localSheetId="124" hidden="1">'226 (2020)ВНЕБ, ПЛАТ.УСЛ'!$A$1:$F$143</definedName>
    <definedName name="Z_B1F055BA_EE0B_476B_93E6_E21AE4E83CD2_.wvu.PrintArea" localSheetId="91" hidden="1">'226 (2020)КРАЙ'!$A$1:$F$51</definedName>
    <definedName name="Z_B1F055BA_EE0B_476B_93E6_E21AE4E83CD2_.wvu.PrintArea" localSheetId="34" hidden="1">'226 (2020)Р-Н'!$A$1:$F$143</definedName>
    <definedName name="Z_B1F055BA_EE0B_476B_93E6_E21AE4E83CD2_.wvu.PrintArea" localSheetId="209" hidden="1">'226 (2021)500.02.0001'!$A$1:$F$51</definedName>
    <definedName name="Z_B1F055BA_EE0B_476B_93E6_E21AE4E83CD2_.wvu.PrintArea" localSheetId="242" hidden="1">'226 (2021)500.02.0003 ЕГЭ'!$A$1:$F$51</definedName>
    <definedName name="Z_B1F055BA_EE0B_476B_93E6_E21AE4E83CD2_.wvu.PrintArea" localSheetId="219" hidden="1">'226 (2021)500.05.0002'!$A$1:$F$51</definedName>
    <definedName name="Z_B1F055BA_EE0B_476B_93E6_E21AE4E83CD2_.wvu.PrintArea" localSheetId="149" hidden="1">'226 (2021)ВНЕБ, 150Д'!$A$1:$F$51</definedName>
    <definedName name="Z_B1F055BA_EE0B_476B_93E6_E21AE4E83CD2_.wvu.PrintArea" localSheetId="92" hidden="1">'226 (2021)КРАЙ'!$A$1:$F$51</definedName>
    <definedName name="Z_B1F055BA_EE0B_476B_93E6_E21AE4E83CD2_.wvu.PrintArea" localSheetId="35" hidden="1">'226 (2021)Р-Н'!$A$1:$F$51</definedName>
    <definedName name="Z_B1F055BA_EE0B_476B_93E6_E21AE4E83CD2_.wvu.PrintArea" localSheetId="195" hidden="1">'226 (2022)060.00.0005'!$A$1:$F$51</definedName>
    <definedName name="Z_B1F055BA_EE0B_476B_93E6_E21AE4E83CD2_.wvu.PrintArea" localSheetId="210" hidden="1">'226 (2022)500.02.0001'!$A$1:$F$51</definedName>
    <definedName name="Z_B1F055BA_EE0B_476B_93E6_E21AE4E83CD2_.wvu.PrintArea" localSheetId="258" hidden="1">'226 (2022)500.02.0002'!$A$1:$F$51</definedName>
    <definedName name="Z_B1F055BA_EE0B_476B_93E6_E21AE4E83CD2_.wvu.PrintArea" localSheetId="243" hidden="1">'226 (2022)500.02.0003 ЕГЭ'!$A$1:$F$51</definedName>
    <definedName name="Z_B1F055BA_EE0B_476B_93E6_E21AE4E83CD2_.wvu.PrintArea" localSheetId="255" hidden="1">'226 (2022)500.03.0002'!$A$1:$F$51</definedName>
    <definedName name="Z_B1F055BA_EE0B_476B_93E6_E21AE4E83CD2_.wvu.PrintArea" localSheetId="220" hidden="1">'226 (2022)500.05.0002'!$A$1:$F$51</definedName>
    <definedName name="Z_B1F055BA_EE0B_476B_93E6_E21AE4E83CD2_.wvu.PrintArea" localSheetId="150" hidden="1">'226 (2022)ВНЕБ, 150Д'!$A$1:$F$51</definedName>
    <definedName name="Z_B1F055BA_EE0B_476B_93E6_E21AE4E83CD2_.wvu.PrintArea" localSheetId="93" hidden="1">'226 (2022)КРАЙ'!$A$1:$F$51</definedName>
    <definedName name="Z_B1F055BA_EE0B_476B_93E6_E21AE4E83CD2_.wvu.PrintArea" localSheetId="36" hidden="1">'226 (2022)Р-Н'!$A$1:$F$51</definedName>
    <definedName name="Z_B1F055BA_EE0B_476B_93E6_E21AE4E83CD2_.wvu.PrintArea" localSheetId="222" hidden="1">'226(2020)020.00.0028Гор.пит(РБ)'!$A$1:$F$51</definedName>
    <definedName name="Z_B1F055BA_EE0B_476B_93E6_E21AE4E83CD2_.wvu.PrintArea" localSheetId="224" hidden="1">'226(2020)500.02.0005Гор.пит(КБ)'!$A$1:$F$51</definedName>
    <definedName name="Z_B1F055BA_EE0B_476B_93E6_E21AE4E83CD2_.wvu.PrintArea" localSheetId="223" hidden="1">'226(2020)500.02.0005Гор.пит(ФБ)'!$A$1:$F$51</definedName>
    <definedName name="Z_B1F055BA_EE0B_476B_93E6_E21AE4E83CD2_.wvu.PrintArea" localSheetId="137" hidden="1">'227 (2020)ВНЕБ, 140Д'!$A$1:$D$29</definedName>
    <definedName name="Z_B1F055BA_EE0B_476B_93E6_E21AE4E83CD2_.wvu.PrintArea" localSheetId="151" hidden="1">'227 (2020)ВНЕБ, 150Д'!$A$1:$D$29</definedName>
    <definedName name="Z_B1F055BA_EE0B_476B_93E6_E21AE4E83CD2_.wvu.PrintArea" localSheetId="164" hidden="1">'227 (2020)ВНЕБ, 400Д'!$A$1:$D$29</definedName>
    <definedName name="Z_B1F055BA_EE0B_476B_93E6_E21AE4E83CD2_.wvu.PrintArea" localSheetId="125" hidden="1">'227 (2020)ВНЕБ, ПЛАТ.УСЛ'!$A$1:$D$29</definedName>
    <definedName name="Z_B1F055BA_EE0B_476B_93E6_E21AE4E83CD2_.wvu.PrintArea" localSheetId="37" hidden="1">'227 (2020)Р-Н'!$A$1:$D$29</definedName>
    <definedName name="Z_B1F055BA_EE0B_476B_93E6_E21AE4E83CD2_.wvu.PrintArea" localSheetId="38" hidden="1">'227 (2021)Р-Н'!$A$1:$D$21</definedName>
    <definedName name="Z_B1F055BA_EE0B_476B_93E6_E21AE4E83CD2_.wvu.PrintArea" localSheetId="39" hidden="1">'227 (2022)Р-Н'!$A$1:$D$21</definedName>
    <definedName name="Z_B1F055BA_EE0B_476B_93E6_E21AE4E83CD2_.wvu.PrintArea" localSheetId="79" hidden="1">'266 КВР 112 (2020)КРАЙ'!$A$1:$F$17</definedName>
    <definedName name="Z_B1F055BA_EE0B_476B_93E6_E21AE4E83CD2_.wvu.PrintArea" localSheetId="22" hidden="1">'266 КВР 112 (2020)Р-Н'!$A$1:$F$17</definedName>
    <definedName name="Z_B1F055BA_EE0B_476B_93E6_E21AE4E83CD2_.wvu.PrintArea" localSheetId="80" hidden="1">'266 КВР 112 (2021)КРАЙ'!$A$1:$F$17</definedName>
    <definedName name="Z_B1F055BA_EE0B_476B_93E6_E21AE4E83CD2_.wvu.PrintArea" localSheetId="23" hidden="1">'266 КВР 112 (2021)Р-Н'!$A$1:$F$17</definedName>
    <definedName name="Z_B1F055BA_EE0B_476B_93E6_E21AE4E83CD2_.wvu.PrintArea" localSheetId="81" hidden="1">'266 КВР 112 (2022)КРАЙ'!$A$1:$F$17</definedName>
    <definedName name="Z_B1F055BA_EE0B_476B_93E6_E21AE4E83CD2_.wvu.PrintArea" localSheetId="24" hidden="1">'266 КВР 112 (2022)Р-Н'!$A$1:$F$17</definedName>
    <definedName name="Z_B1F055BA_EE0B_476B_93E6_E21AE4E83CD2_.wvu.PrintArea" localSheetId="174" hidden="1">'310 (2020)002.01.0001'!$A$1:$E$26</definedName>
    <definedName name="Z_B1F055BA_EE0B_476B_93E6_E21AE4E83CD2_.wvu.PrintArea" localSheetId="228" hidden="1">'310 (2020)002.01.0002 район '!$A$1:$E$39</definedName>
    <definedName name="Z_B1F055BA_EE0B_476B_93E6_E21AE4E83CD2_.wvu.PrintArea" localSheetId="175" hidden="1">'310 (2020)002.02.0001'!$A$1:$E$26</definedName>
    <definedName name="Z_B1F055BA_EE0B_476B_93E6_E21AE4E83CD2_.wvu.PrintArea" localSheetId="229" hidden="1">'310 (2020)002.02.0002 край '!$A$1:$E$39</definedName>
    <definedName name="Z_B1F055BA_EE0B_476B_93E6_E21AE4E83CD2_.wvu.PrintArea" localSheetId="200" hidden="1">'310 (2020)005.00.0000'!$A$1:$E$26</definedName>
    <definedName name="Z_B1F055BA_EE0B_476B_93E6_E21AE4E83CD2_.wvu.PrintArea" localSheetId="197" hidden="1">'310 (2020)008.01.0001'!$A$1:$E$26</definedName>
    <definedName name="Z_B1F055BA_EE0B_476B_93E6_E21AE4E83CD2_.wvu.PrintArea" localSheetId="186" hidden="1">'310 (2020)020.00.00018'!$A$1:$E$26</definedName>
    <definedName name="Z_B1F055BA_EE0B_476B_93E6_E21AE4E83CD2_.wvu.PrintArea" localSheetId="181" hidden="1">'310 (2020)020.00.0006'!$A$1:$E$26</definedName>
    <definedName name="Z_B1F055BA_EE0B_476B_93E6_E21AE4E83CD2_.wvu.PrintArea" localSheetId="259" hidden="1">'310 (2020)500.02.0002'!$A$1:$E$26</definedName>
    <definedName name="Z_B1F055BA_EE0B_476B_93E6_E21AE4E83CD2_.wvu.PrintArea" localSheetId="247" hidden="1">'310 (2020)500.02.0003 ЕГЭ'!$A$1:$E$26</definedName>
    <definedName name="Z_B1F055BA_EE0B_476B_93E6_E21AE4E83CD2_.wvu.PrintArea" localSheetId="263" hidden="1">'310 (2020)500.02.0004'!$A$1:$E$26</definedName>
    <definedName name="Z_B1F055BA_EE0B_476B_93E6_E21AE4E83CD2_.wvu.PrintArea" localSheetId="113" hidden="1">'310 (2020)ВНЕБ, 120Д'!$A$1:$E$39</definedName>
    <definedName name="Z_B1F055BA_EE0B_476B_93E6_E21AE4E83CD2_.wvu.PrintArea" localSheetId="139" hidden="1">'310 (2020)ВНЕБ, 140Д'!$A$1:$E$39</definedName>
    <definedName name="Z_B1F055BA_EE0B_476B_93E6_E21AE4E83CD2_.wvu.PrintArea" localSheetId="153" hidden="1">'310 (2020)ВНЕБ, 150Д'!$A$1:$E$39</definedName>
    <definedName name="Z_B1F055BA_EE0B_476B_93E6_E21AE4E83CD2_.wvu.PrintArea" localSheetId="166" hidden="1">'310 (2020)ВНЕБ, 400Д'!$A$1:$E$39</definedName>
    <definedName name="Z_B1F055BA_EE0B_476B_93E6_E21AE4E83CD2_.wvu.PrintArea" localSheetId="127" hidden="1">'310 (2020)ВНЕБ, ПЛАТ.УСЛ'!$A$1:$E$39</definedName>
    <definedName name="Z_B1F055BA_EE0B_476B_93E6_E21AE4E83CD2_.wvu.PrintArea" localSheetId="94" hidden="1">'310 (2020)КРАЙ'!$A$1:$E$26</definedName>
    <definedName name="Z_B1F055BA_EE0B_476B_93E6_E21AE4E83CD2_.wvu.PrintArea" localSheetId="41" hidden="1">'310 (2020)Р-Н'!$A$1:$E$39</definedName>
    <definedName name="Z_B1F055BA_EE0B_476B_93E6_E21AE4E83CD2_.wvu.PrintArea" localSheetId="185" hidden="1">'310 (2021)020.00.0013'!$A$1:$E$26</definedName>
    <definedName name="Z_B1F055BA_EE0B_476B_93E6_E21AE4E83CD2_.wvu.PrintArea" localSheetId="248" hidden="1">'310 (2021)500.02.0003 ЕГЭ'!$A$1:$E$26</definedName>
    <definedName name="Z_B1F055BA_EE0B_476B_93E6_E21AE4E83CD2_.wvu.PrintArea" localSheetId="254" hidden="1">'310 (2021)500.03.0001'!$A$1:$E$26</definedName>
    <definedName name="Z_B1F055BA_EE0B_476B_93E6_E21AE4E83CD2_.wvu.PrintArea" localSheetId="95" hidden="1">'310 (2021)КРАЙ'!$A$1:$E$26</definedName>
    <definedName name="Z_B1F055BA_EE0B_476B_93E6_E21AE4E83CD2_.wvu.PrintArea" localSheetId="182" hidden="1">'310 (2022)020.00.0006'!$A$1:$E$26</definedName>
    <definedName name="Z_B1F055BA_EE0B_476B_93E6_E21AE4E83CD2_.wvu.PrintArea" localSheetId="260" hidden="1">'310 (2022)500.02.0002'!$A$1:$E$26</definedName>
    <definedName name="Z_B1F055BA_EE0B_476B_93E6_E21AE4E83CD2_.wvu.PrintArea" localSheetId="249" hidden="1">'310 (2022)500.02.0003 ЕГЭ'!$A$1:$E$26</definedName>
    <definedName name="Z_B1F055BA_EE0B_476B_93E6_E21AE4E83CD2_.wvu.PrintArea" localSheetId="96" hidden="1">'310 (2022)КРАЙ'!$A$1:$E$26</definedName>
    <definedName name="Z_B1F055BA_EE0B_476B_93E6_E21AE4E83CD2_.wvu.PrintArea" localSheetId="177" hidden="1">'342 (2020)020.00.0001'!$A$1:$D$30</definedName>
    <definedName name="Z_B1F055BA_EE0B_476B_93E6_E21AE4E83CD2_.wvu.PrintArea" localSheetId="178" hidden="1">'342 (2020)020.00.0002'!$A$1:$D$30</definedName>
    <definedName name="Z_B1F055BA_EE0B_476B_93E6_E21AE4E83CD2_.wvu.PrintArea" localSheetId="179" hidden="1">'342 (2020)020.00.0003'!$A$1:$D$30</definedName>
    <definedName name="Z_B1F055BA_EE0B_476B_93E6_E21AE4E83CD2_.wvu.PrintArea" localSheetId="211" hidden="1">'342 (2020)500.02.0001'!$A$1:$D$30</definedName>
    <definedName name="Z_B1F055BA_EE0B_476B_93E6_E21AE4E83CD2_.wvu.PrintArea" localSheetId="212" hidden="1">'342 (2021)500.02.0001'!$A$1:$D$30</definedName>
    <definedName name="Z_B1F055BA_EE0B_476B_93E6_E21AE4E83CD2_.wvu.PrintArea" localSheetId="213" hidden="1">'342 (2022)500.02.0001'!$A$1:$D$30</definedName>
    <definedName name="Z_B1F055BA_EE0B_476B_93E6_E21AE4E83CD2_.wvu.PrintArea" localSheetId="225" hidden="1">'342(2020)020.00.0028Гор.пит(РБ)'!$A$1:$D$15</definedName>
    <definedName name="Z_B1F055BA_EE0B_476B_93E6_E21AE4E83CD2_.wvu.PrintArea" localSheetId="227" hidden="1">'342(2020)500.02.0005Гор.пит(КБ)'!$A$1:$D$15</definedName>
    <definedName name="Z_B1F055BA_EE0B_476B_93E6_E21AE4E83CD2_.wvu.PrintArea" localSheetId="226" hidden="1">'342(2020)500.02.0005Гор.пит(ФБ)'!$A$1:$D$15</definedName>
    <definedName name="Z_B1F055BA_EE0B_476B_93E6_E21AE4E83CD2_.wvu.PrintArea" localSheetId="234" hidden="1">'ДЛЯ ТАЛИСМАНА'!$A$9:$Q$216</definedName>
    <definedName name="Z_B1F055BA_EE0B_476B_93E6_E21AE4E83CD2_.wvu.PrintArea" localSheetId="0" hidden="1">'Раздел 1'!$A$7:$S$424</definedName>
    <definedName name="Z_B1F055BA_EE0B_476B_93E6_E21AE4E83CD2_.wvu.PrintTitles" localSheetId="214" hidden="1">'211квр 111 (2020)500.01.0003ЕГЭ'!$A$17:$IV$17</definedName>
    <definedName name="Z_B1F055BA_EE0B_476B_93E6_E21AE4E83CD2_.wvu.PrintTitles" localSheetId="119" hidden="1">'211квр 111 (2020)ВНЕБ, ПЛАТ.УСЛ'!$A$17:$IV$17</definedName>
    <definedName name="Z_B1F055BA_EE0B_476B_93E6_E21AE4E83CD2_.wvu.PrintTitles" localSheetId="56" hidden="1">'211квр 111 (2020)КРАЙ'!$A$17:$IV$17</definedName>
    <definedName name="Z_B1F055BA_EE0B_476B_93E6_E21AE4E83CD2_.wvu.PrintTitles" localSheetId="67" hidden="1">'211квр 111 (2020)КРАЙ (0703)'!$A$17:$IV$17</definedName>
    <definedName name="Z_B1F055BA_EE0B_476B_93E6_E21AE4E83CD2_.wvu.PrintTitles" localSheetId="12" hidden="1">'211квр 111 (2020)РАЙОН'!$A$17:$IV$17</definedName>
    <definedName name="Z_B1F055BA_EE0B_476B_93E6_E21AE4E83CD2_.wvu.PrintTitles" localSheetId="215" hidden="1">'211квр 111 (2021)500.01.0003ЕГЭ'!$A$17:$IV$17</definedName>
    <definedName name="Z_B1F055BA_EE0B_476B_93E6_E21AE4E83CD2_.wvu.PrintTitles" localSheetId="120" hidden="1">'211квр 111 (2021)ВНЕБ, ПЛАТ.УСЛ'!$A$17:$IV$17</definedName>
    <definedName name="Z_B1F055BA_EE0B_476B_93E6_E21AE4E83CD2_.wvu.PrintTitles" localSheetId="57" hidden="1">'211квр 111 (2021)КРАЙ'!$A$17:$IV$17</definedName>
    <definedName name="Z_B1F055BA_EE0B_476B_93E6_E21AE4E83CD2_.wvu.PrintTitles" localSheetId="68" hidden="1">'211квр 111 (2021)КРАЙ (0703)'!$A$17:$IV$17</definedName>
    <definedName name="Z_B1F055BA_EE0B_476B_93E6_E21AE4E83CD2_.wvu.PrintTitles" localSheetId="13" hidden="1">'211квр 111 (2021)РАЙОН'!$A$17:$IV$17</definedName>
    <definedName name="Z_B1F055BA_EE0B_476B_93E6_E21AE4E83CD2_.wvu.PrintTitles" localSheetId="216" hidden="1">'211квр 111 (2022)500.01.0003ЕГЭ'!$A$17:$IV$17</definedName>
    <definedName name="Z_B1F055BA_EE0B_476B_93E6_E21AE4E83CD2_.wvu.PrintTitles" localSheetId="121" hidden="1">'211квр 111 (2022)ВНЕБ, ПЛАТ.УСЛ'!$A$17:$IV$17</definedName>
    <definedName name="Z_B1F055BA_EE0B_476B_93E6_E21AE4E83CD2_.wvu.PrintTitles" localSheetId="58" hidden="1">'211квр 111 (2022)КРАЙ'!$A$17:$IV$17</definedName>
    <definedName name="Z_B1F055BA_EE0B_476B_93E6_E21AE4E83CD2_.wvu.PrintTitles" localSheetId="69" hidden="1">'211квр 111 (2022)КРАЙ (0703)'!$A$17:$IV$17</definedName>
    <definedName name="Z_B1F055BA_EE0B_476B_93E6_E21AE4E83CD2_.wvu.PrintTitles" localSheetId="14" hidden="1">'211квр 111 (2022)РАЙОН'!$A$17:$IV$17</definedName>
    <definedName name="Z_B1F055BA_EE0B_476B_93E6_E21AE4E83CD2_.wvu.PrintTitles" localSheetId="234" hidden="1">'ДЛЯ ТАЛИСМАНА'!#REF!</definedName>
    <definedName name="Z_B1F055BA_EE0B_476B_93E6_E21AE4E83CD2_.wvu.PrintTitles" localSheetId="0" hidden="1">'Раздел 1'!$28:$28</definedName>
    <definedName name="Z_B1F055BA_EE0B_476B_93E6_E21AE4E83CD2_.wvu.Rows" localSheetId="214" hidden="1">'211квр 111 (2020)500.01.0003ЕГЭ'!$A$1:$IV$6,'211квр 111 (2020)500.01.0003ЕГЭ'!#REF!</definedName>
    <definedName name="Z_B1F055BA_EE0B_476B_93E6_E21AE4E83CD2_.wvu.Rows" localSheetId="119" hidden="1">'211квр 111 (2020)ВНЕБ, ПЛАТ.УСЛ'!$A$1:$IV$6,'211квр 111 (2020)ВНЕБ, ПЛАТ.УСЛ'!#REF!</definedName>
    <definedName name="Z_B1F055BA_EE0B_476B_93E6_E21AE4E83CD2_.wvu.Rows" localSheetId="56" hidden="1">'211квр 111 (2020)КРАЙ'!$A$1:$IV$6,'211квр 111 (2020)КРАЙ'!#REF!</definedName>
    <definedName name="Z_B1F055BA_EE0B_476B_93E6_E21AE4E83CD2_.wvu.Rows" localSheetId="67" hidden="1">'211квр 111 (2020)КРАЙ (0703)'!$A$1:$IV$6,'211квр 111 (2020)КРАЙ (0703)'!#REF!</definedName>
    <definedName name="Z_B1F055BA_EE0B_476B_93E6_E21AE4E83CD2_.wvu.Rows" localSheetId="12" hidden="1">'211квр 111 (2020)РАЙОН'!$A$1:$IV$6,'211квр 111 (2020)РАЙОН'!#REF!</definedName>
    <definedName name="Z_B1F055BA_EE0B_476B_93E6_E21AE4E83CD2_.wvu.Rows" localSheetId="215" hidden="1">'211квр 111 (2021)500.01.0003ЕГЭ'!$A$1:$IV$6,'211квр 111 (2021)500.01.0003ЕГЭ'!#REF!</definedName>
    <definedName name="Z_B1F055BA_EE0B_476B_93E6_E21AE4E83CD2_.wvu.Rows" localSheetId="120" hidden="1">'211квр 111 (2021)ВНЕБ, ПЛАТ.УСЛ'!$A$1:$IV$6,'211квр 111 (2021)ВНЕБ, ПЛАТ.УСЛ'!#REF!</definedName>
    <definedName name="Z_B1F055BA_EE0B_476B_93E6_E21AE4E83CD2_.wvu.Rows" localSheetId="57" hidden="1">'211квр 111 (2021)КРАЙ'!$A$1:$IV$6,'211квр 111 (2021)КРАЙ'!#REF!</definedName>
    <definedName name="Z_B1F055BA_EE0B_476B_93E6_E21AE4E83CD2_.wvu.Rows" localSheetId="68" hidden="1">'211квр 111 (2021)КРАЙ (0703)'!$A$1:$IV$6,'211квр 111 (2021)КРАЙ (0703)'!#REF!</definedName>
    <definedName name="Z_B1F055BA_EE0B_476B_93E6_E21AE4E83CD2_.wvu.Rows" localSheetId="13" hidden="1">'211квр 111 (2021)РАЙОН'!$A$1:$IV$6,'211квр 111 (2021)РАЙОН'!#REF!</definedName>
    <definedName name="Z_B1F055BA_EE0B_476B_93E6_E21AE4E83CD2_.wvu.Rows" localSheetId="216" hidden="1">'211квр 111 (2022)500.01.0003ЕГЭ'!$A$1:$IV$6,'211квр 111 (2022)500.01.0003ЕГЭ'!#REF!</definedName>
    <definedName name="Z_B1F055BA_EE0B_476B_93E6_E21AE4E83CD2_.wvu.Rows" localSheetId="121" hidden="1">'211квр 111 (2022)ВНЕБ, ПЛАТ.УСЛ'!$A$1:$IV$6,'211квр 111 (2022)ВНЕБ, ПЛАТ.УСЛ'!#REF!</definedName>
    <definedName name="Z_B1F055BA_EE0B_476B_93E6_E21AE4E83CD2_.wvu.Rows" localSheetId="58" hidden="1">'211квр 111 (2022)КРАЙ'!$A$1:$IV$6,'211квр 111 (2022)КРАЙ'!#REF!</definedName>
    <definedName name="Z_B1F055BA_EE0B_476B_93E6_E21AE4E83CD2_.wvu.Rows" localSheetId="69" hidden="1">'211квр 111 (2022)КРАЙ (0703)'!$A$1:$IV$6,'211квр 111 (2022)КРАЙ (0703)'!#REF!</definedName>
    <definedName name="Z_B1F055BA_EE0B_476B_93E6_E21AE4E83CD2_.wvu.Rows" localSheetId="14" hidden="1">'211квр 111 (2022)РАЙОН'!$A$1:$IV$6,'211квр 111 (2022)РАЙОН'!#REF!</definedName>
    <definedName name="Z_B1F055BA_EE0B_476B_93E6_E21AE4E83CD2_.wvu.Rows" localSheetId="235" hidden="1">'221 (2020)500.02.0003ЕГЭ'!#REF!,'221 (2020)500.02.0003ЕГЭ'!#REF!</definedName>
    <definedName name="Z_B1F055BA_EE0B_476B_93E6_E21AE4E83CD2_.wvu.Rows" localSheetId="82" hidden="1">'221 (2020)КРАЙ'!#REF!,'221 (2020)КРАЙ'!#REF!</definedName>
    <definedName name="Z_B1F055BA_EE0B_476B_93E6_E21AE4E83CD2_.wvu.Rows" localSheetId="236" hidden="1">'221 (2021)500.02.0003ЕГЭ'!#REF!,'221 (2021)500.02.0003ЕГЭ'!#REF!</definedName>
    <definedName name="Z_B1F055BA_EE0B_476B_93E6_E21AE4E83CD2_.wvu.Rows" localSheetId="83" hidden="1">'221 (2021)КРАЙ'!#REF!,'221 (2021)КРАЙ'!#REF!</definedName>
    <definedName name="Z_B1F055BA_EE0B_476B_93E6_E21AE4E83CD2_.wvu.Rows" localSheetId="237" hidden="1">'221 (2022)500.02.0003ЕГЭ'!#REF!,'221 (2022)500.02.0003ЕГЭ'!#REF!</definedName>
    <definedName name="Z_B1F055BA_EE0B_476B_93E6_E21AE4E83CD2_.wvu.Rows" localSheetId="84" hidden="1">'221 (2022)КРАЙ'!#REF!,'221 (2022)КРАЙ'!#REF!</definedName>
    <definedName name="Z_B1F055BA_EE0B_476B_93E6_E21AE4E83CD2_.wvu.Rows" localSheetId="85" hidden="1">'222 (2020)КРАЙ'!#REF!,'222 (2020)КРАЙ'!$A$13:$IV$13</definedName>
    <definedName name="Z_B1F055BA_EE0B_476B_93E6_E21AE4E83CD2_.wvu.Rows" localSheetId="25" hidden="1">'222 (2020)Р-Н,ПОДВОЗ'!#REF!,'222 (2020)Р-Н,ПОДВОЗ'!$A$14:$IV$14</definedName>
    <definedName name="Z_B1F055BA_EE0B_476B_93E6_E21AE4E83CD2_.wvu.Rows" localSheetId="86" hidden="1">'222 (2021)КРАЙ'!#REF!,'222 (2021)КРАЙ'!$A$13:$IV$13</definedName>
    <definedName name="Z_B1F055BA_EE0B_476B_93E6_E21AE4E83CD2_.wvu.Rows" localSheetId="26" hidden="1">'222 (2021)Р-Н,ПОДВОЗ'!#REF!,'222 (2021)Р-Н,ПОДВОЗ'!$A$14:$IV$14</definedName>
    <definedName name="Z_B1F055BA_EE0B_476B_93E6_E21AE4E83CD2_.wvu.Rows" localSheetId="87" hidden="1">'222 (2022)КРАЙ'!#REF!,'222 (2022)КРАЙ'!$A$13:$IV$13</definedName>
    <definedName name="Z_B1F055BA_EE0B_476B_93E6_E21AE4E83CD2_.wvu.Rows" localSheetId="27" hidden="1">'222 (2022)Р-Н,ПОДВОЗ'!#REF!,'222 (2022)Р-Н,ПОДВОЗ'!$A$14:$IV$14</definedName>
    <definedName name="Z_B1F055BA_EE0B_476B_93E6_E21AE4E83CD2_.wvu.Rows" localSheetId="190" hidden="1">'225  (2020)003.01.0029'!$A$13:$IV$34,'225  (2020)003.01.0029'!$A$36:$IV$40,'225  (2020)003.01.0029'!$A$42:$IV$49,'225  (2020)003.01.0029'!$A$51:$IV$57,'225  (2020)003.01.0029'!$A$80:$IV$81</definedName>
    <definedName name="Z_B1F055BA_EE0B_476B_93E6_E21AE4E83CD2_.wvu.Rows" localSheetId="199" hidden="1">'225  (2020)005.00.0000'!$A$13:$IV$34,'225  (2020)005.00.0000'!$A$36:$IV$40,'225  (2020)005.00.0000'!$A$42:$IV$49,'225  (2020)005.00.0000'!$A$51:$IV$57,'225  (2020)005.00.0000'!$A$80:$IV$81</definedName>
    <definedName name="Z_B1F055BA_EE0B_476B_93E6_E21AE4E83CD2_.wvu.Rows" localSheetId="193" hidden="1">'225  (2020)008.01.0001'!$A$13:$IV$34,'225  (2020)008.01.0001'!$A$36:$IV$40,'225  (2020)008.01.0001'!$A$42:$IV$49,'225  (2020)008.01.0001'!$A$51:$IV$57,'225  (2020)008.01.0001'!$A$80:$IV$81</definedName>
    <definedName name="Z_B1F055BA_EE0B_476B_93E6_E21AE4E83CD2_.wvu.Rows" localSheetId="238" hidden="1">'225  (2020)500.02.0003ЕГЭ'!$A$13:$IV$34,'225  (2020)500.02.0003ЕГЭ'!$A$36:$IV$40,'225  (2020)500.02.0003ЕГЭ'!$A$42:$IV$49,'225  (2020)500.02.0003ЕГЭ'!$A$51:$IV$57,'225  (2020)500.02.0003ЕГЭ'!$A$80:$IV$81</definedName>
    <definedName name="Z_B1F055BA_EE0B_476B_93E6_E21AE4E83CD2_.wvu.Rows" localSheetId="106" hidden="1">'225  (2020)ВНЕБ, 120Д'!$A$14:$IV$35,'225  (2020)ВНЕБ, 120Д'!$A$37:$IV$41,'225  (2020)ВНЕБ, 120Д'!$A$43:$IV$50,'225  (2020)ВНЕБ, 120Д'!$A$52:$IV$58,'225  (2020)ВНЕБ, 120Д'!$A$81:$IV$82</definedName>
    <definedName name="Z_B1F055BA_EE0B_476B_93E6_E21AE4E83CD2_.wvu.Rows" localSheetId="135" hidden="1">'225  (2020)ВНЕБ, 140Д'!$A$14:$IV$35,'225  (2020)ВНЕБ, 140Д'!$A$37:$IV$41,'225  (2020)ВНЕБ, 140Д'!$A$43:$IV$50,'225  (2020)ВНЕБ, 140Д'!$A$52:$IV$58,'225  (2020)ВНЕБ, 140Д'!$A$81:$IV$82</definedName>
    <definedName name="Z_B1F055BA_EE0B_476B_93E6_E21AE4E83CD2_.wvu.Rows" localSheetId="147" hidden="1">'225  (2020)ВНЕБ, 150Д'!$A$14:$IV$35,'225  (2020)ВНЕБ, 150Д'!$A$37:$IV$41,'225  (2020)ВНЕБ, 150Д'!$A$43:$IV$50,'225  (2020)ВНЕБ, 150Д'!$A$52:$IV$58,'225  (2020)ВНЕБ, 150Д'!$A$81:$IV$82</definedName>
    <definedName name="Z_B1F055BA_EE0B_476B_93E6_E21AE4E83CD2_.wvu.Rows" localSheetId="162" hidden="1">'225  (2020)ВНЕБ, 400Д'!$A$14:$IV$35,'225  (2020)ВНЕБ, 400Д'!$A$37:$IV$41,'225  (2020)ВНЕБ, 400Д'!$A$43:$IV$50,'225  (2020)ВНЕБ, 400Д'!$A$52:$IV$58,'225  (2020)ВНЕБ, 400Д'!$A$81:$IV$82</definedName>
    <definedName name="Z_B1F055BA_EE0B_476B_93E6_E21AE4E83CD2_.wvu.Rows" localSheetId="123" hidden="1">'225  (2020)ВНЕБ, ПЛАТ.УСЛ'!$A$14:$IV$35,'225  (2020)ВНЕБ, ПЛАТ.УСЛ'!$A$37:$IV$41,'225  (2020)ВНЕБ, ПЛАТ.УСЛ'!$A$43:$IV$50,'225  (2020)ВНЕБ, ПЛАТ.УСЛ'!$A$52:$IV$58,'225  (2020)ВНЕБ, ПЛАТ.УСЛ'!$A$81:$IV$82</definedName>
    <definedName name="Z_B1F055BA_EE0B_476B_93E6_E21AE4E83CD2_.wvu.Rows" localSheetId="88" hidden="1">'225  (2020)КРАЙ'!$A$13:$IV$34,'225  (2020)КРАЙ'!$A$36:$IV$40,'225  (2020)КРАЙ'!$A$42:$IV$49,'225  (2020)КРАЙ'!$A$51:$IV$57,'225  (2020)КРАЙ'!$A$74:$IV$75</definedName>
    <definedName name="Z_B1F055BA_EE0B_476B_93E6_E21AE4E83CD2_.wvu.Rows" localSheetId="31" hidden="1">'225  (2020)Р-Н'!$A$14:$IV$35,'225  (2020)Р-Н'!$A$37:$IV$41,'225  (2020)Р-Н'!$A$43:$IV$50,'225  (2020)Р-Н'!$A$52:$IV$58,'225  (2020)Р-Н'!$A$81:$IV$82</definedName>
    <definedName name="Z_B1F055BA_EE0B_476B_93E6_E21AE4E83CD2_.wvu.Rows" localSheetId="191" hidden="1">'225  (2021)003.01.0026'!$A$13:$IV$34,'225  (2021)003.01.0026'!$A$36:$IV$40,'225  (2021)003.01.0026'!$A$42:$IV$49,'225  (2021)003.01.0026'!$A$51:$IV$57,'225  (2021)003.01.0026'!$A$80:$IV$81</definedName>
    <definedName name="Z_B1F055BA_EE0B_476B_93E6_E21AE4E83CD2_.wvu.Rows" localSheetId="192" hidden="1">'225  (2021)003.03.0002'!$A$13:$IV$34,'225  (2021)003.03.0002'!$A$36:$IV$40,'225  (2021)003.03.0002'!$A$42:$IV$49,'225  (2021)003.03.0002'!$A$51:$IV$57,'225  (2021)003.03.0002'!$A$80:$IV$81</definedName>
    <definedName name="Z_B1F055BA_EE0B_476B_93E6_E21AE4E83CD2_.wvu.Rows" localSheetId="239" hidden="1">'225  (2021)500.02.0003ЕГЭ'!$A$13:$IV$34,'225  (2021)500.02.0003ЕГЭ'!$A$36:$IV$40,'225  (2021)500.02.0003ЕГЭ'!$A$42:$IV$49,'225  (2021)500.02.0003ЕГЭ'!$A$51:$IV$57,'225  (2021)500.02.0003ЕГЭ'!$A$80:$IV$81</definedName>
    <definedName name="Z_B1F055BA_EE0B_476B_93E6_E21AE4E83CD2_.wvu.Rows" localSheetId="107" hidden="1">'225  (2021)ВНЕБ, 120Д'!$A$14:$IV$35,'225  (2021)ВНЕБ, 120Д'!$A$37:$IV$41,'225  (2021)ВНЕБ, 120Д'!$A$43:$IV$50,'225  (2021)ВНЕБ, 120Д'!$A$52:$IV$58,'225  (2021)ВНЕБ, 120Д'!$A$81:$IV$82</definedName>
    <definedName name="Z_B1F055BA_EE0B_476B_93E6_E21AE4E83CD2_.wvu.Rows" localSheetId="89" hidden="1">'225  (2021)КРАЙ'!$A$13:$IV$34,'225  (2021)КРАЙ'!$A$36:$IV$40,'225  (2021)КРАЙ'!$A$42:$IV$49,'225  (2021)КРАЙ'!$A$51:$IV$57,'225  (2021)КРАЙ'!$A$74:$IV$75</definedName>
    <definedName name="Z_B1F055BA_EE0B_476B_93E6_E21AE4E83CD2_.wvu.Rows" localSheetId="32" hidden="1">'225  (2021)Р-Н'!$A$13:$IV$34,'225  (2021)Р-Н'!$A$36:$IV$40,'225  (2021)Р-Н'!$A$42:$IV$49,'225  (2021)Р-Н'!$A$51:$IV$57,'225  (2021)Р-Н'!$A$80:$IV$81</definedName>
    <definedName name="Z_B1F055BA_EE0B_476B_93E6_E21AE4E83CD2_.wvu.Rows" localSheetId="194" hidden="1">'225  (2022)060.00.0004'!$A$13:$IV$34,'225  (2022)060.00.0004'!$A$36:$IV$40,'225  (2022)060.00.0004'!$A$42:$IV$49,'225  (2022)060.00.0004'!$A$51:$IV$57,'225  (2022)060.00.0004'!$A$80:$IV$81</definedName>
    <definedName name="Z_B1F055BA_EE0B_476B_93E6_E21AE4E83CD2_.wvu.Rows" localSheetId="240" hidden="1">'225  (2022)500.02.0003ЕГЭ'!$A$13:$IV$34,'225  (2022)500.02.0003ЕГЭ'!$A$36:$IV$40,'225  (2022)500.02.0003ЕГЭ'!$A$42:$IV$49,'225  (2022)500.02.0003ЕГЭ'!$A$51:$IV$57,'225  (2022)500.02.0003ЕГЭ'!$A$80:$IV$81</definedName>
    <definedName name="Z_B1F055BA_EE0B_476B_93E6_E21AE4E83CD2_.wvu.Rows" localSheetId="253" hidden="1">'225  (2022)500.03.0002'!$A$13:$IV$34,'225  (2022)500.03.0002'!$A$36:$IV$40,'225  (2022)500.03.0002'!$A$42:$IV$49,'225  (2022)500.03.0002'!$A$51:$IV$57,'225  (2022)500.03.0002'!$A$80:$IV$81</definedName>
    <definedName name="Z_B1F055BA_EE0B_476B_93E6_E21AE4E83CD2_.wvu.Rows" localSheetId="108" hidden="1">'225  (2022)ВНЕБ, 120Д'!$A$14:$IV$35,'225  (2022)ВНЕБ, 120Д'!$A$37:$IV$41,'225  (2022)ВНЕБ, 120Д'!$A$43:$IV$50,'225  (2022)ВНЕБ, 120Д'!$A$52:$IV$58,'225  (2022)ВНЕБ, 120Д'!$A$81:$IV$82</definedName>
    <definedName name="Z_B1F055BA_EE0B_476B_93E6_E21AE4E83CD2_.wvu.Rows" localSheetId="90" hidden="1">'225  (2022)КРАЙ'!$A$13:$IV$34,'225  (2022)КРАЙ'!$A$36:$IV$40,'225  (2022)КРАЙ'!$A$42:$IV$49,'225  (2022)КРАЙ'!$A$51:$IV$57,'225  (2022)КРАЙ'!$A$74:$IV$75</definedName>
    <definedName name="Z_B1F055BA_EE0B_476B_93E6_E21AE4E83CD2_.wvu.Rows" localSheetId="33" hidden="1">'225  (2022)Р-Н'!$A$13:$IV$34,'225  (2022)Р-Н'!$A$36:$IV$40,'225  (2022)Р-Н'!$A$42:$IV$49,'225  (2022)Р-Н'!$A$51:$IV$57,'225  (2022)Р-Н'!$A$80:$IV$81</definedName>
    <definedName name="Z_B1F055BA_EE0B_476B_93E6_E21AE4E83CD2_.wvu.Rows" localSheetId="221" hidden="1">'225(2020)003.01.0043 Кап.рем '!$A$13:$IV$34,'225(2020)003.01.0043 Кап.рем '!$A$36:$IV$40,'225(2020)003.01.0043 Кап.рем '!$A$42:$IV$49,'225(2020)003.01.0043 Кап.рем '!$A$51:$IV$57,'225(2020)003.01.0043 Кап.рем '!$A$80:$IV$81</definedName>
    <definedName name="Z_B1F055BA_EE0B_476B_93E6_E21AE4E83CD2_.wvu.Rows" localSheetId="176" hidden="1">'226 (2020)020.00.0001'!$A$12:$IV$25,'226 (2020)020.00.0001'!$A$27:$IV$27,'226 (2020)020.00.0001'!$A$29:$IV$31,'226 (2020)020.00.0001'!$A$35:$IV$35,'226 (2020)020.00.0001'!#REF!,'226 (2020)020.00.0001'!#REF!</definedName>
    <definedName name="Z_B1F055BA_EE0B_476B_93E6_E21AE4E83CD2_.wvu.Rows" localSheetId="180" hidden="1">'226 (2020)020.00.0005 КПР'!$A$12:$IV$25,'226 (2020)020.00.0005 КПР'!$A$27:$IV$27,'226 (2020)020.00.0005 КПР'!$A$29:$IV$31,'226 (2020)020.00.0005 КПР'!$A$35:$IV$35,'226 (2020)020.00.0005 КПР'!#REF!,'226 (2020)020.00.0005 КПР'!#REF!</definedName>
    <definedName name="Z_B1F055BA_EE0B_476B_93E6_E21AE4E83CD2_.wvu.Rows" localSheetId="208" hidden="1">'226 (2020)500.02.0001'!$A$12:$IV$25,'226 (2020)500.02.0001'!$A$27:$IV$27,'226 (2020)500.02.0001'!$A$29:$IV$31,'226 (2020)500.02.0001'!$A$35:$IV$35,'226 (2020)500.02.0001'!#REF!,'226 (2020)500.02.0001'!#REF!</definedName>
    <definedName name="Z_B1F055BA_EE0B_476B_93E6_E21AE4E83CD2_.wvu.Rows" localSheetId="257" hidden="1">'226 (2020)500.02.0002'!$A$12:$IV$25,'226 (2020)500.02.0002'!$A$27:$IV$27,'226 (2020)500.02.0002'!$A$29:$IV$31,'226 (2020)500.02.0002'!$A$35:$IV$35,'226 (2020)500.02.0002'!#REF!,'226 (2020)500.02.0002'!#REF!</definedName>
    <definedName name="Z_B1F055BA_EE0B_476B_93E6_E21AE4E83CD2_.wvu.Rows" localSheetId="241" hidden="1">'226 (2020)500.02.0003 ЕГЭ'!$A$12:$IV$25,'226 (2020)500.02.0003 ЕГЭ'!$A$27:$IV$27,'226 (2020)500.02.0003 ЕГЭ'!$A$29:$IV$31,'226 (2020)500.02.0003 ЕГЭ'!$A$35:$IV$35,'226 (2020)500.02.0003 ЕГЭ'!#REF!,'226 (2020)500.02.0003 ЕГЭ'!#REF!</definedName>
    <definedName name="Z_B1F055BA_EE0B_476B_93E6_E21AE4E83CD2_.wvu.Rows" localSheetId="218" hidden="1">'226 (2020)500.05.0002 '!$A$12:$IV$25,'226 (2020)500.05.0002 '!$A$27:$IV$27,'226 (2020)500.05.0002 '!$A$29:$IV$31,'226 (2020)500.05.0002 '!$A$35:$IV$35,'226 (2020)500.05.0002 '!#REF!,'226 (2020)500.05.0002 '!#REF!</definedName>
    <definedName name="Z_B1F055BA_EE0B_476B_93E6_E21AE4E83CD2_.wvu.Rows" localSheetId="109" hidden="1">'226 (2020)ВНЕБ, 120Д'!$A$13:$IV$26,'226 (2020)ВНЕБ, 120Д'!$A$28:$IV$28,'226 (2020)ВНЕБ, 120Д'!$A$30:$IV$32,'226 (2020)ВНЕБ, 120Д'!$A$36:$IV$36,'226 (2020)ВНЕБ, 120Д'!$A$68:$IV$68,'226 (2020)ВНЕБ, 120Д'!#REF!</definedName>
    <definedName name="Z_B1F055BA_EE0B_476B_93E6_E21AE4E83CD2_.wvu.Rows" localSheetId="136" hidden="1">'226 (2020)ВНЕБ, 140Д'!$A$13:$IV$26,'226 (2020)ВНЕБ, 140Д'!$A$28:$IV$28,'226 (2020)ВНЕБ, 140Д'!$A$30:$IV$32,'226 (2020)ВНЕБ, 140Д'!$A$36:$IV$36,'226 (2020)ВНЕБ, 140Д'!$A$68:$IV$68,'226 (2020)ВНЕБ, 140Д'!#REF!</definedName>
    <definedName name="Z_B1F055BA_EE0B_476B_93E6_E21AE4E83CD2_.wvu.Rows" localSheetId="148" hidden="1">'226 (2020)ВНЕБ, 150Д'!$A$13:$IV$26,'226 (2020)ВНЕБ, 150Д'!$A$28:$IV$28,'226 (2020)ВНЕБ, 150Д'!$A$30:$IV$32,'226 (2020)ВНЕБ, 150Д'!$A$36:$IV$36,'226 (2020)ВНЕБ, 150Д'!$A$68:$IV$68,'226 (2020)ВНЕБ, 150Д'!#REF!</definedName>
    <definedName name="Z_B1F055BA_EE0B_476B_93E6_E21AE4E83CD2_.wvu.Rows" localSheetId="163" hidden="1">'226 (2020)ВНЕБ, 400Д'!$A$13:$IV$26,'226 (2020)ВНЕБ, 400Д'!$A$28:$IV$28,'226 (2020)ВНЕБ, 400Д'!$A$30:$IV$32,'226 (2020)ВНЕБ, 400Д'!$A$36:$IV$36,'226 (2020)ВНЕБ, 400Д'!$A$68:$IV$68,'226 (2020)ВНЕБ, 400Д'!#REF!</definedName>
    <definedName name="Z_B1F055BA_EE0B_476B_93E6_E21AE4E83CD2_.wvu.Rows" localSheetId="124" hidden="1">'226 (2020)ВНЕБ, ПЛАТ.УСЛ'!$A$13:$IV$26,'226 (2020)ВНЕБ, ПЛАТ.УСЛ'!$A$28:$IV$28,'226 (2020)ВНЕБ, ПЛАТ.УСЛ'!$A$30:$IV$32,'226 (2020)ВНЕБ, ПЛАТ.УСЛ'!$A$36:$IV$36,'226 (2020)ВНЕБ, ПЛАТ.УСЛ'!$A$68:$IV$68,'226 (2020)ВНЕБ, ПЛАТ.УСЛ'!#REF!</definedName>
    <definedName name="Z_B1F055BA_EE0B_476B_93E6_E21AE4E83CD2_.wvu.Rows" localSheetId="91" hidden="1">'226 (2020)КРАЙ'!$A$12:$IV$25,'226 (2020)КРАЙ'!$A$27:$IV$27,'226 (2020)КРАЙ'!$A$29:$IV$31,'226 (2020)КРАЙ'!$A$35:$IV$35,'226 (2020)КРАЙ'!#REF!,'226 (2020)КРАЙ'!#REF!</definedName>
    <definedName name="Z_B1F055BA_EE0B_476B_93E6_E21AE4E83CD2_.wvu.Rows" localSheetId="34" hidden="1">'226 (2020)Р-Н'!$A$13:$IV$26,'226 (2020)Р-Н'!$A$28:$IV$28,'226 (2020)Р-Н'!$A$30:$IV$32,'226 (2020)Р-Н'!$A$36:$IV$36,'226 (2020)Р-Н'!$A$68:$IV$68,'226 (2020)Р-Н'!#REF!</definedName>
    <definedName name="Z_B1F055BA_EE0B_476B_93E6_E21AE4E83CD2_.wvu.Rows" localSheetId="209" hidden="1">'226 (2021)500.02.0001'!$A$12:$IV$25,'226 (2021)500.02.0001'!$A$27:$IV$27,'226 (2021)500.02.0001'!$A$29:$IV$31,'226 (2021)500.02.0001'!$A$35:$IV$35,'226 (2021)500.02.0001'!#REF!,'226 (2021)500.02.0001'!#REF!</definedName>
    <definedName name="Z_B1F055BA_EE0B_476B_93E6_E21AE4E83CD2_.wvu.Rows" localSheetId="242" hidden="1">'226 (2021)500.02.0003 ЕГЭ'!$A$12:$IV$25,'226 (2021)500.02.0003 ЕГЭ'!$A$27:$IV$27,'226 (2021)500.02.0003 ЕГЭ'!$A$29:$IV$31,'226 (2021)500.02.0003 ЕГЭ'!$A$35:$IV$35,'226 (2021)500.02.0003 ЕГЭ'!#REF!,'226 (2021)500.02.0003 ЕГЭ'!#REF!</definedName>
    <definedName name="Z_B1F055BA_EE0B_476B_93E6_E21AE4E83CD2_.wvu.Rows" localSheetId="219" hidden="1">'226 (2021)500.05.0002'!$A$12:$IV$25,'226 (2021)500.05.0002'!$A$27:$IV$27,'226 (2021)500.05.0002'!$A$29:$IV$31,'226 (2021)500.05.0002'!$A$35:$IV$35,'226 (2021)500.05.0002'!#REF!,'226 (2021)500.05.0002'!#REF!</definedName>
    <definedName name="Z_B1F055BA_EE0B_476B_93E6_E21AE4E83CD2_.wvu.Rows" localSheetId="149" hidden="1">'226 (2021)ВНЕБ, 150Д'!$A$12:$IV$25,'226 (2021)ВНЕБ, 150Д'!$A$27:$IV$27,'226 (2021)ВНЕБ, 150Д'!$A$29:$IV$31,'226 (2021)ВНЕБ, 150Д'!$A$35:$IV$35,'226 (2021)ВНЕБ, 150Д'!#REF!,'226 (2021)ВНЕБ, 150Д'!#REF!</definedName>
    <definedName name="Z_B1F055BA_EE0B_476B_93E6_E21AE4E83CD2_.wvu.Rows" localSheetId="92" hidden="1">'226 (2021)КРАЙ'!$A$12:$IV$25,'226 (2021)КРАЙ'!$A$27:$IV$27,'226 (2021)КРАЙ'!$A$29:$IV$31,'226 (2021)КРАЙ'!$A$35:$IV$35,'226 (2021)КРАЙ'!#REF!,'226 (2021)КРАЙ'!#REF!</definedName>
    <definedName name="Z_B1F055BA_EE0B_476B_93E6_E21AE4E83CD2_.wvu.Rows" localSheetId="35" hidden="1">'226 (2021)Р-Н'!$A$12:$IV$25,'226 (2021)Р-Н'!$A$27:$IV$27,'226 (2021)Р-Н'!$A$29:$IV$31,'226 (2021)Р-Н'!$A$35:$IV$35,'226 (2021)Р-Н'!#REF!,'226 (2021)Р-Н'!#REF!</definedName>
    <definedName name="Z_B1F055BA_EE0B_476B_93E6_E21AE4E83CD2_.wvu.Rows" localSheetId="195" hidden="1">'226 (2022)060.00.0005'!$A$12:$IV$25,'226 (2022)060.00.0005'!$A$27:$IV$27,'226 (2022)060.00.0005'!$A$29:$IV$31,'226 (2022)060.00.0005'!$A$35:$IV$35,'226 (2022)060.00.0005'!#REF!,'226 (2022)060.00.0005'!#REF!</definedName>
    <definedName name="Z_B1F055BA_EE0B_476B_93E6_E21AE4E83CD2_.wvu.Rows" localSheetId="210" hidden="1">'226 (2022)500.02.0001'!$A$12:$IV$25,'226 (2022)500.02.0001'!$A$27:$IV$27,'226 (2022)500.02.0001'!$A$29:$IV$31,'226 (2022)500.02.0001'!$A$35:$IV$35,'226 (2022)500.02.0001'!#REF!,'226 (2022)500.02.0001'!#REF!</definedName>
    <definedName name="Z_B1F055BA_EE0B_476B_93E6_E21AE4E83CD2_.wvu.Rows" localSheetId="258" hidden="1">'226 (2022)500.02.0002'!$A$12:$IV$25,'226 (2022)500.02.0002'!$A$27:$IV$27,'226 (2022)500.02.0002'!$A$29:$IV$31,'226 (2022)500.02.0002'!$A$35:$IV$35,'226 (2022)500.02.0002'!#REF!,'226 (2022)500.02.0002'!#REF!</definedName>
    <definedName name="Z_B1F055BA_EE0B_476B_93E6_E21AE4E83CD2_.wvu.Rows" localSheetId="243" hidden="1">'226 (2022)500.02.0003 ЕГЭ'!$A$12:$IV$25,'226 (2022)500.02.0003 ЕГЭ'!$A$27:$IV$27,'226 (2022)500.02.0003 ЕГЭ'!$A$29:$IV$31,'226 (2022)500.02.0003 ЕГЭ'!$A$35:$IV$35,'226 (2022)500.02.0003 ЕГЭ'!#REF!,'226 (2022)500.02.0003 ЕГЭ'!#REF!</definedName>
    <definedName name="Z_B1F055BA_EE0B_476B_93E6_E21AE4E83CD2_.wvu.Rows" localSheetId="255" hidden="1">'226 (2022)500.03.0002'!$A$12:$IV$25,'226 (2022)500.03.0002'!$A$27:$IV$27,'226 (2022)500.03.0002'!$A$29:$IV$31,'226 (2022)500.03.0002'!$A$35:$IV$35,'226 (2022)500.03.0002'!#REF!,'226 (2022)500.03.0002'!#REF!</definedName>
    <definedName name="Z_B1F055BA_EE0B_476B_93E6_E21AE4E83CD2_.wvu.Rows" localSheetId="220" hidden="1">'226 (2022)500.05.0002'!$A$12:$IV$25,'226 (2022)500.05.0002'!$A$27:$IV$27,'226 (2022)500.05.0002'!$A$29:$IV$31,'226 (2022)500.05.0002'!$A$35:$IV$35,'226 (2022)500.05.0002'!#REF!,'226 (2022)500.05.0002'!#REF!</definedName>
    <definedName name="Z_B1F055BA_EE0B_476B_93E6_E21AE4E83CD2_.wvu.Rows" localSheetId="150" hidden="1">'226 (2022)ВНЕБ, 150Д'!$A$12:$IV$25,'226 (2022)ВНЕБ, 150Д'!$A$27:$IV$27,'226 (2022)ВНЕБ, 150Д'!$A$29:$IV$31,'226 (2022)ВНЕБ, 150Д'!$A$35:$IV$35,'226 (2022)ВНЕБ, 150Д'!#REF!,'226 (2022)ВНЕБ, 150Д'!#REF!</definedName>
    <definedName name="Z_B1F055BA_EE0B_476B_93E6_E21AE4E83CD2_.wvu.Rows" localSheetId="93" hidden="1">'226 (2022)КРАЙ'!$A$12:$IV$25,'226 (2022)КРАЙ'!$A$27:$IV$27,'226 (2022)КРАЙ'!$A$29:$IV$31,'226 (2022)КРАЙ'!$A$35:$IV$35,'226 (2022)КРАЙ'!#REF!,'226 (2022)КРАЙ'!#REF!</definedName>
    <definedName name="Z_B1F055BA_EE0B_476B_93E6_E21AE4E83CD2_.wvu.Rows" localSheetId="36" hidden="1">'226 (2022)Р-Н'!$A$12:$IV$25,'226 (2022)Р-Н'!$A$27:$IV$27,'226 (2022)Р-Н'!$A$29:$IV$31,'226 (2022)Р-Н'!$A$35:$IV$35,'226 (2022)Р-Н'!#REF!,'226 (2022)Р-Н'!#REF!</definedName>
    <definedName name="Z_B1F055BA_EE0B_476B_93E6_E21AE4E83CD2_.wvu.Rows" localSheetId="222" hidden="1">'226(2020)020.00.0028Гор.пит(РБ)'!$A$12:$IV$25,'226(2020)020.00.0028Гор.пит(РБ)'!$A$27:$IV$27,'226(2020)020.00.0028Гор.пит(РБ)'!$A$29:$IV$31,'226(2020)020.00.0028Гор.пит(РБ)'!$A$35:$IV$35,'226(2020)020.00.0028Гор.пит(РБ)'!#REF!,'226(2020)020.00.0028Гор.пит(РБ)'!#REF!</definedName>
    <definedName name="Z_B1F055BA_EE0B_476B_93E6_E21AE4E83CD2_.wvu.Rows" localSheetId="224" hidden="1">'226(2020)500.02.0005Гор.пит(КБ)'!$A$12:$IV$25,'226(2020)500.02.0005Гор.пит(КБ)'!$A$27:$IV$27,'226(2020)500.02.0005Гор.пит(КБ)'!$A$29:$IV$31,'226(2020)500.02.0005Гор.пит(КБ)'!$A$35:$IV$35,'226(2020)500.02.0005Гор.пит(КБ)'!#REF!,'226(2020)500.02.0005Гор.пит(КБ)'!#REF!</definedName>
    <definedName name="Z_B1F055BA_EE0B_476B_93E6_E21AE4E83CD2_.wvu.Rows" localSheetId="223" hidden="1">'226(2020)500.02.0005Гор.пит(ФБ)'!$A$12:$IV$25,'226(2020)500.02.0005Гор.пит(ФБ)'!$A$27:$IV$27,'226(2020)500.02.0005Гор.пит(ФБ)'!$A$29:$IV$31,'226(2020)500.02.0005Гор.пит(ФБ)'!$A$35:$IV$35,'226(2020)500.02.0005Гор.пит(ФБ)'!#REF!,'226(2020)500.02.0005Гор.пит(ФБ)'!#REF!</definedName>
    <definedName name="Z_B1F055BA_EE0B_476B_93E6_E21AE4E83CD2_.wvu.Rows" localSheetId="137" hidden="1">'227 (2020)ВНЕБ, 140Д'!$A$12:$IV$14,'227 (2020)ВНЕБ, 140Д'!#REF!,'227 (2020)ВНЕБ, 140Д'!#REF!,'227 (2020)ВНЕБ, 140Д'!#REF!,'227 (2020)ВНЕБ, 140Д'!$A$15:$IV$15</definedName>
    <definedName name="Z_B1F055BA_EE0B_476B_93E6_E21AE4E83CD2_.wvu.Rows" localSheetId="151" hidden="1">'227 (2020)ВНЕБ, 150Д'!$A$12:$IV$14,'227 (2020)ВНЕБ, 150Д'!#REF!,'227 (2020)ВНЕБ, 150Д'!#REF!,'227 (2020)ВНЕБ, 150Д'!#REF!,'227 (2020)ВНЕБ, 150Д'!$A$15:$IV$15</definedName>
    <definedName name="Z_B1F055BA_EE0B_476B_93E6_E21AE4E83CD2_.wvu.Rows" localSheetId="164" hidden="1">'227 (2020)ВНЕБ, 400Д'!$A$12:$IV$14,'227 (2020)ВНЕБ, 400Д'!#REF!,'227 (2020)ВНЕБ, 400Д'!#REF!,'227 (2020)ВНЕБ, 400Д'!#REF!,'227 (2020)ВНЕБ, 400Д'!$A$15:$IV$15</definedName>
    <definedName name="Z_B1F055BA_EE0B_476B_93E6_E21AE4E83CD2_.wvu.Rows" localSheetId="125" hidden="1">'227 (2020)ВНЕБ, ПЛАТ.УСЛ'!$A$12:$IV$14,'227 (2020)ВНЕБ, ПЛАТ.УСЛ'!#REF!,'227 (2020)ВНЕБ, ПЛАТ.УСЛ'!#REF!,'227 (2020)ВНЕБ, ПЛАТ.УСЛ'!#REF!,'227 (2020)ВНЕБ, ПЛАТ.УСЛ'!$A$15:$IV$15</definedName>
    <definedName name="Z_B1F055BA_EE0B_476B_93E6_E21AE4E83CD2_.wvu.Rows" localSheetId="37" hidden="1">'227 (2020)Р-Н'!$A$12:$IV$14,'227 (2020)Р-Н'!#REF!,'227 (2020)Р-Н'!#REF!,'227 (2020)Р-Н'!#REF!,'227 (2020)Р-Н'!$A$15:$IV$15</definedName>
    <definedName name="Z_B1F055BA_EE0B_476B_93E6_E21AE4E83CD2_.wvu.Rows" localSheetId="38" hidden="1">'227 (2021)Р-Н'!$A$11:$IV$13,'227 (2021)Р-Н'!#REF!,'227 (2021)Р-Н'!#REF!,'227 (2021)Р-Н'!#REF!,'227 (2021)Р-Н'!$A$14:$IV$14</definedName>
    <definedName name="Z_B1F055BA_EE0B_476B_93E6_E21AE4E83CD2_.wvu.Rows" localSheetId="39" hidden="1">'227 (2022)Р-Н'!$A$11:$IV$13,'227 (2022)Р-Н'!#REF!,'227 (2022)Р-Н'!#REF!,'227 (2022)Р-Н'!#REF!,'227 (2022)Р-Н'!$A$14:$IV$14</definedName>
    <definedName name="Z_B1F055BA_EE0B_476B_93E6_E21AE4E83CD2_.wvu.Rows" localSheetId="177" hidden="1">'342 (2020)020.00.0001'!$A$13:$IV$14,'342 (2020)020.00.0001'!$A$16:$IV$30</definedName>
    <definedName name="Z_B1F055BA_EE0B_476B_93E6_E21AE4E83CD2_.wvu.Rows" localSheetId="178" hidden="1">'342 (2020)020.00.0002'!$A$13:$IV$14,'342 (2020)020.00.0002'!$A$16:$IV$30</definedName>
    <definedName name="Z_B1F055BA_EE0B_476B_93E6_E21AE4E83CD2_.wvu.Rows" localSheetId="179" hidden="1">'342 (2020)020.00.0003'!$A$13:$IV$14,'342 (2020)020.00.0003'!$A$16:$IV$30</definedName>
    <definedName name="Z_B1F055BA_EE0B_476B_93E6_E21AE4E83CD2_.wvu.Rows" localSheetId="211" hidden="1">'342 (2020)500.02.0001'!$A$13:$IV$14,'342 (2020)500.02.0001'!$A$16:$IV$30</definedName>
    <definedName name="Z_B1F055BA_EE0B_476B_93E6_E21AE4E83CD2_.wvu.Rows" localSheetId="212" hidden="1">'342 (2021)500.02.0001'!$A$13:$IV$14,'342 (2021)500.02.0001'!$A$16:$IV$30</definedName>
    <definedName name="Z_B1F055BA_EE0B_476B_93E6_E21AE4E83CD2_.wvu.Rows" localSheetId="213" hidden="1">'342 (2022)500.02.0001'!$A$13:$IV$14,'342 (2022)500.02.0001'!$A$16:$IV$30</definedName>
    <definedName name="Z_B1F055BA_EE0B_476B_93E6_E21AE4E83CD2_.wvu.Rows" localSheetId="225" hidden="1">'342(2020)020.00.0028Гор.пит(РБ)'!$A$13:$IV$13,'342(2020)020.00.0028Гор.пит(РБ)'!$A$14:$IV$15</definedName>
    <definedName name="Z_B1F055BA_EE0B_476B_93E6_E21AE4E83CD2_.wvu.Rows" localSheetId="227" hidden="1">'342(2020)500.02.0005Гор.пит(КБ)'!$A$13:$IV$13,'342(2020)500.02.0005Гор.пит(КБ)'!$A$14:$IV$15</definedName>
    <definedName name="Z_B1F055BA_EE0B_476B_93E6_E21AE4E83CD2_.wvu.Rows" localSheetId="226" hidden="1">'342(2020)500.02.0005Гор.пит(ФБ)'!$A$13:$IV$13,'342(2020)500.02.0005Гор.пит(ФБ)'!$A$14:$IV$15</definedName>
    <definedName name="Z_C0515F41_DD4E_4994_995C_1504F01D338A_.wvu.Rows" localSheetId="190" hidden="1">'225  (2020)003.01.0029'!$A$38:$IV$40,'225  (2020)003.01.0029'!$A$49:$IV$57</definedName>
    <definedName name="Z_C0515F41_DD4E_4994_995C_1504F01D338A_.wvu.Rows" localSheetId="199" hidden="1">'225  (2020)005.00.0000'!$A$38:$IV$40,'225  (2020)005.00.0000'!$A$49:$IV$57</definedName>
    <definedName name="Z_C0515F41_DD4E_4994_995C_1504F01D338A_.wvu.Rows" localSheetId="193" hidden="1">'225  (2020)008.01.0001'!$A$38:$IV$40,'225  (2020)008.01.0001'!$A$49:$IV$57</definedName>
    <definedName name="Z_C0515F41_DD4E_4994_995C_1504F01D338A_.wvu.Rows" localSheetId="238" hidden="1">'225  (2020)500.02.0003ЕГЭ'!$A$38:$IV$40,'225  (2020)500.02.0003ЕГЭ'!$A$49:$IV$57</definedName>
    <definedName name="Z_C0515F41_DD4E_4994_995C_1504F01D338A_.wvu.Rows" localSheetId="106" hidden="1">'225  (2020)ВНЕБ, 120Д'!$A$39:$IV$41,'225  (2020)ВНЕБ, 120Д'!$A$50:$IV$58</definedName>
    <definedName name="Z_C0515F41_DD4E_4994_995C_1504F01D338A_.wvu.Rows" localSheetId="135" hidden="1">'225  (2020)ВНЕБ, 140Д'!$A$39:$IV$41,'225  (2020)ВНЕБ, 140Д'!$A$50:$IV$58</definedName>
    <definedName name="Z_C0515F41_DD4E_4994_995C_1504F01D338A_.wvu.Rows" localSheetId="147" hidden="1">'225  (2020)ВНЕБ, 150Д'!$A$39:$IV$41,'225  (2020)ВНЕБ, 150Д'!$A$50:$IV$58</definedName>
    <definedName name="Z_C0515F41_DD4E_4994_995C_1504F01D338A_.wvu.Rows" localSheetId="162" hidden="1">'225  (2020)ВНЕБ, 400Д'!$A$39:$IV$41,'225  (2020)ВНЕБ, 400Д'!$A$50:$IV$58</definedName>
    <definedName name="Z_C0515F41_DD4E_4994_995C_1504F01D338A_.wvu.Rows" localSheetId="123" hidden="1">'225  (2020)ВНЕБ, ПЛАТ.УСЛ'!$A$39:$IV$41,'225  (2020)ВНЕБ, ПЛАТ.УСЛ'!$A$50:$IV$58</definedName>
    <definedName name="Z_C0515F41_DD4E_4994_995C_1504F01D338A_.wvu.Rows" localSheetId="88" hidden="1">'225  (2020)КРАЙ'!$A$38:$IV$40,'225  (2020)КРАЙ'!$A$49:$IV$57</definedName>
    <definedName name="Z_C0515F41_DD4E_4994_995C_1504F01D338A_.wvu.Rows" localSheetId="31" hidden="1">'225  (2020)Р-Н'!$A$39:$IV$41,'225  (2020)Р-Н'!$A$50:$IV$58</definedName>
    <definedName name="Z_C0515F41_DD4E_4994_995C_1504F01D338A_.wvu.Rows" localSheetId="191" hidden="1">'225  (2021)003.01.0026'!$A$38:$IV$40,'225  (2021)003.01.0026'!$A$49:$IV$57</definedName>
    <definedName name="Z_C0515F41_DD4E_4994_995C_1504F01D338A_.wvu.Rows" localSheetId="192" hidden="1">'225  (2021)003.03.0002'!$A$38:$IV$40,'225  (2021)003.03.0002'!$A$49:$IV$57</definedName>
    <definedName name="Z_C0515F41_DD4E_4994_995C_1504F01D338A_.wvu.Rows" localSheetId="239" hidden="1">'225  (2021)500.02.0003ЕГЭ'!$A$38:$IV$40,'225  (2021)500.02.0003ЕГЭ'!$A$49:$IV$57</definedName>
    <definedName name="Z_C0515F41_DD4E_4994_995C_1504F01D338A_.wvu.Rows" localSheetId="107" hidden="1">'225  (2021)ВНЕБ, 120Д'!$A$39:$IV$41,'225  (2021)ВНЕБ, 120Д'!$A$50:$IV$58</definedName>
    <definedName name="Z_C0515F41_DD4E_4994_995C_1504F01D338A_.wvu.Rows" localSheetId="89" hidden="1">'225  (2021)КРАЙ'!$A$38:$IV$40,'225  (2021)КРАЙ'!$A$49:$IV$57</definedName>
    <definedName name="Z_C0515F41_DD4E_4994_995C_1504F01D338A_.wvu.Rows" localSheetId="32" hidden="1">'225  (2021)Р-Н'!$A$38:$IV$40,'225  (2021)Р-Н'!$A$49:$IV$57</definedName>
    <definedName name="Z_C0515F41_DD4E_4994_995C_1504F01D338A_.wvu.Rows" localSheetId="194" hidden="1">'225  (2022)060.00.0004'!$A$38:$IV$40,'225  (2022)060.00.0004'!$A$49:$IV$57</definedName>
    <definedName name="Z_C0515F41_DD4E_4994_995C_1504F01D338A_.wvu.Rows" localSheetId="240" hidden="1">'225  (2022)500.02.0003ЕГЭ'!$A$38:$IV$40,'225  (2022)500.02.0003ЕГЭ'!$A$49:$IV$57</definedName>
    <definedName name="Z_C0515F41_DD4E_4994_995C_1504F01D338A_.wvu.Rows" localSheetId="253" hidden="1">'225  (2022)500.03.0002'!$A$38:$IV$40,'225  (2022)500.03.0002'!$A$49:$IV$57</definedName>
    <definedName name="Z_C0515F41_DD4E_4994_995C_1504F01D338A_.wvu.Rows" localSheetId="108" hidden="1">'225  (2022)ВНЕБ, 120Д'!$A$39:$IV$41,'225  (2022)ВНЕБ, 120Д'!$A$50:$IV$58</definedName>
    <definedName name="Z_C0515F41_DD4E_4994_995C_1504F01D338A_.wvu.Rows" localSheetId="90" hidden="1">'225  (2022)КРАЙ'!$A$38:$IV$40,'225  (2022)КРАЙ'!$A$49:$IV$57</definedName>
    <definedName name="Z_C0515F41_DD4E_4994_995C_1504F01D338A_.wvu.Rows" localSheetId="33" hidden="1">'225  (2022)Р-Н'!$A$38:$IV$40,'225  (2022)Р-Н'!$A$49:$IV$57</definedName>
    <definedName name="Z_C0515F41_DD4E_4994_995C_1504F01D338A_.wvu.Rows" localSheetId="221" hidden="1">'225(2020)003.01.0043 Кап.рем '!$A$38:$IV$40,'225(2020)003.01.0043 Кап.рем '!$A$49:$IV$57</definedName>
    <definedName name="Z_C734FDD3_CD1F_453E_AA6B_5D03B38B9A3E_.wvu.PrintArea" localSheetId="105" hidden="1">'223 (2020)ВНЕБ, 120Д'!$A$1:$E$39</definedName>
    <definedName name="Z_C734FDD3_CD1F_453E_AA6B_5D03B38B9A3E_.wvu.PrintArea" localSheetId="116" hidden="1">'223 (2020)ВНЕБ, 130Д'!$A$1:$E$39</definedName>
    <definedName name="Z_C734FDD3_CD1F_453E_AA6B_5D03B38B9A3E_.wvu.PrintArea" localSheetId="28" hidden="1">'223 (2020)Р-Н'!$A$1:$E$39</definedName>
    <definedName name="Z_C734FDD3_CD1F_453E_AA6B_5D03B38B9A3E_.wvu.PrintArea" localSheetId="117" hidden="1">'223 (2021)ВНЕБ, 130Д'!$A$1:$E$27</definedName>
    <definedName name="Z_C734FDD3_CD1F_453E_AA6B_5D03B38B9A3E_.wvu.PrintArea" localSheetId="29" hidden="1">'223 (2021)Р-Н'!$A$1:$E$27</definedName>
    <definedName name="Z_C734FDD3_CD1F_453E_AA6B_5D03B38B9A3E_.wvu.PrintArea" localSheetId="118" hidden="1">'223 (2022)ВНЕБ, 130Д'!$A$1:$E$27</definedName>
    <definedName name="Z_C734FDD3_CD1F_453E_AA6B_5D03B38B9A3E_.wvu.PrintArea" localSheetId="30" hidden="1">'223 (2022)Р-Н'!$A$1:$E$27</definedName>
    <definedName name="Z_C734FDD3_CD1F_453E_AA6B_5D03B38B9A3E_.wvu.Rows" localSheetId="105" hidden="1">'223 (2020)ВНЕБ, 120Д'!#REF!</definedName>
    <definedName name="Z_C734FDD3_CD1F_453E_AA6B_5D03B38B9A3E_.wvu.Rows" localSheetId="116" hidden="1">'223 (2020)ВНЕБ, 130Д'!#REF!</definedName>
    <definedName name="Z_C734FDD3_CD1F_453E_AA6B_5D03B38B9A3E_.wvu.Rows" localSheetId="28" hidden="1">'223 (2020)Р-Н'!#REF!</definedName>
    <definedName name="Z_C734FDD3_CD1F_453E_AA6B_5D03B38B9A3E_.wvu.Rows" localSheetId="117" hidden="1">'223 (2021)ВНЕБ, 130Д'!#REF!</definedName>
    <definedName name="Z_C734FDD3_CD1F_453E_AA6B_5D03B38B9A3E_.wvu.Rows" localSheetId="29" hidden="1">'223 (2021)Р-Н'!#REF!</definedName>
    <definedName name="Z_C734FDD3_CD1F_453E_AA6B_5D03B38B9A3E_.wvu.Rows" localSheetId="118" hidden="1">'223 (2022)ВНЕБ, 130Д'!#REF!</definedName>
    <definedName name="Z_C734FDD3_CD1F_453E_AA6B_5D03B38B9A3E_.wvu.Rows" localSheetId="30" hidden="1">'223 (2022)Р-Н'!#REF!</definedName>
    <definedName name="Z_C773CBF8_C736_449C_836A_6ABA45FDFD76_.wvu.PrintTitles" localSheetId="214" hidden="1">'211квр 111 (2020)500.01.0003ЕГЭ'!$A$17:$IV$17</definedName>
    <definedName name="Z_C773CBF8_C736_449C_836A_6ABA45FDFD76_.wvu.PrintTitles" localSheetId="119" hidden="1">'211квр 111 (2020)ВНЕБ, ПЛАТ.УСЛ'!$A$17:$IV$17</definedName>
    <definedName name="Z_C773CBF8_C736_449C_836A_6ABA45FDFD76_.wvu.PrintTitles" localSheetId="56" hidden="1">'211квр 111 (2020)КРАЙ'!$A$17:$IV$17</definedName>
    <definedName name="Z_C773CBF8_C736_449C_836A_6ABA45FDFD76_.wvu.PrintTitles" localSheetId="67" hidden="1">'211квр 111 (2020)КРАЙ (0703)'!$A$17:$IV$17</definedName>
    <definedName name="Z_C773CBF8_C736_449C_836A_6ABA45FDFD76_.wvu.PrintTitles" localSheetId="12" hidden="1">'211квр 111 (2020)РАЙОН'!$A$17:$IV$17</definedName>
    <definedName name="Z_C773CBF8_C736_449C_836A_6ABA45FDFD76_.wvu.PrintTitles" localSheetId="215" hidden="1">'211квр 111 (2021)500.01.0003ЕГЭ'!$A$17:$IV$17</definedName>
    <definedName name="Z_C773CBF8_C736_449C_836A_6ABA45FDFD76_.wvu.PrintTitles" localSheetId="120" hidden="1">'211квр 111 (2021)ВНЕБ, ПЛАТ.УСЛ'!$A$17:$IV$17</definedName>
    <definedName name="Z_C773CBF8_C736_449C_836A_6ABA45FDFD76_.wvu.PrintTitles" localSheetId="57" hidden="1">'211квр 111 (2021)КРАЙ'!$A$17:$IV$17</definedName>
    <definedName name="Z_C773CBF8_C736_449C_836A_6ABA45FDFD76_.wvu.PrintTitles" localSheetId="68" hidden="1">'211квр 111 (2021)КРАЙ (0703)'!$A$17:$IV$17</definedName>
    <definedName name="Z_C773CBF8_C736_449C_836A_6ABA45FDFD76_.wvu.PrintTitles" localSheetId="13" hidden="1">'211квр 111 (2021)РАЙОН'!$A$17:$IV$17</definedName>
    <definedName name="Z_C773CBF8_C736_449C_836A_6ABA45FDFD76_.wvu.PrintTitles" localSheetId="216" hidden="1">'211квр 111 (2022)500.01.0003ЕГЭ'!$A$17:$IV$17</definedName>
    <definedName name="Z_C773CBF8_C736_449C_836A_6ABA45FDFD76_.wvu.PrintTitles" localSheetId="121" hidden="1">'211квр 111 (2022)ВНЕБ, ПЛАТ.УСЛ'!$A$17:$IV$17</definedName>
    <definedName name="Z_C773CBF8_C736_449C_836A_6ABA45FDFD76_.wvu.PrintTitles" localSheetId="58" hidden="1">'211квр 111 (2022)КРАЙ'!$A$17:$IV$17</definedName>
    <definedName name="Z_C773CBF8_C736_449C_836A_6ABA45FDFD76_.wvu.PrintTitles" localSheetId="69" hidden="1">'211квр 111 (2022)КРАЙ (0703)'!$A$17:$IV$17</definedName>
    <definedName name="Z_C773CBF8_C736_449C_836A_6ABA45FDFD76_.wvu.PrintTitles" localSheetId="14" hidden="1">'211квр 111 (2022)РАЙОН'!$A$17:$IV$17</definedName>
    <definedName name="Z_D2349FD0_58F3_42C5_A2B9_262F875A8587_.wvu.PrintArea" localSheetId="105" hidden="1">'223 (2020)ВНЕБ, 120Д'!$A$1:$E$39</definedName>
    <definedName name="Z_D2349FD0_58F3_42C5_A2B9_262F875A8587_.wvu.PrintArea" localSheetId="116" hidden="1">'223 (2020)ВНЕБ, 130Д'!$A$1:$E$39</definedName>
    <definedName name="Z_D2349FD0_58F3_42C5_A2B9_262F875A8587_.wvu.PrintArea" localSheetId="28" hidden="1">'223 (2020)Р-Н'!$A$1:$E$39</definedName>
    <definedName name="Z_D2349FD0_58F3_42C5_A2B9_262F875A8587_.wvu.PrintArea" localSheetId="117" hidden="1">'223 (2021)ВНЕБ, 130Д'!$A$1:$E$27</definedName>
    <definedName name="Z_D2349FD0_58F3_42C5_A2B9_262F875A8587_.wvu.PrintArea" localSheetId="29" hidden="1">'223 (2021)Р-Н'!$A$1:$E$27</definedName>
    <definedName name="Z_D2349FD0_58F3_42C5_A2B9_262F875A8587_.wvu.PrintArea" localSheetId="118" hidden="1">'223 (2022)ВНЕБ, 130Д'!$A$1:$E$27</definedName>
    <definedName name="Z_D2349FD0_58F3_42C5_A2B9_262F875A8587_.wvu.PrintArea" localSheetId="30" hidden="1">'223 (2022)Р-Н'!$A$1:$E$27</definedName>
    <definedName name="Z_D70F9FCE_D972_433F_881C_C4BEAE2CC674_.wvu.FilterData" localSheetId="214" hidden="1">'211квр 111 (2020)500.01.0003ЕГЭ'!$A$17:$L$28</definedName>
    <definedName name="Z_D70F9FCE_D972_433F_881C_C4BEAE2CC674_.wvu.FilterData" localSheetId="119" hidden="1">'211квр 111 (2020)ВНЕБ, ПЛАТ.УСЛ'!$A$17:$L$28</definedName>
    <definedName name="Z_D70F9FCE_D972_433F_881C_C4BEAE2CC674_.wvu.FilterData" localSheetId="56" hidden="1">'211квр 111 (2020)КРАЙ'!$A$17:$L$38</definedName>
    <definedName name="Z_D70F9FCE_D972_433F_881C_C4BEAE2CC674_.wvu.FilterData" localSheetId="67" hidden="1">'211квр 111 (2020)КРАЙ (0703)'!$A$17:$L$28</definedName>
    <definedName name="Z_D70F9FCE_D972_433F_881C_C4BEAE2CC674_.wvu.FilterData" localSheetId="12" hidden="1">'211квр 111 (2020)РАЙОН'!$A$17:$L$28</definedName>
    <definedName name="Z_D70F9FCE_D972_433F_881C_C4BEAE2CC674_.wvu.FilterData" localSheetId="215" hidden="1">'211квр 111 (2021)500.01.0003ЕГЭ'!$A$17:$L$28</definedName>
    <definedName name="Z_D70F9FCE_D972_433F_881C_C4BEAE2CC674_.wvu.FilterData" localSheetId="120" hidden="1">'211квр 111 (2021)ВНЕБ, ПЛАТ.УСЛ'!$A$17:$L$28</definedName>
    <definedName name="Z_D70F9FCE_D972_433F_881C_C4BEAE2CC674_.wvu.FilterData" localSheetId="57" hidden="1">'211квр 111 (2021)КРАЙ'!$A$17:$L$28</definedName>
    <definedName name="Z_D70F9FCE_D972_433F_881C_C4BEAE2CC674_.wvu.FilterData" localSheetId="68" hidden="1">'211квр 111 (2021)КРАЙ (0703)'!$A$17:$L$28</definedName>
    <definedName name="Z_D70F9FCE_D972_433F_881C_C4BEAE2CC674_.wvu.FilterData" localSheetId="13" hidden="1">'211квр 111 (2021)РАЙОН'!$A$17:$L$28</definedName>
    <definedName name="Z_D70F9FCE_D972_433F_881C_C4BEAE2CC674_.wvu.FilterData" localSheetId="216" hidden="1">'211квр 111 (2022)500.01.0003ЕГЭ'!$A$17:$L$28</definedName>
    <definedName name="Z_D70F9FCE_D972_433F_881C_C4BEAE2CC674_.wvu.FilterData" localSheetId="121" hidden="1">'211квр 111 (2022)ВНЕБ, ПЛАТ.УСЛ'!$A$17:$L$28</definedName>
    <definedName name="Z_D70F9FCE_D972_433F_881C_C4BEAE2CC674_.wvu.FilterData" localSheetId="58" hidden="1">'211квр 111 (2022)КРАЙ'!$A$17:$L$28</definedName>
    <definedName name="Z_D70F9FCE_D972_433F_881C_C4BEAE2CC674_.wvu.FilterData" localSheetId="69" hidden="1">'211квр 111 (2022)КРАЙ (0703)'!$A$17:$L$28</definedName>
    <definedName name="Z_D70F9FCE_D972_433F_881C_C4BEAE2CC674_.wvu.FilterData" localSheetId="14" hidden="1">'211квр 111 (2022)РАЙОН'!$A$17:$L$28</definedName>
    <definedName name="Z_D70F9FCE_D972_433F_881C_C4BEAE2CC674_.wvu.FilterData" localSheetId="234" hidden="1">'ДЛЯ ТАЛИСМАНА'!$A$9:$Q$216</definedName>
    <definedName name="Z_D70F9FCE_D972_433F_881C_C4BEAE2CC674_.wvu.FilterData" localSheetId="0" hidden="1">'Раздел 1'!$A$29:$S$424</definedName>
    <definedName name="Z_DF283966_F421_404C_8F1A_BB3FF0D49F0A_.wvu.FilterData" localSheetId="214" hidden="1">'211квр 111 (2020)500.01.0003ЕГЭ'!$A$17:$L$28</definedName>
    <definedName name="Z_DF283966_F421_404C_8F1A_BB3FF0D49F0A_.wvu.FilterData" localSheetId="119" hidden="1">'211квр 111 (2020)ВНЕБ, ПЛАТ.УСЛ'!$A$17:$L$28</definedName>
    <definedName name="Z_DF283966_F421_404C_8F1A_BB3FF0D49F0A_.wvu.FilterData" localSheetId="56" hidden="1">'211квр 111 (2020)КРАЙ'!$A$17:$L$38</definedName>
    <definedName name="Z_DF283966_F421_404C_8F1A_BB3FF0D49F0A_.wvu.FilterData" localSheetId="67" hidden="1">'211квр 111 (2020)КРАЙ (0703)'!$A$17:$L$28</definedName>
    <definedName name="Z_DF283966_F421_404C_8F1A_BB3FF0D49F0A_.wvu.FilterData" localSheetId="12" hidden="1">'211квр 111 (2020)РАЙОН'!$A$17:$L$28</definedName>
    <definedName name="Z_DF283966_F421_404C_8F1A_BB3FF0D49F0A_.wvu.FilterData" localSheetId="215" hidden="1">'211квр 111 (2021)500.01.0003ЕГЭ'!$A$17:$L$28</definedName>
    <definedName name="Z_DF283966_F421_404C_8F1A_BB3FF0D49F0A_.wvu.FilterData" localSheetId="120" hidden="1">'211квр 111 (2021)ВНЕБ, ПЛАТ.УСЛ'!$A$17:$L$28</definedName>
    <definedName name="Z_DF283966_F421_404C_8F1A_BB3FF0D49F0A_.wvu.FilterData" localSheetId="57" hidden="1">'211квр 111 (2021)КРАЙ'!$A$17:$L$28</definedName>
    <definedName name="Z_DF283966_F421_404C_8F1A_BB3FF0D49F0A_.wvu.FilterData" localSheetId="68" hidden="1">'211квр 111 (2021)КРАЙ (0703)'!$A$17:$L$28</definedName>
    <definedName name="Z_DF283966_F421_404C_8F1A_BB3FF0D49F0A_.wvu.FilterData" localSheetId="13" hidden="1">'211квр 111 (2021)РАЙОН'!$A$17:$L$28</definedName>
    <definedName name="Z_DF283966_F421_404C_8F1A_BB3FF0D49F0A_.wvu.FilterData" localSheetId="216" hidden="1">'211квр 111 (2022)500.01.0003ЕГЭ'!$A$17:$L$28</definedName>
    <definedName name="Z_DF283966_F421_404C_8F1A_BB3FF0D49F0A_.wvu.FilterData" localSheetId="121" hidden="1">'211квр 111 (2022)ВНЕБ, ПЛАТ.УСЛ'!$A$17:$L$28</definedName>
    <definedName name="Z_DF283966_F421_404C_8F1A_BB3FF0D49F0A_.wvu.FilterData" localSheetId="58" hidden="1">'211квр 111 (2022)КРАЙ'!$A$17:$L$28</definedName>
    <definedName name="Z_DF283966_F421_404C_8F1A_BB3FF0D49F0A_.wvu.FilterData" localSheetId="69" hidden="1">'211квр 111 (2022)КРАЙ (0703)'!$A$17:$L$28</definedName>
    <definedName name="Z_DF283966_F421_404C_8F1A_BB3FF0D49F0A_.wvu.FilterData" localSheetId="14" hidden="1">'211квр 111 (2022)РАЙОН'!$A$17:$L$28</definedName>
    <definedName name="Z_DF283966_F421_404C_8F1A_BB3FF0D49F0A_.wvu.FilterData" localSheetId="234" hidden="1">'ДЛЯ ТАЛИСМАНА'!$A$9:$Q$216</definedName>
    <definedName name="Z_DF283966_F421_404C_8F1A_BB3FF0D49F0A_.wvu.FilterData" localSheetId="0" hidden="1">'Раздел 1'!$A$29:$S$424</definedName>
    <definedName name="Z_DF283966_F421_404C_8F1A_BB3FF0D49F0A_.wvu.PrintArea" localSheetId="214" hidden="1">'211квр 111 (2020)500.01.0003ЕГЭ'!$A$1:$I$26</definedName>
    <definedName name="Z_DF283966_F421_404C_8F1A_BB3FF0D49F0A_.wvu.PrintArea" localSheetId="119" hidden="1">'211квр 111 (2020)ВНЕБ, ПЛАТ.УСЛ'!$A$1:$I$26</definedName>
    <definedName name="Z_DF283966_F421_404C_8F1A_BB3FF0D49F0A_.wvu.PrintArea" localSheetId="56" hidden="1">'211квр 111 (2020)КРАЙ'!$A$1:$I$36</definedName>
    <definedName name="Z_DF283966_F421_404C_8F1A_BB3FF0D49F0A_.wvu.PrintArea" localSheetId="67" hidden="1">'211квр 111 (2020)КРАЙ (0703)'!$A$1:$I$26</definedName>
    <definedName name="Z_DF283966_F421_404C_8F1A_BB3FF0D49F0A_.wvu.PrintArea" localSheetId="12" hidden="1">'211квр 111 (2020)РАЙОН'!$A$1:$I$26</definedName>
    <definedName name="Z_DF283966_F421_404C_8F1A_BB3FF0D49F0A_.wvu.PrintArea" localSheetId="215" hidden="1">'211квр 111 (2021)500.01.0003ЕГЭ'!$A$1:$I$26</definedName>
    <definedName name="Z_DF283966_F421_404C_8F1A_BB3FF0D49F0A_.wvu.PrintArea" localSheetId="120" hidden="1">'211квр 111 (2021)ВНЕБ, ПЛАТ.УСЛ'!$A$1:$I$26</definedName>
    <definedName name="Z_DF283966_F421_404C_8F1A_BB3FF0D49F0A_.wvu.PrintArea" localSheetId="57" hidden="1">'211квр 111 (2021)КРАЙ'!$A$1:$I$26</definedName>
    <definedName name="Z_DF283966_F421_404C_8F1A_BB3FF0D49F0A_.wvu.PrintArea" localSheetId="68" hidden="1">'211квр 111 (2021)КРАЙ (0703)'!$A$1:$I$26</definedName>
    <definedName name="Z_DF283966_F421_404C_8F1A_BB3FF0D49F0A_.wvu.PrintArea" localSheetId="13" hidden="1">'211квр 111 (2021)РАЙОН'!$A$1:$I$26</definedName>
    <definedName name="Z_DF283966_F421_404C_8F1A_BB3FF0D49F0A_.wvu.PrintArea" localSheetId="216" hidden="1">'211квр 111 (2022)500.01.0003ЕГЭ'!$A$1:$I$26</definedName>
    <definedName name="Z_DF283966_F421_404C_8F1A_BB3FF0D49F0A_.wvu.PrintArea" localSheetId="121" hidden="1">'211квр 111 (2022)ВНЕБ, ПЛАТ.УСЛ'!$A$1:$I$26</definedName>
    <definedName name="Z_DF283966_F421_404C_8F1A_BB3FF0D49F0A_.wvu.PrintArea" localSheetId="58" hidden="1">'211квр 111 (2022)КРАЙ'!$A$1:$I$26</definedName>
    <definedName name="Z_DF283966_F421_404C_8F1A_BB3FF0D49F0A_.wvu.PrintArea" localSheetId="69" hidden="1">'211квр 111 (2022)КРАЙ (0703)'!$A$1:$I$26</definedName>
    <definedName name="Z_DF283966_F421_404C_8F1A_BB3FF0D49F0A_.wvu.PrintArea" localSheetId="14" hidden="1">'211квр 111 (2022)РАЙОН'!$A$1:$I$26</definedName>
    <definedName name="Z_DF283966_F421_404C_8F1A_BB3FF0D49F0A_.wvu.PrintArea" localSheetId="65" hidden="1">'212, 226 КВР 112 (2020)КРАЙ'!$A$1:$F$23</definedName>
    <definedName name="Z_DF283966_F421_404C_8F1A_BB3FF0D49F0A_.wvu.PrintArea" localSheetId="77" hidden="1">'212, 226 КВР 112 (2021)КРАЙ'!$A$1:$F$23</definedName>
    <definedName name="Z_DF283966_F421_404C_8F1A_BB3FF0D49F0A_.wvu.PrintArea" localSheetId="78" hidden="1">'212, 226 КВР 112 (2022)КРАЙ'!$A$1:$F$23</definedName>
    <definedName name="Z_DF283966_F421_404C_8F1A_BB3FF0D49F0A_.wvu.PrintArea" localSheetId="217" hidden="1">'213 КВР 113 (2020-2022)ЕГЭ'!$A$1:$D$36</definedName>
    <definedName name="Z_DF283966_F421_404C_8F1A_BB3FF0D49F0A_.wvu.PrintArea" localSheetId="21" hidden="1">'213 КВР 113 (2020-2022)Р-Н'!$A$1:$D$36</definedName>
    <definedName name="Z_DF283966_F421_404C_8F1A_BB3FF0D49F0A_.wvu.PrintArea" localSheetId="66" hidden="1">'213 КВР 113(2020-2022)КРАЙ'!$A$1:$D$36</definedName>
    <definedName name="Z_DF283966_F421_404C_8F1A_BB3FF0D49F0A_.wvu.PrintArea" localSheetId="122" hidden="1">'213КВР113(2020-2022)ВНЕБ,ПЛАТ.У'!$A$1:$D$36</definedName>
    <definedName name="Z_DF283966_F421_404C_8F1A_BB3FF0D49F0A_.wvu.PrintArea" localSheetId="76" hidden="1">'213КВР113(2020-2022)КРАЙ (0703)'!$A$1:$D$36</definedName>
    <definedName name="Z_DF283966_F421_404C_8F1A_BB3FF0D49F0A_.wvu.PrintArea" localSheetId="235" hidden="1">'221 (2020)500.02.0003ЕГЭ'!$A$1:$F$20</definedName>
    <definedName name="Z_DF283966_F421_404C_8F1A_BB3FF0D49F0A_.wvu.PrintArea" localSheetId="82" hidden="1">'221 (2020)КРАЙ'!$A$1:$F$20</definedName>
    <definedName name="Z_DF283966_F421_404C_8F1A_BB3FF0D49F0A_.wvu.PrintArea" localSheetId="236" hidden="1">'221 (2021)500.02.0003ЕГЭ'!$A$1:$F$20</definedName>
    <definedName name="Z_DF283966_F421_404C_8F1A_BB3FF0D49F0A_.wvu.PrintArea" localSheetId="83" hidden="1">'221 (2021)КРАЙ'!$A$1:$F$20</definedName>
    <definedName name="Z_DF283966_F421_404C_8F1A_BB3FF0D49F0A_.wvu.PrintArea" localSheetId="237" hidden="1">'221 (2022)500.02.0003ЕГЭ'!$A$1:$F$20</definedName>
    <definedName name="Z_DF283966_F421_404C_8F1A_BB3FF0D49F0A_.wvu.PrintArea" localSheetId="84" hidden="1">'221 (2022)КРАЙ'!$A$1:$F$20</definedName>
    <definedName name="Z_DF283966_F421_404C_8F1A_BB3FF0D49F0A_.wvu.PrintArea" localSheetId="85" hidden="1">'222 (2020)КРАЙ'!$A$1:$D$20</definedName>
    <definedName name="Z_DF283966_F421_404C_8F1A_BB3FF0D49F0A_.wvu.PrintArea" localSheetId="25" hidden="1">'222 (2020)Р-Н,ПОДВОЗ'!$A$1:$D$26</definedName>
    <definedName name="Z_DF283966_F421_404C_8F1A_BB3FF0D49F0A_.wvu.PrintArea" localSheetId="86" hidden="1">'222 (2021)КРАЙ'!$A$1:$D$20</definedName>
    <definedName name="Z_DF283966_F421_404C_8F1A_BB3FF0D49F0A_.wvu.PrintArea" localSheetId="26" hidden="1">'222 (2021)Р-Н,ПОДВОЗ'!$A$1:$D$26</definedName>
    <definedName name="Z_DF283966_F421_404C_8F1A_BB3FF0D49F0A_.wvu.PrintArea" localSheetId="87" hidden="1">'222 (2022)КРАЙ'!$A$1:$D$20</definedName>
    <definedName name="Z_DF283966_F421_404C_8F1A_BB3FF0D49F0A_.wvu.PrintArea" localSheetId="27" hidden="1">'222 (2022)Р-Н,ПОДВОЗ'!$A$1:$D$26</definedName>
    <definedName name="Z_DF283966_F421_404C_8F1A_BB3FF0D49F0A_.wvu.PrintArea" localSheetId="190" hidden="1">'225  (2020)003.01.0029'!$A$1:$F$89</definedName>
    <definedName name="Z_DF283966_F421_404C_8F1A_BB3FF0D49F0A_.wvu.PrintArea" localSheetId="199" hidden="1">'225  (2020)005.00.0000'!$A$1:$F$89</definedName>
    <definedName name="Z_DF283966_F421_404C_8F1A_BB3FF0D49F0A_.wvu.PrintArea" localSheetId="193" hidden="1">'225  (2020)008.01.0001'!$A$1:$F$89</definedName>
    <definedName name="Z_DF283966_F421_404C_8F1A_BB3FF0D49F0A_.wvu.PrintArea" localSheetId="238" hidden="1">'225  (2020)500.02.0003ЕГЭ'!$A$1:$F$89</definedName>
    <definedName name="Z_DF283966_F421_404C_8F1A_BB3FF0D49F0A_.wvu.PrintArea" localSheetId="106" hidden="1">'225  (2020)ВНЕБ, 120Д'!$A$1:$F$163</definedName>
    <definedName name="Z_DF283966_F421_404C_8F1A_BB3FF0D49F0A_.wvu.PrintArea" localSheetId="135" hidden="1">'225  (2020)ВНЕБ, 140Д'!$A$1:$F$163</definedName>
    <definedName name="Z_DF283966_F421_404C_8F1A_BB3FF0D49F0A_.wvu.PrintArea" localSheetId="147" hidden="1">'225  (2020)ВНЕБ, 150Д'!$A$1:$F$163</definedName>
    <definedName name="Z_DF283966_F421_404C_8F1A_BB3FF0D49F0A_.wvu.PrintArea" localSheetId="162" hidden="1">'225  (2020)ВНЕБ, 400Д'!$A$1:$F$163</definedName>
    <definedName name="Z_DF283966_F421_404C_8F1A_BB3FF0D49F0A_.wvu.PrintArea" localSheetId="123" hidden="1">'225  (2020)ВНЕБ, ПЛАТ.УСЛ'!$A$1:$F$163</definedName>
    <definedName name="Z_DF283966_F421_404C_8F1A_BB3FF0D49F0A_.wvu.PrintArea" localSheetId="88" hidden="1">'225  (2020)КРАЙ'!$A$1:$F$83</definedName>
    <definedName name="Z_DF283966_F421_404C_8F1A_BB3FF0D49F0A_.wvu.PrintArea" localSheetId="31" hidden="1">'225  (2020)Р-Н'!$A$1:$F$163</definedName>
    <definedName name="Z_DF283966_F421_404C_8F1A_BB3FF0D49F0A_.wvu.PrintArea" localSheetId="191" hidden="1">'225  (2021)003.01.0026'!$A$1:$F$89</definedName>
    <definedName name="Z_DF283966_F421_404C_8F1A_BB3FF0D49F0A_.wvu.PrintArea" localSheetId="192" hidden="1">'225  (2021)003.03.0002'!$A$1:$F$89</definedName>
    <definedName name="Z_DF283966_F421_404C_8F1A_BB3FF0D49F0A_.wvu.PrintArea" localSheetId="239" hidden="1">'225  (2021)500.02.0003ЕГЭ'!$A$1:$F$89</definedName>
    <definedName name="Z_DF283966_F421_404C_8F1A_BB3FF0D49F0A_.wvu.PrintArea" localSheetId="107" hidden="1">'225  (2021)ВНЕБ, 120Д'!$A$1:$F$163</definedName>
    <definedName name="Z_DF283966_F421_404C_8F1A_BB3FF0D49F0A_.wvu.PrintArea" localSheetId="89" hidden="1">'225  (2021)КРАЙ'!$A$1:$F$83</definedName>
    <definedName name="Z_DF283966_F421_404C_8F1A_BB3FF0D49F0A_.wvu.PrintArea" localSheetId="32" hidden="1">'225  (2021)Р-Н'!$A$1:$F$89</definedName>
    <definedName name="Z_DF283966_F421_404C_8F1A_BB3FF0D49F0A_.wvu.PrintArea" localSheetId="194" hidden="1">'225  (2022)060.00.0004'!$A$1:$F$89</definedName>
    <definedName name="Z_DF283966_F421_404C_8F1A_BB3FF0D49F0A_.wvu.PrintArea" localSheetId="240" hidden="1">'225  (2022)500.02.0003ЕГЭ'!$A$1:$F$89</definedName>
    <definedName name="Z_DF283966_F421_404C_8F1A_BB3FF0D49F0A_.wvu.PrintArea" localSheetId="253" hidden="1">'225  (2022)500.03.0002'!$A$1:$F$89</definedName>
    <definedName name="Z_DF283966_F421_404C_8F1A_BB3FF0D49F0A_.wvu.PrintArea" localSheetId="108" hidden="1">'225  (2022)ВНЕБ, 120Д'!$A$1:$F$163</definedName>
    <definedName name="Z_DF283966_F421_404C_8F1A_BB3FF0D49F0A_.wvu.PrintArea" localSheetId="90" hidden="1">'225  (2022)КРАЙ'!$A$1:$F$83</definedName>
    <definedName name="Z_DF283966_F421_404C_8F1A_BB3FF0D49F0A_.wvu.PrintArea" localSheetId="33" hidden="1">'225  (2022)Р-Н'!$A$1:$F$89</definedName>
    <definedName name="Z_DF283966_F421_404C_8F1A_BB3FF0D49F0A_.wvu.PrintArea" localSheetId="221" hidden="1">'225(2020)003.01.0043 Кап.рем '!$A$1:$F$89</definedName>
    <definedName name="Z_DF283966_F421_404C_8F1A_BB3FF0D49F0A_.wvu.PrintArea" localSheetId="176" hidden="1">'226 (2020)020.00.0001'!$A$1:$F$51</definedName>
    <definedName name="Z_DF283966_F421_404C_8F1A_BB3FF0D49F0A_.wvu.PrintArea" localSheetId="180" hidden="1">'226 (2020)020.00.0005 КПР'!$A$1:$F$51</definedName>
    <definedName name="Z_DF283966_F421_404C_8F1A_BB3FF0D49F0A_.wvu.PrintArea" localSheetId="208" hidden="1">'226 (2020)500.02.0001'!$A$1:$F$51</definedName>
    <definedName name="Z_DF283966_F421_404C_8F1A_BB3FF0D49F0A_.wvu.PrintArea" localSheetId="257" hidden="1">'226 (2020)500.02.0002'!$A$1:$F$51</definedName>
    <definedName name="Z_DF283966_F421_404C_8F1A_BB3FF0D49F0A_.wvu.PrintArea" localSheetId="241" hidden="1">'226 (2020)500.02.0003 ЕГЭ'!$A$1:$F$51</definedName>
    <definedName name="Z_DF283966_F421_404C_8F1A_BB3FF0D49F0A_.wvu.PrintArea" localSheetId="218" hidden="1">'226 (2020)500.05.0002 '!$A$1:$F$51</definedName>
    <definedName name="Z_DF283966_F421_404C_8F1A_BB3FF0D49F0A_.wvu.PrintArea" localSheetId="109" hidden="1">'226 (2020)ВНЕБ, 120Д'!$A$1:$F$143</definedName>
    <definedName name="Z_DF283966_F421_404C_8F1A_BB3FF0D49F0A_.wvu.PrintArea" localSheetId="136" hidden="1">'226 (2020)ВНЕБ, 140Д'!$A$1:$F$143</definedName>
    <definedName name="Z_DF283966_F421_404C_8F1A_BB3FF0D49F0A_.wvu.PrintArea" localSheetId="148" hidden="1">'226 (2020)ВНЕБ, 150Д'!$A$1:$F$143</definedName>
    <definedName name="Z_DF283966_F421_404C_8F1A_BB3FF0D49F0A_.wvu.PrintArea" localSheetId="163" hidden="1">'226 (2020)ВНЕБ, 400Д'!$A$1:$F$143</definedName>
    <definedName name="Z_DF283966_F421_404C_8F1A_BB3FF0D49F0A_.wvu.PrintArea" localSheetId="124" hidden="1">'226 (2020)ВНЕБ, ПЛАТ.УСЛ'!$A$1:$F$143</definedName>
    <definedName name="Z_DF283966_F421_404C_8F1A_BB3FF0D49F0A_.wvu.PrintArea" localSheetId="91" hidden="1">'226 (2020)КРАЙ'!$A$1:$F$51</definedName>
    <definedName name="Z_DF283966_F421_404C_8F1A_BB3FF0D49F0A_.wvu.PrintArea" localSheetId="34" hidden="1">'226 (2020)Р-Н'!$A$1:$F$143</definedName>
    <definedName name="Z_DF283966_F421_404C_8F1A_BB3FF0D49F0A_.wvu.PrintArea" localSheetId="209" hidden="1">'226 (2021)500.02.0001'!$A$1:$F$51</definedName>
    <definedName name="Z_DF283966_F421_404C_8F1A_BB3FF0D49F0A_.wvu.PrintArea" localSheetId="242" hidden="1">'226 (2021)500.02.0003 ЕГЭ'!$A$1:$F$51</definedName>
    <definedName name="Z_DF283966_F421_404C_8F1A_BB3FF0D49F0A_.wvu.PrintArea" localSheetId="219" hidden="1">'226 (2021)500.05.0002'!$A$1:$F$51</definedName>
    <definedName name="Z_DF283966_F421_404C_8F1A_BB3FF0D49F0A_.wvu.PrintArea" localSheetId="149" hidden="1">'226 (2021)ВНЕБ, 150Д'!$A$1:$F$51</definedName>
    <definedName name="Z_DF283966_F421_404C_8F1A_BB3FF0D49F0A_.wvu.PrintArea" localSheetId="92" hidden="1">'226 (2021)КРАЙ'!$A$1:$F$51</definedName>
    <definedName name="Z_DF283966_F421_404C_8F1A_BB3FF0D49F0A_.wvu.PrintArea" localSheetId="35" hidden="1">'226 (2021)Р-Н'!$A$1:$F$51</definedName>
    <definedName name="Z_DF283966_F421_404C_8F1A_BB3FF0D49F0A_.wvu.PrintArea" localSheetId="195" hidden="1">'226 (2022)060.00.0005'!$A$1:$F$51</definedName>
    <definedName name="Z_DF283966_F421_404C_8F1A_BB3FF0D49F0A_.wvu.PrintArea" localSheetId="210" hidden="1">'226 (2022)500.02.0001'!$A$1:$F$51</definedName>
    <definedName name="Z_DF283966_F421_404C_8F1A_BB3FF0D49F0A_.wvu.PrintArea" localSheetId="258" hidden="1">'226 (2022)500.02.0002'!$A$1:$F$51</definedName>
    <definedName name="Z_DF283966_F421_404C_8F1A_BB3FF0D49F0A_.wvu.PrintArea" localSheetId="243" hidden="1">'226 (2022)500.02.0003 ЕГЭ'!$A$1:$F$51</definedName>
    <definedName name="Z_DF283966_F421_404C_8F1A_BB3FF0D49F0A_.wvu.PrintArea" localSheetId="255" hidden="1">'226 (2022)500.03.0002'!$A$1:$F$51</definedName>
    <definedName name="Z_DF283966_F421_404C_8F1A_BB3FF0D49F0A_.wvu.PrintArea" localSheetId="220" hidden="1">'226 (2022)500.05.0002'!$A$1:$F$51</definedName>
    <definedName name="Z_DF283966_F421_404C_8F1A_BB3FF0D49F0A_.wvu.PrintArea" localSheetId="150" hidden="1">'226 (2022)ВНЕБ, 150Д'!$A$1:$F$51</definedName>
    <definedName name="Z_DF283966_F421_404C_8F1A_BB3FF0D49F0A_.wvu.PrintArea" localSheetId="93" hidden="1">'226 (2022)КРАЙ'!$A$1:$F$51</definedName>
    <definedName name="Z_DF283966_F421_404C_8F1A_BB3FF0D49F0A_.wvu.PrintArea" localSheetId="36" hidden="1">'226 (2022)Р-Н'!$A$1:$F$51</definedName>
    <definedName name="Z_DF283966_F421_404C_8F1A_BB3FF0D49F0A_.wvu.PrintArea" localSheetId="222" hidden="1">'226(2020)020.00.0028Гор.пит(РБ)'!$A$1:$F$51</definedName>
    <definedName name="Z_DF283966_F421_404C_8F1A_BB3FF0D49F0A_.wvu.PrintArea" localSheetId="224" hidden="1">'226(2020)500.02.0005Гор.пит(КБ)'!$A$1:$F$51</definedName>
    <definedName name="Z_DF283966_F421_404C_8F1A_BB3FF0D49F0A_.wvu.PrintArea" localSheetId="223" hidden="1">'226(2020)500.02.0005Гор.пит(ФБ)'!$A$1:$F$51</definedName>
    <definedName name="Z_DF283966_F421_404C_8F1A_BB3FF0D49F0A_.wvu.PrintArea" localSheetId="137" hidden="1">'227 (2020)ВНЕБ, 140Д'!$A$1:$D$29</definedName>
    <definedName name="Z_DF283966_F421_404C_8F1A_BB3FF0D49F0A_.wvu.PrintArea" localSheetId="151" hidden="1">'227 (2020)ВНЕБ, 150Д'!$A$1:$D$29</definedName>
    <definedName name="Z_DF283966_F421_404C_8F1A_BB3FF0D49F0A_.wvu.PrintArea" localSheetId="164" hidden="1">'227 (2020)ВНЕБ, 400Д'!$A$1:$D$29</definedName>
    <definedName name="Z_DF283966_F421_404C_8F1A_BB3FF0D49F0A_.wvu.PrintArea" localSheetId="125" hidden="1">'227 (2020)ВНЕБ, ПЛАТ.УСЛ'!$A$1:$D$29</definedName>
    <definedName name="Z_DF283966_F421_404C_8F1A_BB3FF0D49F0A_.wvu.PrintArea" localSheetId="37" hidden="1">'227 (2020)Р-Н'!$A$1:$D$29</definedName>
    <definedName name="Z_DF283966_F421_404C_8F1A_BB3FF0D49F0A_.wvu.PrintArea" localSheetId="38" hidden="1">'227 (2021)Р-Н'!$A$1:$D$21</definedName>
    <definedName name="Z_DF283966_F421_404C_8F1A_BB3FF0D49F0A_.wvu.PrintArea" localSheetId="39" hidden="1">'227 (2022)Р-Н'!$A$1:$D$21</definedName>
    <definedName name="Z_DF283966_F421_404C_8F1A_BB3FF0D49F0A_.wvu.PrintArea" localSheetId="79" hidden="1">'266 КВР 112 (2020)КРАЙ'!$A$1:$F$17</definedName>
    <definedName name="Z_DF283966_F421_404C_8F1A_BB3FF0D49F0A_.wvu.PrintArea" localSheetId="22" hidden="1">'266 КВР 112 (2020)Р-Н'!$A$1:$F$17</definedName>
    <definedName name="Z_DF283966_F421_404C_8F1A_BB3FF0D49F0A_.wvu.PrintArea" localSheetId="80" hidden="1">'266 КВР 112 (2021)КРАЙ'!$A$1:$F$17</definedName>
    <definedName name="Z_DF283966_F421_404C_8F1A_BB3FF0D49F0A_.wvu.PrintArea" localSheetId="23" hidden="1">'266 КВР 112 (2021)Р-Н'!$A$1:$F$17</definedName>
    <definedName name="Z_DF283966_F421_404C_8F1A_BB3FF0D49F0A_.wvu.PrintArea" localSheetId="81" hidden="1">'266 КВР 112 (2022)КРАЙ'!$A$1:$F$17</definedName>
    <definedName name="Z_DF283966_F421_404C_8F1A_BB3FF0D49F0A_.wvu.PrintArea" localSheetId="24" hidden="1">'266 КВР 112 (2022)Р-Н'!$A$1:$F$17</definedName>
    <definedName name="Z_DF283966_F421_404C_8F1A_BB3FF0D49F0A_.wvu.PrintArea" localSheetId="174" hidden="1">'310 (2020)002.01.0001'!$A$1:$E$26</definedName>
    <definedName name="Z_DF283966_F421_404C_8F1A_BB3FF0D49F0A_.wvu.PrintArea" localSheetId="228" hidden="1">'310 (2020)002.01.0002 район '!$A$1:$E$39</definedName>
    <definedName name="Z_DF283966_F421_404C_8F1A_BB3FF0D49F0A_.wvu.PrintArea" localSheetId="175" hidden="1">'310 (2020)002.02.0001'!$A$1:$E$26</definedName>
    <definedName name="Z_DF283966_F421_404C_8F1A_BB3FF0D49F0A_.wvu.PrintArea" localSheetId="229" hidden="1">'310 (2020)002.02.0002 край '!$A$1:$E$39</definedName>
    <definedName name="Z_DF283966_F421_404C_8F1A_BB3FF0D49F0A_.wvu.PrintArea" localSheetId="200" hidden="1">'310 (2020)005.00.0000'!$A$1:$E$26</definedName>
    <definedName name="Z_DF283966_F421_404C_8F1A_BB3FF0D49F0A_.wvu.PrintArea" localSheetId="197" hidden="1">'310 (2020)008.01.0001'!$A$1:$E$26</definedName>
    <definedName name="Z_DF283966_F421_404C_8F1A_BB3FF0D49F0A_.wvu.PrintArea" localSheetId="186" hidden="1">'310 (2020)020.00.00018'!$A$1:$E$26</definedName>
    <definedName name="Z_DF283966_F421_404C_8F1A_BB3FF0D49F0A_.wvu.PrintArea" localSheetId="181" hidden="1">'310 (2020)020.00.0006'!$A$1:$E$26</definedName>
    <definedName name="Z_DF283966_F421_404C_8F1A_BB3FF0D49F0A_.wvu.PrintArea" localSheetId="259" hidden="1">'310 (2020)500.02.0002'!$A$1:$E$26</definedName>
    <definedName name="Z_DF283966_F421_404C_8F1A_BB3FF0D49F0A_.wvu.PrintArea" localSheetId="247" hidden="1">'310 (2020)500.02.0003 ЕГЭ'!$A$1:$E$26</definedName>
    <definedName name="Z_DF283966_F421_404C_8F1A_BB3FF0D49F0A_.wvu.PrintArea" localSheetId="263" hidden="1">'310 (2020)500.02.0004'!$A$1:$E$26</definedName>
    <definedName name="Z_DF283966_F421_404C_8F1A_BB3FF0D49F0A_.wvu.PrintArea" localSheetId="113" hidden="1">'310 (2020)ВНЕБ, 120Д'!$A$1:$E$39</definedName>
    <definedName name="Z_DF283966_F421_404C_8F1A_BB3FF0D49F0A_.wvu.PrintArea" localSheetId="139" hidden="1">'310 (2020)ВНЕБ, 140Д'!$A$1:$E$39</definedName>
    <definedName name="Z_DF283966_F421_404C_8F1A_BB3FF0D49F0A_.wvu.PrintArea" localSheetId="153" hidden="1">'310 (2020)ВНЕБ, 150Д'!$A$1:$E$39</definedName>
    <definedName name="Z_DF283966_F421_404C_8F1A_BB3FF0D49F0A_.wvu.PrintArea" localSheetId="166" hidden="1">'310 (2020)ВНЕБ, 400Д'!$A$1:$E$39</definedName>
    <definedName name="Z_DF283966_F421_404C_8F1A_BB3FF0D49F0A_.wvu.PrintArea" localSheetId="127" hidden="1">'310 (2020)ВНЕБ, ПЛАТ.УСЛ'!$A$1:$E$39</definedName>
    <definedName name="Z_DF283966_F421_404C_8F1A_BB3FF0D49F0A_.wvu.PrintArea" localSheetId="94" hidden="1">'310 (2020)КРАЙ'!$A$1:$E$26</definedName>
    <definedName name="Z_DF283966_F421_404C_8F1A_BB3FF0D49F0A_.wvu.PrintArea" localSheetId="41" hidden="1">'310 (2020)Р-Н'!$A$1:$E$39</definedName>
    <definedName name="Z_DF283966_F421_404C_8F1A_BB3FF0D49F0A_.wvu.PrintArea" localSheetId="185" hidden="1">'310 (2021)020.00.0013'!$A$1:$E$26</definedName>
    <definedName name="Z_DF283966_F421_404C_8F1A_BB3FF0D49F0A_.wvu.PrintArea" localSheetId="248" hidden="1">'310 (2021)500.02.0003 ЕГЭ'!$A$1:$E$26</definedName>
    <definedName name="Z_DF283966_F421_404C_8F1A_BB3FF0D49F0A_.wvu.PrintArea" localSheetId="254" hidden="1">'310 (2021)500.03.0001'!$A$1:$E$26</definedName>
    <definedName name="Z_DF283966_F421_404C_8F1A_BB3FF0D49F0A_.wvu.PrintArea" localSheetId="95" hidden="1">'310 (2021)КРАЙ'!$A$1:$E$26</definedName>
    <definedName name="Z_DF283966_F421_404C_8F1A_BB3FF0D49F0A_.wvu.PrintArea" localSheetId="182" hidden="1">'310 (2022)020.00.0006'!$A$1:$E$26</definedName>
    <definedName name="Z_DF283966_F421_404C_8F1A_BB3FF0D49F0A_.wvu.PrintArea" localSheetId="260" hidden="1">'310 (2022)500.02.0002'!$A$1:$E$26</definedName>
    <definedName name="Z_DF283966_F421_404C_8F1A_BB3FF0D49F0A_.wvu.PrintArea" localSheetId="249" hidden="1">'310 (2022)500.02.0003 ЕГЭ'!$A$1:$E$26</definedName>
    <definedName name="Z_DF283966_F421_404C_8F1A_BB3FF0D49F0A_.wvu.PrintArea" localSheetId="96" hidden="1">'310 (2022)КРАЙ'!$A$1:$E$26</definedName>
    <definedName name="Z_DF283966_F421_404C_8F1A_BB3FF0D49F0A_.wvu.PrintArea" localSheetId="177" hidden="1">'342 (2020)020.00.0001'!$A$1:$D$30</definedName>
    <definedName name="Z_DF283966_F421_404C_8F1A_BB3FF0D49F0A_.wvu.PrintArea" localSheetId="178" hidden="1">'342 (2020)020.00.0002'!$A$1:$D$30</definedName>
    <definedName name="Z_DF283966_F421_404C_8F1A_BB3FF0D49F0A_.wvu.PrintArea" localSheetId="179" hidden="1">'342 (2020)020.00.0003'!$A$1:$D$30</definedName>
    <definedName name="Z_DF283966_F421_404C_8F1A_BB3FF0D49F0A_.wvu.PrintArea" localSheetId="211" hidden="1">'342 (2020)500.02.0001'!$A$1:$D$30</definedName>
    <definedName name="Z_DF283966_F421_404C_8F1A_BB3FF0D49F0A_.wvu.PrintArea" localSheetId="212" hidden="1">'342 (2021)500.02.0001'!$A$1:$D$30</definedName>
    <definedName name="Z_DF283966_F421_404C_8F1A_BB3FF0D49F0A_.wvu.PrintArea" localSheetId="213" hidden="1">'342 (2022)500.02.0001'!$A$1:$D$30</definedName>
    <definedName name="Z_DF283966_F421_404C_8F1A_BB3FF0D49F0A_.wvu.PrintArea" localSheetId="225" hidden="1">'342(2020)020.00.0028Гор.пит(РБ)'!$A$1:$D$15</definedName>
    <definedName name="Z_DF283966_F421_404C_8F1A_BB3FF0D49F0A_.wvu.PrintArea" localSheetId="227" hidden="1">'342(2020)500.02.0005Гор.пит(КБ)'!$A$1:$D$15</definedName>
    <definedName name="Z_DF283966_F421_404C_8F1A_BB3FF0D49F0A_.wvu.PrintArea" localSheetId="226" hidden="1">'342(2020)500.02.0005Гор.пит(ФБ)'!$A$1:$D$15</definedName>
    <definedName name="Z_DF283966_F421_404C_8F1A_BB3FF0D49F0A_.wvu.PrintArea" localSheetId="234" hidden="1">'ДЛЯ ТАЛИСМАНА'!$A$9:$Q$216</definedName>
    <definedName name="Z_DF283966_F421_404C_8F1A_BB3FF0D49F0A_.wvu.PrintArea" localSheetId="0" hidden="1">'Раздел 1'!$A$7:$S$424</definedName>
    <definedName name="Z_DF283966_F421_404C_8F1A_BB3FF0D49F0A_.wvu.PrintTitles" localSheetId="214" hidden="1">'211квр 111 (2020)500.01.0003ЕГЭ'!$A$17:$IV$17</definedName>
    <definedName name="Z_DF283966_F421_404C_8F1A_BB3FF0D49F0A_.wvu.PrintTitles" localSheetId="119" hidden="1">'211квр 111 (2020)ВНЕБ, ПЛАТ.УСЛ'!$A$17:$IV$17</definedName>
    <definedName name="Z_DF283966_F421_404C_8F1A_BB3FF0D49F0A_.wvu.PrintTitles" localSheetId="56" hidden="1">'211квр 111 (2020)КРАЙ'!$A$17:$IV$17</definedName>
    <definedName name="Z_DF283966_F421_404C_8F1A_BB3FF0D49F0A_.wvu.PrintTitles" localSheetId="67" hidden="1">'211квр 111 (2020)КРАЙ (0703)'!$A$17:$IV$17</definedName>
    <definedName name="Z_DF283966_F421_404C_8F1A_BB3FF0D49F0A_.wvu.PrintTitles" localSheetId="12" hidden="1">'211квр 111 (2020)РАЙОН'!$A$17:$IV$17</definedName>
    <definedName name="Z_DF283966_F421_404C_8F1A_BB3FF0D49F0A_.wvu.PrintTitles" localSheetId="215" hidden="1">'211квр 111 (2021)500.01.0003ЕГЭ'!$A$17:$IV$17</definedName>
    <definedName name="Z_DF283966_F421_404C_8F1A_BB3FF0D49F0A_.wvu.PrintTitles" localSheetId="120" hidden="1">'211квр 111 (2021)ВНЕБ, ПЛАТ.УСЛ'!$A$17:$IV$17</definedName>
    <definedName name="Z_DF283966_F421_404C_8F1A_BB3FF0D49F0A_.wvu.PrintTitles" localSheetId="57" hidden="1">'211квр 111 (2021)КРАЙ'!$A$17:$IV$17</definedName>
    <definedName name="Z_DF283966_F421_404C_8F1A_BB3FF0D49F0A_.wvu.PrintTitles" localSheetId="68" hidden="1">'211квр 111 (2021)КРАЙ (0703)'!$A$17:$IV$17</definedName>
    <definedName name="Z_DF283966_F421_404C_8F1A_BB3FF0D49F0A_.wvu.PrintTitles" localSheetId="13" hidden="1">'211квр 111 (2021)РАЙОН'!$A$17:$IV$17</definedName>
    <definedName name="Z_DF283966_F421_404C_8F1A_BB3FF0D49F0A_.wvu.PrintTitles" localSheetId="216" hidden="1">'211квр 111 (2022)500.01.0003ЕГЭ'!$A$17:$IV$17</definedName>
    <definedName name="Z_DF283966_F421_404C_8F1A_BB3FF0D49F0A_.wvu.PrintTitles" localSheetId="121" hidden="1">'211квр 111 (2022)ВНЕБ, ПЛАТ.УСЛ'!$A$17:$IV$17</definedName>
    <definedName name="Z_DF283966_F421_404C_8F1A_BB3FF0D49F0A_.wvu.PrintTitles" localSheetId="58" hidden="1">'211квр 111 (2022)КРАЙ'!$A$17:$IV$17</definedName>
    <definedName name="Z_DF283966_F421_404C_8F1A_BB3FF0D49F0A_.wvu.PrintTitles" localSheetId="69" hidden="1">'211квр 111 (2022)КРАЙ (0703)'!$A$17:$IV$17</definedName>
    <definedName name="Z_DF283966_F421_404C_8F1A_BB3FF0D49F0A_.wvu.PrintTitles" localSheetId="14" hidden="1">'211квр 111 (2022)РАЙОН'!$A$17:$IV$17</definedName>
    <definedName name="Z_DF283966_F421_404C_8F1A_BB3FF0D49F0A_.wvu.PrintTitles" localSheetId="234" hidden="1">'ДЛЯ ТАЛИСМАНА'!#REF!</definedName>
    <definedName name="Z_DF283966_F421_404C_8F1A_BB3FF0D49F0A_.wvu.PrintTitles" localSheetId="0" hidden="1">'Раздел 1'!$28:$28</definedName>
    <definedName name="Z_DF283966_F421_404C_8F1A_BB3FF0D49F0A_.wvu.Rows" localSheetId="214" hidden="1">'211квр 111 (2020)500.01.0003ЕГЭ'!$A$1:$IV$6</definedName>
    <definedName name="Z_DF283966_F421_404C_8F1A_BB3FF0D49F0A_.wvu.Rows" localSheetId="119" hidden="1">'211квр 111 (2020)ВНЕБ, ПЛАТ.УСЛ'!$A$1:$IV$6</definedName>
    <definedName name="Z_DF283966_F421_404C_8F1A_BB3FF0D49F0A_.wvu.Rows" localSheetId="56" hidden="1">'211квр 111 (2020)КРАЙ'!$A$1:$IV$6</definedName>
    <definedName name="Z_DF283966_F421_404C_8F1A_BB3FF0D49F0A_.wvu.Rows" localSheetId="67" hidden="1">'211квр 111 (2020)КРАЙ (0703)'!$A$1:$IV$6</definedName>
    <definedName name="Z_DF283966_F421_404C_8F1A_BB3FF0D49F0A_.wvu.Rows" localSheetId="12" hidden="1">'211квр 111 (2020)РАЙОН'!$A$1:$IV$6</definedName>
    <definedName name="Z_DF283966_F421_404C_8F1A_BB3FF0D49F0A_.wvu.Rows" localSheetId="215" hidden="1">'211квр 111 (2021)500.01.0003ЕГЭ'!$A$1:$IV$6</definedName>
    <definedName name="Z_DF283966_F421_404C_8F1A_BB3FF0D49F0A_.wvu.Rows" localSheetId="120" hidden="1">'211квр 111 (2021)ВНЕБ, ПЛАТ.УСЛ'!$A$1:$IV$6</definedName>
    <definedName name="Z_DF283966_F421_404C_8F1A_BB3FF0D49F0A_.wvu.Rows" localSheetId="57" hidden="1">'211квр 111 (2021)КРАЙ'!$A$1:$IV$6</definedName>
    <definedName name="Z_DF283966_F421_404C_8F1A_BB3FF0D49F0A_.wvu.Rows" localSheetId="68" hidden="1">'211квр 111 (2021)КРАЙ (0703)'!$A$1:$IV$6</definedName>
    <definedName name="Z_DF283966_F421_404C_8F1A_BB3FF0D49F0A_.wvu.Rows" localSheetId="13" hidden="1">'211квр 111 (2021)РАЙОН'!$A$1:$IV$6</definedName>
    <definedName name="Z_DF283966_F421_404C_8F1A_BB3FF0D49F0A_.wvu.Rows" localSheetId="216" hidden="1">'211квр 111 (2022)500.01.0003ЕГЭ'!$A$1:$IV$6</definedName>
    <definedName name="Z_DF283966_F421_404C_8F1A_BB3FF0D49F0A_.wvu.Rows" localSheetId="121" hidden="1">'211квр 111 (2022)ВНЕБ, ПЛАТ.УСЛ'!$A$1:$IV$6</definedName>
    <definedName name="Z_DF283966_F421_404C_8F1A_BB3FF0D49F0A_.wvu.Rows" localSheetId="58" hidden="1">'211квр 111 (2022)КРАЙ'!$A$1:$IV$6</definedName>
    <definedName name="Z_DF283966_F421_404C_8F1A_BB3FF0D49F0A_.wvu.Rows" localSheetId="69" hidden="1">'211квр 111 (2022)КРАЙ (0703)'!$A$1:$IV$6</definedName>
    <definedName name="Z_DF283966_F421_404C_8F1A_BB3FF0D49F0A_.wvu.Rows" localSheetId="14" hidden="1">'211квр 111 (2022)РАЙОН'!$A$1:$IV$6</definedName>
    <definedName name="Z_DF283966_F421_404C_8F1A_BB3FF0D49F0A_.wvu.Rows" localSheetId="235" hidden="1">'221 (2020)500.02.0003ЕГЭ'!#REF!,'221 (2020)500.02.0003ЕГЭ'!#REF!</definedName>
    <definedName name="Z_DF283966_F421_404C_8F1A_BB3FF0D49F0A_.wvu.Rows" localSheetId="82" hidden="1">'221 (2020)КРАЙ'!#REF!,'221 (2020)КРАЙ'!#REF!</definedName>
    <definedName name="Z_DF283966_F421_404C_8F1A_BB3FF0D49F0A_.wvu.Rows" localSheetId="236" hidden="1">'221 (2021)500.02.0003ЕГЭ'!#REF!,'221 (2021)500.02.0003ЕГЭ'!#REF!</definedName>
    <definedName name="Z_DF283966_F421_404C_8F1A_BB3FF0D49F0A_.wvu.Rows" localSheetId="83" hidden="1">'221 (2021)КРАЙ'!#REF!,'221 (2021)КРАЙ'!#REF!</definedName>
    <definedName name="Z_DF283966_F421_404C_8F1A_BB3FF0D49F0A_.wvu.Rows" localSheetId="237" hidden="1">'221 (2022)500.02.0003ЕГЭ'!#REF!,'221 (2022)500.02.0003ЕГЭ'!#REF!</definedName>
    <definedName name="Z_DF283966_F421_404C_8F1A_BB3FF0D49F0A_.wvu.Rows" localSheetId="84" hidden="1">'221 (2022)КРАЙ'!#REF!,'221 (2022)КРАЙ'!#REF!</definedName>
    <definedName name="Z_DF283966_F421_404C_8F1A_BB3FF0D49F0A_.wvu.Rows" localSheetId="85" hidden="1">'222 (2020)КРАЙ'!#REF!,'222 (2020)КРАЙ'!$A$13:$IV$13</definedName>
    <definedName name="Z_DF283966_F421_404C_8F1A_BB3FF0D49F0A_.wvu.Rows" localSheetId="25" hidden="1">'222 (2020)Р-Н,ПОДВОЗ'!#REF!,'222 (2020)Р-Н,ПОДВОЗ'!$A$14:$IV$14</definedName>
    <definedName name="Z_DF283966_F421_404C_8F1A_BB3FF0D49F0A_.wvu.Rows" localSheetId="86" hidden="1">'222 (2021)КРАЙ'!#REF!,'222 (2021)КРАЙ'!$A$13:$IV$13</definedName>
    <definedName name="Z_DF283966_F421_404C_8F1A_BB3FF0D49F0A_.wvu.Rows" localSheetId="26" hidden="1">'222 (2021)Р-Н,ПОДВОЗ'!#REF!,'222 (2021)Р-Н,ПОДВОЗ'!$A$14:$IV$14</definedName>
    <definedName name="Z_DF283966_F421_404C_8F1A_BB3FF0D49F0A_.wvu.Rows" localSheetId="87" hidden="1">'222 (2022)КРАЙ'!#REF!,'222 (2022)КРАЙ'!$A$13:$IV$13</definedName>
    <definedName name="Z_DF283966_F421_404C_8F1A_BB3FF0D49F0A_.wvu.Rows" localSheetId="27" hidden="1">'222 (2022)Р-Н,ПОДВОЗ'!#REF!,'222 (2022)Р-Н,ПОДВОЗ'!$A$14:$IV$14</definedName>
    <definedName name="Z_DF283966_F421_404C_8F1A_BB3FF0D49F0A_.wvu.Rows" localSheetId="190" hidden="1">'225  (2020)003.01.0029'!$A$13:$IV$34,'225  (2020)003.01.0029'!$A$36:$IV$40,'225  (2020)003.01.0029'!$A$42:$IV$49,'225  (2020)003.01.0029'!$A$51:$IV$57,'225  (2020)003.01.0029'!$A$80:$IV$81</definedName>
    <definedName name="Z_DF283966_F421_404C_8F1A_BB3FF0D49F0A_.wvu.Rows" localSheetId="199" hidden="1">'225  (2020)005.00.0000'!$A$13:$IV$34,'225  (2020)005.00.0000'!$A$36:$IV$40,'225  (2020)005.00.0000'!$A$42:$IV$49,'225  (2020)005.00.0000'!$A$51:$IV$57,'225  (2020)005.00.0000'!$A$80:$IV$81</definedName>
    <definedName name="Z_DF283966_F421_404C_8F1A_BB3FF0D49F0A_.wvu.Rows" localSheetId="193" hidden="1">'225  (2020)008.01.0001'!$A$13:$IV$34,'225  (2020)008.01.0001'!$A$36:$IV$40,'225  (2020)008.01.0001'!$A$42:$IV$49,'225  (2020)008.01.0001'!$A$51:$IV$57,'225  (2020)008.01.0001'!$A$80:$IV$81</definedName>
    <definedName name="Z_DF283966_F421_404C_8F1A_BB3FF0D49F0A_.wvu.Rows" localSheetId="238" hidden="1">'225  (2020)500.02.0003ЕГЭ'!$A$13:$IV$34,'225  (2020)500.02.0003ЕГЭ'!$A$36:$IV$40,'225  (2020)500.02.0003ЕГЭ'!$A$42:$IV$49,'225  (2020)500.02.0003ЕГЭ'!$A$51:$IV$57,'225  (2020)500.02.0003ЕГЭ'!$A$80:$IV$81</definedName>
    <definedName name="Z_DF283966_F421_404C_8F1A_BB3FF0D49F0A_.wvu.Rows" localSheetId="106" hidden="1">'225  (2020)ВНЕБ, 120Д'!$A$14:$IV$35,'225  (2020)ВНЕБ, 120Д'!$A$37:$IV$41,'225  (2020)ВНЕБ, 120Д'!$A$43:$IV$50,'225  (2020)ВНЕБ, 120Д'!$A$52:$IV$58,'225  (2020)ВНЕБ, 120Д'!$A$81:$IV$82</definedName>
    <definedName name="Z_DF283966_F421_404C_8F1A_BB3FF0D49F0A_.wvu.Rows" localSheetId="135" hidden="1">'225  (2020)ВНЕБ, 140Д'!$A$14:$IV$35,'225  (2020)ВНЕБ, 140Д'!$A$37:$IV$41,'225  (2020)ВНЕБ, 140Д'!$A$43:$IV$50,'225  (2020)ВНЕБ, 140Д'!$A$52:$IV$58,'225  (2020)ВНЕБ, 140Д'!$A$81:$IV$82</definedName>
    <definedName name="Z_DF283966_F421_404C_8F1A_BB3FF0D49F0A_.wvu.Rows" localSheetId="147" hidden="1">'225  (2020)ВНЕБ, 150Д'!$A$14:$IV$35,'225  (2020)ВНЕБ, 150Д'!$A$37:$IV$41,'225  (2020)ВНЕБ, 150Д'!$A$43:$IV$50,'225  (2020)ВНЕБ, 150Д'!$A$52:$IV$58,'225  (2020)ВНЕБ, 150Д'!$A$81:$IV$82</definedName>
    <definedName name="Z_DF283966_F421_404C_8F1A_BB3FF0D49F0A_.wvu.Rows" localSheetId="162" hidden="1">'225  (2020)ВНЕБ, 400Д'!$A$14:$IV$35,'225  (2020)ВНЕБ, 400Д'!$A$37:$IV$41,'225  (2020)ВНЕБ, 400Д'!$A$43:$IV$50,'225  (2020)ВНЕБ, 400Д'!$A$52:$IV$58,'225  (2020)ВНЕБ, 400Д'!$A$81:$IV$82</definedName>
    <definedName name="Z_DF283966_F421_404C_8F1A_BB3FF0D49F0A_.wvu.Rows" localSheetId="123" hidden="1">'225  (2020)ВНЕБ, ПЛАТ.УСЛ'!$A$14:$IV$35,'225  (2020)ВНЕБ, ПЛАТ.УСЛ'!$A$37:$IV$41,'225  (2020)ВНЕБ, ПЛАТ.УСЛ'!$A$43:$IV$50,'225  (2020)ВНЕБ, ПЛАТ.УСЛ'!$A$52:$IV$58,'225  (2020)ВНЕБ, ПЛАТ.УСЛ'!$A$81:$IV$82</definedName>
    <definedName name="Z_DF283966_F421_404C_8F1A_BB3FF0D49F0A_.wvu.Rows" localSheetId="88" hidden="1">'225  (2020)КРАЙ'!$A$13:$IV$34,'225  (2020)КРАЙ'!$A$36:$IV$40,'225  (2020)КРАЙ'!$A$42:$IV$49,'225  (2020)КРАЙ'!$A$51:$IV$57,'225  (2020)КРАЙ'!$A$74:$IV$75</definedName>
    <definedName name="Z_DF283966_F421_404C_8F1A_BB3FF0D49F0A_.wvu.Rows" localSheetId="31" hidden="1">'225  (2020)Р-Н'!$A$14:$IV$35,'225  (2020)Р-Н'!$A$37:$IV$41,'225  (2020)Р-Н'!$A$43:$IV$50,'225  (2020)Р-Н'!$A$52:$IV$58,'225  (2020)Р-Н'!$A$81:$IV$82</definedName>
    <definedName name="Z_DF283966_F421_404C_8F1A_BB3FF0D49F0A_.wvu.Rows" localSheetId="191" hidden="1">'225  (2021)003.01.0026'!$A$13:$IV$34,'225  (2021)003.01.0026'!$A$36:$IV$40,'225  (2021)003.01.0026'!$A$42:$IV$49,'225  (2021)003.01.0026'!$A$51:$IV$57,'225  (2021)003.01.0026'!$A$80:$IV$81</definedName>
    <definedName name="Z_DF283966_F421_404C_8F1A_BB3FF0D49F0A_.wvu.Rows" localSheetId="192" hidden="1">'225  (2021)003.03.0002'!$A$13:$IV$34,'225  (2021)003.03.0002'!$A$36:$IV$40,'225  (2021)003.03.0002'!$A$42:$IV$49,'225  (2021)003.03.0002'!$A$51:$IV$57,'225  (2021)003.03.0002'!$A$80:$IV$81</definedName>
    <definedName name="Z_DF283966_F421_404C_8F1A_BB3FF0D49F0A_.wvu.Rows" localSheetId="239" hidden="1">'225  (2021)500.02.0003ЕГЭ'!$A$13:$IV$34,'225  (2021)500.02.0003ЕГЭ'!$A$36:$IV$40,'225  (2021)500.02.0003ЕГЭ'!$A$42:$IV$49,'225  (2021)500.02.0003ЕГЭ'!$A$51:$IV$57,'225  (2021)500.02.0003ЕГЭ'!$A$80:$IV$81</definedName>
    <definedName name="Z_DF283966_F421_404C_8F1A_BB3FF0D49F0A_.wvu.Rows" localSheetId="107" hidden="1">'225  (2021)ВНЕБ, 120Д'!$A$14:$IV$35,'225  (2021)ВНЕБ, 120Д'!$A$37:$IV$41,'225  (2021)ВНЕБ, 120Д'!$A$43:$IV$50,'225  (2021)ВНЕБ, 120Д'!$A$52:$IV$58,'225  (2021)ВНЕБ, 120Д'!$A$81:$IV$82</definedName>
    <definedName name="Z_DF283966_F421_404C_8F1A_BB3FF0D49F0A_.wvu.Rows" localSheetId="89" hidden="1">'225  (2021)КРАЙ'!$A$13:$IV$34,'225  (2021)КРАЙ'!$A$36:$IV$40,'225  (2021)КРАЙ'!$A$42:$IV$49,'225  (2021)КРАЙ'!$A$51:$IV$57,'225  (2021)КРАЙ'!$A$74:$IV$75</definedName>
    <definedName name="Z_DF283966_F421_404C_8F1A_BB3FF0D49F0A_.wvu.Rows" localSheetId="32" hidden="1">'225  (2021)Р-Н'!$A$13:$IV$34,'225  (2021)Р-Н'!$A$36:$IV$40,'225  (2021)Р-Н'!$A$42:$IV$49,'225  (2021)Р-Н'!$A$51:$IV$57,'225  (2021)Р-Н'!$A$80:$IV$81</definedName>
    <definedName name="Z_DF283966_F421_404C_8F1A_BB3FF0D49F0A_.wvu.Rows" localSheetId="194" hidden="1">'225  (2022)060.00.0004'!$A$13:$IV$34,'225  (2022)060.00.0004'!$A$36:$IV$40,'225  (2022)060.00.0004'!$A$42:$IV$49,'225  (2022)060.00.0004'!$A$51:$IV$57,'225  (2022)060.00.0004'!$A$80:$IV$81</definedName>
    <definedName name="Z_DF283966_F421_404C_8F1A_BB3FF0D49F0A_.wvu.Rows" localSheetId="240" hidden="1">'225  (2022)500.02.0003ЕГЭ'!$A$13:$IV$34,'225  (2022)500.02.0003ЕГЭ'!$A$36:$IV$40,'225  (2022)500.02.0003ЕГЭ'!$A$42:$IV$49,'225  (2022)500.02.0003ЕГЭ'!$A$51:$IV$57,'225  (2022)500.02.0003ЕГЭ'!$A$80:$IV$81</definedName>
    <definedName name="Z_DF283966_F421_404C_8F1A_BB3FF0D49F0A_.wvu.Rows" localSheetId="253" hidden="1">'225  (2022)500.03.0002'!$A$13:$IV$34,'225  (2022)500.03.0002'!$A$36:$IV$40,'225  (2022)500.03.0002'!$A$42:$IV$49,'225  (2022)500.03.0002'!$A$51:$IV$57,'225  (2022)500.03.0002'!$A$80:$IV$81</definedName>
    <definedName name="Z_DF283966_F421_404C_8F1A_BB3FF0D49F0A_.wvu.Rows" localSheetId="108" hidden="1">'225  (2022)ВНЕБ, 120Д'!$A$14:$IV$35,'225  (2022)ВНЕБ, 120Д'!$A$37:$IV$41,'225  (2022)ВНЕБ, 120Д'!$A$43:$IV$50,'225  (2022)ВНЕБ, 120Д'!$A$52:$IV$58,'225  (2022)ВНЕБ, 120Д'!$A$81:$IV$82</definedName>
    <definedName name="Z_DF283966_F421_404C_8F1A_BB3FF0D49F0A_.wvu.Rows" localSheetId="90" hidden="1">'225  (2022)КРАЙ'!$A$13:$IV$34,'225  (2022)КРАЙ'!$A$36:$IV$40,'225  (2022)КРАЙ'!$A$42:$IV$49,'225  (2022)КРАЙ'!$A$51:$IV$57,'225  (2022)КРАЙ'!$A$74:$IV$75</definedName>
    <definedName name="Z_DF283966_F421_404C_8F1A_BB3FF0D49F0A_.wvu.Rows" localSheetId="33" hidden="1">'225  (2022)Р-Н'!$A$13:$IV$34,'225  (2022)Р-Н'!$A$36:$IV$40,'225  (2022)Р-Н'!$A$42:$IV$49,'225  (2022)Р-Н'!$A$51:$IV$57,'225  (2022)Р-Н'!$A$80:$IV$81</definedName>
    <definedName name="Z_DF283966_F421_404C_8F1A_BB3FF0D49F0A_.wvu.Rows" localSheetId="221" hidden="1">'225(2020)003.01.0043 Кап.рем '!$A$13:$IV$34,'225(2020)003.01.0043 Кап.рем '!$A$36:$IV$40,'225(2020)003.01.0043 Кап.рем '!$A$42:$IV$49,'225(2020)003.01.0043 Кап.рем '!$A$51:$IV$57,'225(2020)003.01.0043 Кап.рем '!$A$80:$IV$81</definedName>
    <definedName name="Z_DF283966_F421_404C_8F1A_BB3FF0D49F0A_.wvu.Rows" localSheetId="176" hidden="1">'226 (2020)020.00.0001'!$A$12:$IV$25,'226 (2020)020.00.0001'!$A$27:$IV$27,'226 (2020)020.00.0001'!$A$29:$IV$31,'226 (2020)020.00.0001'!$A$35:$IV$35,'226 (2020)020.00.0001'!#REF!,'226 (2020)020.00.0001'!#REF!</definedName>
    <definedName name="Z_DF283966_F421_404C_8F1A_BB3FF0D49F0A_.wvu.Rows" localSheetId="180" hidden="1">'226 (2020)020.00.0005 КПР'!$A$12:$IV$25,'226 (2020)020.00.0005 КПР'!$A$27:$IV$27,'226 (2020)020.00.0005 КПР'!$A$29:$IV$31,'226 (2020)020.00.0005 КПР'!$A$35:$IV$35,'226 (2020)020.00.0005 КПР'!#REF!,'226 (2020)020.00.0005 КПР'!#REF!</definedName>
    <definedName name="Z_DF283966_F421_404C_8F1A_BB3FF0D49F0A_.wvu.Rows" localSheetId="208" hidden="1">'226 (2020)500.02.0001'!$A$12:$IV$25,'226 (2020)500.02.0001'!$A$27:$IV$27,'226 (2020)500.02.0001'!$A$29:$IV$31,'226 (2020)500.02.0001'!$A$35:$IV$35,'226 (2020)500.02.0001'!#REF!,'226 (2020)500.02.0001'!#REF!</definedName>
    <definedName name="Z_DF283966_F421_404C_8F1A_BB3FF0D49F0A_.wvu.Rows" localSheetId="257" hidden="1">'226 (2020)500.02.0002'!$A$12:$IV$25,'226 (2020)500.02.0002'!$A$27:$IV$27,'226 (2020)500.02.0002'!$A$29:$IV$31,'226 (2020)500.02.0002'!$A$35:$IV$35,'226 (2020)500.02.0002'!#REF!,'226 (2020)500.02.0002'!#REF!</definedName>
    <definedName name="Z_DF283966_F421_404C_8F1A_BB3FF0D49F0A_.wvu.Rows" localSheetId="241" hidden="1">'226 (2020)500.02.0003 ЕГЭ'!$A$12:$IV$25,'226 (2020)500.02.0003 ЕГЭ'!$A$27:$IV$27,'226 (2020)500.02.0003 ЕГЭ'!$A$29:$IV$31,'226 (2020)500.02.0003 ЕГЭ'!$A$35:$IV$35,'226 (2020)500.02.0003 ЕГЭ'!#REF!,'226 (2020)500.02.0003 ЕГЭ'!#REF!</definedName>
    <definedName name="Z_DF283966_F421_404C_8F1A_BB3FF0D49F0A_.wvu.Rows" localSheetId="218" hidden="1">'226 (2020)500.05.0002 '!$A$12:$IV$25,'226 (2020)500.05.0002 '!$A$27:$IV$27,'226 (2020)500.05.0002 '!$A$29:$IV$31,'226 (2020)500.05.0002 '!$A$35:$IV$35,'226 (2020)500.05.0002 '!#REF!,'226 (2020)500.05.0002 '!#REF!</definedName>
    <definedName name="Z_DF283966_F421_404C_8F1A_BB3FF0D49F0A_.wvu.Rows" localSheetId="109" hidden="1">'226 (2020)ВНЕБ, 120Д'!$A$13:$IV$26,'226 (2020)ВНЕБ, 120Д'!$A$28:$IV$28,'226 (2020)ВНЕБ, 120Д'!$A$30:$IV$32,'226 (2020)ВНЕБ, 120Д'!$A$36:$IV$36,'226 (2020)ВНЕБ, 120Д'!$A$68:$IV$68,'226 (2020)ВНЕБ, 120Д'!#REF!</definedName>
    <definedName name="Z_DF283966_F421_404C_8F1A_BB3FF0D49F0A_.wvu.Rows" localSheetId="136" hidden="1">'226 (2020)ВНЕБ, 140Д'!$A$13:$IV$26,'226 (2020)ВНЕБ, 140Д'!$A$28:$IV$28,'226 (2020)ВНЕБ, 140Д'!$A$30:$IV$32,'226 (2020)ВНЕБ, 140Д'!$A$36:$IV$36,'226 (2020)ВНЕБ, 140Д'!$A$68:$IV$68,'226 (2020)ВНЕБ, 140Д'!#REF!</definedName>
    <definedName name="Z_DF283966_F421_404C_8F1A_BB3FF0D49F0A_.wvu.Rows" localSheetId="148" hidden="1">'226 (2020)ВНЕБ, 150Д'!$A$13:$IV$26,'226 (2020)ВНЕБ, 150Д'!$A$28:$IV$28,'226 (2020)ВНЕБ, 150Д'!$A$30:$IV$32,'226 (2020)ВНЕБ, 150Д'!$A$36:$IV$36,'226 (2020)ВНЕБ, 150Д'!$A$68:$IV$68,'226 (2020)ВНЕБ, 150Д'!#REF!</definedName>
    <definedName name="Z_DF283966_F421_404C_8F1A_BB3FF0D49F0A_.wvu.Rows" localSheetId="163" hidden="1">'226 (2020)ВНЕБ, 400Д'!$A$13:$IV$26,'226 (2020)ВНЕБ, 400Д'!$A$28:$IV$28,'226 (2020)ВНЕБ, 400Д'!$A$30:$IV$32,'226 (2020)ВНЕБ, 400Д'!$A$36:$IV$36,'226 (2020)ВНЕБ, 400Д'!$A$68:$IV$68,'226 (2020)ВНЕБ, 400Д'!#REF!</definedName>
    <definedName name="Z_DF283966_F421_404C_8F1A_BB3FF0D49F0A_.wvu.Rows" localSheetId="124" hidden="1">'226 (2020)ВНЕБ, ПЛАТ.УСЛ'!$A$13:$IV$26,'226 (2020)ВНЕБ, ПЛАТ.УСЛ'!$A$28:$IV$28,'226 (2020)ВНЕБ, ПЛАТ.УСЛ'!$A$30:$IV$32,'226 (2020)ВНЕБ, ПЛАТ.УСЛ'!$A$36:$IV$36,'226 (2020)ВНЕБ, ПЛАТ.УСЛ'!$A$68:$IV$68,'226 (2020)ВНЕБ, ПЛАТ.УСЛ'!#REF!</definedName>
    <definedName name="Z_DF283966_F421_404C_8F1A_BB3FF0D49F0A_.wvu.Rows" localSheetId="91" hidden="1">'226 (2020)КРАЙ'!$A$12:$IV$25,'226 (2020)КРАЙ'!$A$27:$IV$27,'226 (2020)КРАЙ'!$A$29:$IV$31,'226 (2020)КРАЙ'!$A$35:$IV$35,'226 (2020)КРАЙ'!#REF!,'226 (2020)КРАЙ'!#REF!</definedName>
    <definedName name="Z_DF283966_F421_404C_8F1A_BB3FF0D49F0A_.wvu.Rows" localSheetId="34" hidden="1">'226 (2020)Р-Н'!$A$13:$IV$26,'226 (2020)Р-Н'!$A$28:$IV$28,'226 (2020)Р-Н'!$A$30:$IV$32,'226 (2020)Р-Н'!$A$36:$IV$36,'226 (2020)Р-Н'!$A$68:$IV$68,'226 (2020)Р-Н'!#REF!</definedName>
    <definedName name="Z_DF283966_F421_404C_8F1A_BB3FF0D49F0A_.wvu.Rows" localSheetId="209" hidden="1">'226 (2021)500.02.0001'!$A$12:$IV$25,'226 (2021)500.02.0001'!$A$27:$IV$27,'226 (2021)500.02.0001'!$A$29:$IV$31,'226 (2021)500.02.0001'!$A$35:$IV$35,'226 (2021)500.02.0001'!#REF!,'226 (2021)500.02.0001'!#REF!</definedName>
    <definedName name="Z_DF283966_F421_404C_8F1A_BB3FF0D49F0A_.wvu.Rows" localSheetId="242" hidden="1">'226 (2021)500.02.0003 ЕГЭ'!$A$12:$IV$25,'226 (2021)500.02.0003 ЕГЭ'!$A$27:$IV$27,'226 (2021)500.02.0003 ЕГЭ'!$A$29:$IV$31,'226 (2021)500.02.0003 ЕГЭ'!$A$35:$IV$35,'226 (2021)500.02.0003 ЕГЭ'!#REF!,'226 (2021)500.02.0003 ЕГЭ'!#REF!</definedName>
    <definedName name="Z_DF283966_F421_404C_8F1A_BB3FF0D49F0A_.wvu.Rows" localSheetId="219" hidden="1">'226 (2021)500.05.0002'!$A$12:$IV$25,'226 (2021)500.05.0002'!$A$27:$IV$27,'226 (2021)500.05.0002'!$A$29:$IV$31,'226 (2021)500.05.0002'!$A$35:$IV$35,'226 (2021)500.05.0002'!#REF!,'226 (2021)500.05.0002'!#REF!</definedName>
    <definedName name="Z_DF283966_F421_404C_8F1A_BB3FF0D49F0A_.wvu.Rows" localSheetId="149" hidden="1">'226 (2021)ВНЕБ, 150Д'!$A$12:$IV$25,'226 (2021)ВНЕБ, 150Д'!$A$27:$IV$27,'226 (2021)ВНЕБ, 150Д'!$A$29:$IV$31,'226 (2021)ВНЕБ, 150Д'!$A$35:$IV$35,'226 (2021)ВНЕБ, 150Д'!#REF!,'226 (2021)ВНЕБ, 150Д'!#REF!</definedName>
    <definedName name="Z_DF283966_F421_404C_8F1A_BB3FF0D49F0A_.wvu.Rows" localSheetId="92" hidden="1">'226 (2021)КРАЙ'!$A$12:$IV$25,'226 (2021)КРАЙ'!$A$27:$IV$27,'226 (2021)КРАЙ'!$A$29:$IV$31,'226 (2021)КРАЙ'!$A$35:$IV$35,'226 (2021)КРАЙ'!#REF!,'226 (2021)КРАЙ'!#REF!</definedName>
    <definedName name="Z_DF283966_F421_404C_8F1A_BB3FF0D49F0A_.wvu.Rows" localSheetId="35" hidden="1">'226 (2021)Р-Н'!$A$12:$IV$25,'226 (2021)Р-Н'!$A$27:$IV$27,'226 (2021)Р-Н'!$A$29:$IV$31,'226 (2021)Р-Н'!$A$35:$IV$35,'226 (2021)Р-Н'!#REF!,'226 (2021)Р-Н'!#REF!</definedName>
    <definedName name="Z_DF283966_F421_404C_8F1A_BB3FF0D49F0A_.wvu.Rows" localSheetId="195" hidden="1">'226 (2022)060.00.0005'!$A$12:$IV$25,'226 (2022)060.00.0005'!$A$27:$IV$27,'226 (2022)060.00.0005'!$A$29:$IV$31,'226 (2022)060.00.0005'!$A$35:$IV$35,'226 (2022)060.00.0005'!#REF!,'226 (2022)060.00.0005'!#REF!</definedName>
    <definedName name="Z_DF283966_F421_404C_8F1A_BB3FF0D49F0A_.wvu.Rows" localSheetId="210" hidden="1">'226 (2022)500.02.0001'!$A$12:$IV$25,'226 (2022)500.02.0001'!$A$27:$IV$27,'226 (2022)500.02.0001'!$A$29:$IV$31,'226 (2022)500.02.0001'!$A$35:$IV$35,'226 (2022)500.02.0001'!#REF!,'226 (2022)500.02.0001'!#REF!</definedName>
    <definedName name="Z_DF283966_F421_404C_8F1A_BB3FF0D49F0A_.wvu.Rows" localSheetId="258" hidden="1">'226 (2022)500.02.0002'!$A$12:$IV$25,'226 (2022)500.02.0002'!$A$27:$IV$27,'226 (2022)500.02.0002'!$A$29:$IV$31,'226 (2022)500.02.0002'!$A$35:$IV$35,'226 (2022)500.02.0002'!#REF!,'226 (2022)500.02.0002'!#REF!</definedName>
    <definedName name="Z_DF283966_F421_404C_8F1A_BB3FF0D49F0A_.wvu.Rows" localSheetId="243" hidden="1">'226 (2022)500.02.0003 ЕГЭ'!$A$12:$IV$25,'226 (2022)500.02.0003 ЕГЭ'!$A$27:$IV$27,'226 (2022)500.02.0003 ЕГЭ'!$A$29:$IV$31,'226 (2022)500.02.0003 ЕГЭ'!$A$35:$IV$35,'226 (2022)500.02.0003 ЕГЭ'!#REF!,'226 (2022)500.02.0003 ЕГЭ'!#REF!</definedName>
    <definedName name="Z_DF283966_F421_404C_8F1A_BB3FF0D49F0A_.wvu.Rows" localSheetId="255" hidden="1">'226 (2022)500.03.0002'!$A$12:$IV$25,'226 (2022)500.03.0002'!$A$27:$IV$27,'226 (2022)500.03.0002'!$A$29:$IV$31,'226 (2022)500.03.0002'!$A$35:$IV$35,'226 (2022)500.03.0002'!#REF!,'226 (2022)500.03.0002'!#REF!</definedName>
    <definedName name="Z_DF283966_F421_404C_8F1A_BB3FF0D49F0A_.wvu.Rows" localSheetId="220" hidden="1">'226 (2022)500.05.0002'!$A$12:$IV$25,'226 (2022)500.05.0002'!$A$27:$IV$27,'226 (2022)500.05.0002'!$A$29:$IV$31,'226 (2022)500.05.0002'!$A$35:$IV$35,'226 (2022)500.05.0002'!#REF!,'226 (2022)500.05.0002'!#REF!</definedName>
    <definedName name="Z_DF283966_F421_404C_8F1A_BB3FF0D49F0A_.wvu.Rows" localSheetId="150" hidden="1">'226 (2022)ВНЕБ, 150Д'!$A$12:$IV$25,'226 (2022)ВНЕБ, 150Д'!$A$27:$IV$27,'226 (2022)ВНЕБ, 150Д'!$A$29:$IV$31,'226 (2022)ВНЕБ, 150Д'!$A$35:$IV$35,'226 (2022)ВНЕБ, 150Д'!#REF!,'226 (2022)ВНЕБ, 150Д'!#REF!</definedName>
    <definedName name="Z_DF283966_F421_404C_8F1A_BB3FF0D49F0A_.wvu.Rows" localSheetId="93" hidden="1">'226 (2022)КРАЙ'!$A$12:$IV$25,'226 (2022)КРАЙ'!$A$27:$IV$27,'226 (2022)КРАЙ'!$A$29:$IV$31,'226 (2022)КРАЙ'!$A$35:$IV$35,'226 (2022)КРАЙ'!#REF!,'226 (2022)КРАЙ'!#REF!</definedName>
    <definedName name="Z_DF283966_F421_404C_8F1A_BB3FF0D49F0A_.wvu.Rows" localSheetId="36" hidden="1">'226 (2022)Р-Н'!$A$12:$IV$25,'226 (2022)Р-Н'!$A$27:$IV$27,'226 (2022)Р-Н'!$A$29:$IV$31,'226 (2022)Р-Н'!$A$35:$IV$35,'226 (2022)Р-Н'!#REF!,'226 (2022)Р-Н'!#REF!</definedName>
    <definedName name="Z_DF283966_F421_404C_8F1A_BB3FF0D49F0A_.wvu.Rows" localSheetId="222" hidden="1">'226(2020)020.00.0028Гор.пит(РБ)'!$A$12:$IV$25,'226(2020)020.00.0028Гор.пит(РБ)'!$A$27:$IV$27,'226(2020)020.00.0028Гор.пит(РБ)'!$A$29:$IV$31,'226(2020)020.00.0028Гор.пит(РБ)'!$A$35:$IV$35,'226(2020)020.00.0028Гор.пит(РБ)'!#REF!,'226(2020)020.00.0028Гор.пит(РБ)'!#REF!</definedName>
    <definedName name="Z_DF283966_F421_404C_8F1A_BB3FF0D49F0A_.wvu.Rows" localSheetId="224" hidden="1">'226(2020)500.02.0005Гор.пит(КБ)'!$A$12:$IV$25,'226(2020)500.02.0005Гор.пит(КБ)'!$A$27:$IV$27,'226(2020)500.02.0005Гор.пит(КБ)'!$A$29:$IV$31,'226(2020)500.02.0005Гор.пит(КБ)'!$A$35:$IV$35,'226(2020)500.02.0005Гор.пит(КБ)'!#REF!,'226(2020)500.02.0005Гор.пит(КБ)'!#REF!</definedName>
    <definedName name="Z_DF283966_F421_404C_8F1A_BB3FF0D49F0A_.wvu.Rows" localSheetId="223" hidden="1">'226(2020)500.02.0005Гор.пит(ФБ)'!$A$12:$IV$25,'226(2020)500.02.0005Гор.пит(ФБ)'!$A$27:$IV$27,'226(2020)500.02.0005Гор.пит(ФБ)'!$A$29:$IV$31,'226(2020)500.02.0005Гор.пит(ФБ)'!$A$35:$IV$35,'226(2020)500.02.0005Гор.пит(ФБ)'!#REF!,'226(2020)500.02.0005Гор.пит(ФБ)'!#REF!</definedName>
    <definedName name="Z_DF283966_F421_404C_8F1A_BB3FF0D49F0A_.wvu.Rows" localSheetId="137" hidden="1">'227 (2020)ВНЕБ, 140Д'!$A$12:$IV$14,'227 (2020)ВНЕБ, 140Д'!#REF!,'227 (2020)ВНЕБ, 140Д'!#REF!,'227 (2020)ВНЕБ, 140Д'!#REF!,'227 (2020)ВНЕБ, 140Д'!$A$15:$IV$15</definedName>
    <definedName name="Z_DF283966_F421_404C_8F1A_BB3FF0D49F0A_.wvu.Rows" localSheetId="151" hidden="1">'227 (2020)ВНЕБ, 150Д'!$A$12:$IV$14,'227 (2020)ВНЕБ, 150Д'!#REF!,'227 (2020)ВНЕБ, 150Д'!#REF!,'227 (2020)ВНЕБ, 150Д'!#REF!,'227 (2020)ВНЕБ, 150Д'!$A$15:$IV$15</definedName>
    <definedName name="Z_DF283966_F421_404C_8F1A_BB3FF0D49F0A_.wvu.Rows" localSheetId="164" hidden="1">'227 (2020)ВНЕБ, 400Д'!$A$12:$IV$14,'227 (2020)ВНЕБ, 400Д'!#REF!,'227 (2020)ВНЕБ, 400Д'!#REF!,'227 (2020)ВНЕБ, 400Д'!#REF!,'227 (2020)ВНЕБ, 400Д'!$A$15:$IV$15</definedName>
    <definedName name="Z_DF283966_F421_404C_8F1A_BB3FF0D49F0A_.wvu.Rows" localSheetId="125" hidden="1">'227 (2020)ВНЕБ, ПЛАТ.УСЛ'!$A$12:$IV$14,'227 (2020)ВНЕБ, ПЛАТ.УСЛ'!#REF!,'227 (2020)ВНЕБ, ПЛАТ.УСЛ'!#REF!,'227 (2020)ВНЕБ, ПЛАТ.УСЛ'!#REF!,'227 (2020)ВНЕБ, ПЛАТ.УСЛ'!$A$15:$IV$15</definedName>
    <definedName name="Z_DF283966_F421_404C_8F1A_BB3FF0D49F0A_.wvu.Rows" localSheetId="37" hidden="1">'227 (2020)Р-Н'!$A$12:$IV$14,'227 (2020)Р-Н'!#REF!,'227 (2020)Р-Н'!#REF!,'227 (2020)Р-Н'!#REF!,'227 (2020)Р-Н'!$A$15:$IV$15</definedName>
    <definedName name="Z_DF283966_F421_404C_8F1A_BB3FF0D49F0A_.wvu.Rows" localSheetId="38" hidden="1">'227 (2021)Р-Н'!$A$11:$IV$13,'227 (2021)Р-Н'!#REF!,'227 (2021)Р-Н'!#REF!,'227 (2021)Р-Н'!#REF!,'227 (2021)Р-Н'!$A$14:$IV$14</definedName>
    <definedName name="Z_DF283966_F421_404C_8F1A_BB3FF0D49F0A_.wvu.Rows" localSheetId="39" hidden="1">'227 (2022)Р-Н'!$A$11:$IV$13,'227 (2022)Р-Н'!#REF!,'227 (2022)Р-Н'!#REF!,'227 (2022)Р-Н'!#REF!,'227 (2022)Р-Н'!$A$14:$IV$14</definedName>
    <definedName name="Z_DF283966_F421_404C_8F1A_BB3FF0D49F0A_.wvu.Rows" localSheetId="177" hidden="1">'342 (2020)020.00.0001'!$A$13:$IV$14,'342 (2020)020.00.0001'!$A$16:$IV$30</definedName>
    <definedName name="Z_DF283966_F421_404C_8F1A_BB3FF0D49F0A_.wvu.Rows" localSheetId="178" hidden="1">'342 (2020)020.00.0002'!$A$13:$IV$14,'342 (2020)020.00.0002'!$A$16:$IV$30</definedName>
    <definedName name="Z_DF283966_F421_404C_8F1A_BB3FF0D49F0A_.wvu.Rows" localSheetId="179" hidden="1">'342 (2020)020.00.0003'!$A$13:$IV$14,'342 (2020)020.00.0003'!$A$16:$IV$30</definedName>
    <definedName name="Z_DF283966_F421_404C_8F1A_BB3FF0D49F0A_.wvu.Rows" localSheetId="211" hidden="1">'342 (2020)500.02.0001'!$A$13:$IV$14,'342 (2020)500.02.0001'!$A$16:$IV$30</definedName>
    <definedName name="Z_DF283966_F421_404C_8F1A_BB3FF0D49F0A_.wvu.Rows" localSheetId="212" hidden="1">'342 (2021)500.02.0001'!$A$13:$IV$14,'342 (2021)500.02.0001'!$A$16:$IV$30</definedName>
    <definedName name="Z_DF283966_F421_404C_8F1A_BB3FF0D49F0A_.wvu.Rows" localSheetId="213" hidden="1">'342 (2022)500.02.0001'!$A$13:$IV$14,'342 (2022)500.02.0001'!$A$16:$IV$30</definedName>
    <definedName name="Z_DF283966_F421_404C_8F1A_BB3FF0D49F0A_.wvu.Rows" localSheetId="225" hidden="1">'342(2020)020.00.0028Гор.пит(РБ)'!$A$13:$IV$13,'342(2020)020.00.0028Гор.пит(РБ)'!$A$14:$IV$15</definedName>
    <definedName name="Z_DF283966_F421_404C_8F1A_BB3FF0D49F0A_.wvu.Rows" localSheetId="227" hidden="1">'342(2020)500.02.0005Гор.пит(КБ)'!$A$13:$IV$13,'342(2020)500.02.0005Гор.пит(КБ)'!$A$14:$IV$15</definedName>
    <definedName name="Z_DF283966_F421_404C_8F1A_BB3FF0D49F0A_.wvu.Rows" localSheetId="226" hidden="1">'342(2020)500.02.0005Гор.пит(ФБ)'!$A$13:$IV$13,'342(2020)500.02.0005Гор.пит(ФБ)'!$A$14:$IV$15</definedName>
    <definedName name="_xlnm.Print_Titles" localSheetId="119">'211квр 111 (2020)ВНЕБ, ПЛАТ.УСЛ'!$A$17:$IV$17</definedName>
    <definedName name="_xlnm.Print_Titles" localSheetId="120">'211квр 111 (2021)ВНЕБ, ПЛАТ.УСЛ'!$A$17:$IV$17</definedName>
    <definedName name="_xlnm.Print_Titles" localSheetId="13">'211квр 111 (2021)РАЙОН'!$A$17:$IV$17</definedName>
    <definedName name="_xlnm.Print_Titles" localSheetId="121">'211квр 111 (2022)ВНЕБ, ПЛАТ.УСЛ'!$A$17:$IV$17</definedName>
    <definedName name="_xlnm.Print_Titles" localSheetId="14">'211квр 111 (2022)РАЙОН'!$A$17:$IV$17</definedName>
    <definedName name="_xlnm.Print_Titles" localSheetId="234">'ДЛЯ ТАЛИСМАНА'!#REF!</definedName>
    <definedName name="_xlnm.Print_Titles" localSheetId="0">'Раздел 1'!$28:$28</definedName>
    <definedName name="_xlnm.Print_Area" localSheetId="214">'211квр 111 (2020)500.01.0003ЕГЭ'!$A$1:$I$33</definedName>
    <definedName name="_xlnm.Print_Area" localSheetId="119">'211квр 111 (2020)ВНЕБ, ПЛАТ.УСЛ'!$A$1:$I$33</definedName>
    <definedName name="_xlnm.Print_Area" localSheetId="56">'211квр 111 (2020)КРАЙ'!$A$1:$I$43</definedName>
    <definedName name="_xlnm.Print_Area" localSheetId="67">'211квр 111 (2020)КРАЙ (0703)'!$A$1:$I$33</definedName>
    <definedName name="_xlnm.Print_Area" localSheetId="12">'211квр 111 (2020)РАЙОН'!$A$1:$I$33</definedName>
    <definedName name="_xlnm.Print_Area" localSheetId="215">'211квр 111 (2021)500.01.0003ЕГЭ'!$A$1:$I$33</definedName>
    <definedName name="_xlnm.Print_Area" localSheetId="120">'211квр 111 (2021)ВНЕБ, ПЛАТ.УСЛ'!$A$1:$I$33</definedName>
    <definedName name="_xlnm.Print_Area" localSheetId="57">'211квр 111 (2021)КРАЙ'!$A$1:$I$50</definedName>
    <definedName name="_xlnm.Print_Area" localSheetId="68">'211квр 111 (2021)КРАЙ (0703)'!$A$1:$I$33</definedName>
    <definedName name="_xlnm.Print_Area" localSheetId="13">'211квр 111 (2021)РАЙОН'!$A$1:$I$33</definedName>
    <definedName name="_xlnm.Print_Area" localSheetId="216">'211квр 111 (2022)500.01.0003ЕГЭ'!$A$1:$I$33</definedName>
    <definedName name="_xlnm.Print_Area" localSheetId="121">'211квр 111 (2022)ВНЕБ, ПЛАТ.УСЛ'!$A$1:$I$33</definedName>
    <definedName name="_xlnm.Print_Area" localSheetId="58">'211квр 111 (2022)КРАЙ'!$A$1:$I$42</definedName>
    <definedName name="_xlnm.Print_Area" localSheetId="69">'211квр 111 (2022)КРАЙ (0703)'!$A$1:$I$33</definedName>
    <definedName name="_xlnm.Print_Area" localSheetId="14">'211квр 111 (2022)РАЙОН'!$A$1:$I$33</definedName>
    <definedName name="_xlnm.Print_Area" localSheetId="65">'212, 226 КВР 112 (2020)КРАЙ'!$A$1:$F$23</definedName>
    <definedName name="_xlnm.Print_Area" localSheetId="77">'212, 226 КВР 112 (2021)КРАЙ'!$A$1:$F$25</definedName>
    <definedName name="_xlnm.Print_Area" localSheetId="78">'212, 226 КВР 112 (2022)КРАЙ'!$A$1:$F$25</definedName>
    <definedName name="_xlnm.Print_Area" localSheetId="217">'213 КВР 113 (2020-2022)ЕГЭ'!$A$1:$H$30</definedName>
    <definedName name="_xlnm.Print_Area" localSheetId="21">'213 КВР 113 (2020-2022)Р-Н'!$A$1:$H$30</definedName>
    <definedName name="_xlnm.Print_Area" localSheetId="66">'213 КВР 113(2020-2022)КРАЙ'!$A$1:$H$30</definedName>
    <definedName name="_xlnm.Print_Area" localSheetId="122">'213КВР113(2020-2022)ВНЕБ,ПЛАТ.У'!$A$1:$H$30</definedName>
    <definedName name="_xlnm.Print_Area" localSheetId="76">'213КВР113(2020-2022)КРАЙ (0703)'!$A$1:$H$30</definedName>
    <definedName name="_xlnm.Print_Area" localSheetId="235">'221 (2020)500.02.0003ЕГЭ'!$A$1:$F$20</definedName>
    <definedName name="_xlnm.Print_Area" localSheetId="82">'221 (2020)КРАЙ'!$A$1:$F$20</definedName>
    <definedName name="_xlnm.Print_Area" localSheetId="236">'221 (2021)500.02.0003ЕГЭ'!$A$1:$F$20</definedName>
    <definedName name="_xlnm.Print_Area" localSheetId="83">'221 (2021)КРАЙ'!$A$1:$F$20</definedName>
    <definedName name="_xlnm.Print_Area" localSheetId="237">'221 (2022)500.02.0003ЕГЭ'!$A$1:$F$20</definedName>
    <definedName name="_xlnm.Print_Area" localSheetId="84">'221 (2022)КРАЙ'!$A$1:$F$20</definedName>
    <definedName name="_xlnm.Print_Area" localSheetId="85">'222 (2020)КРАЙ'!$A$1:$E$20</definedName>
    <definedName name="_xlnm.Print_Area" localSheetId="25">'222 (2020)Р-Н,ПОДВОЗ'!$A$1:$E$26</definedName>
    <definedName name="_xlnm.Print_Area" localSheetId="86">'222 (2021)КРАЙ'!$A$1:$E$20</definedName>
    <definedName name="_xlnm.Print_Area" localSheetId="26">'222 (2021)Р-Н,ПОДВОЗ'!$A$1:$E$26</definedName>
    <definedName name="_xlnm.Print_Area" localSheetId="87">'222 (2022)КРАЙ'!$A$1:$E$20</definedName>
    <definedName name="_xlnm.Print_Area" localSheetId="27">'222 (2022)Р-Н,ПОДВОЗ'!$A$1:$E$26</definedName>
    <definedName name="_xlnm.Print_Area" localSheetId="105">'223 (2020)ВНЕБ, 120Д'!$A$1:$E$39</definedName>
    <definedName name="_xlnm.Print_Area" localSheetId="116">'223 (2020)ВНЕБ, 130Д'!$A$1:$E$39</definedName>
    <definedName name="_xlnm.Print_Area" localSheetId="28">'223 (2020)Р-Н'!$A$1:$E$39</definedName>
    <definedName name="_xlnm.Print_Area" localSheetId="117">'223 (2021)ВНЕБ, 130Д'!$A$1:$E$27</definedName>
    <definedName name="_xlnm.Print_Area" localSheetId="29">'223 (2021)Р-Н'!$A$1:$E$27</definedName>
    <definedName name="_xlnm.Print_Area" localSheetId="118">'223 (2022)ВНЕБ, 130Д'!$A$1:$E$27</definedName>
    <definedName name="_xlnm.Print_Area" localSheetId="30">'223 (2022)Р-Н'!$A$1:$E$27</definedName>
    <definedName name="_xlnm.Print_Area" localSheetId="190">'225  (2020)003.01.0029'!$A$1:$F$89</definedName>
    <definedName name="_xlnm.Print_Area" localSheetId="199">'225  (2020)005.00.0000'!$A$1:$F$89</definedName>
    <definedName name="_xlnm.Print_Area" localSheetId="193">'225  (2020)008.01.0001'!$A$1:$F$89</definedName>
    <definedName name="_xlnm.Print_Area" localSheetId="238">'225  (2020)500.02.0003ЕГЭ'!$A$1:$F$89</definedName>
    <definedName name="_xlnm.Print_Area" localSheetId="106">'225  (2020)ВНЕБ, 120Д'!$A$1:$F$163</definedName>
    <definedName name="_xlnm.Print_Area" localSheetId="135">'225  (2020)ВНЕБ, 140Д'!$A$1:$F$163</definedName>
    <definedName name="_xlnm.Print_Area" localSheetId="147">'225  (2020)ВНЕБ, 150Д'!$A$1:$F$163</definedName>
    <definedName name="_xlnm.Print_Area" localSheetId="162">'225  (2020)ВНЕБ, 400Д'!$A$1:$F$163</definedName>
    <definedName name="_xlnm.Print_Area" localSheetId="123">'225  (2020)ВНЕБ, ПЛАТ.УСЛ'!$A$1:$F$163</definedName>
    <definedName name="_xlnm.Print_Area" localSheetId="88">'225  (2020)КРАЙ'!$A$1:$F$83</definedName>
    <definedName name="_xlnm.Print_Area" localSheetId="31">'225  (2020)Р-Н'!$A$1:$F$163</definedName>
    <definedName name="_xlnm.Print_Area" localSheetId="191">'225  (2021)003.01.0026'!$A$1:$F$89</definedName>
    <definedName name="_xlnm.Print_Area" localSheetId="192">'225  (2021)003.03.0002'!$A$1:$F$89</definedName>
    <definedName name="_xlnm.Print_Area" localSheetId="239">'225  (2021)500.02.0003ЕГЭ'!$A$1:$F$89</definedName>
    <definedName name="_xlnm.Print_Area" localSheetId="107">'225  (2021)ВНЕБ, 120Д'!$A$1:$F$163</definedName>
    <definedName name="_xlnm.Print_Area" localSheetId="89">'225  (2021)КРАЙ'!$A$1:$F$83</definedName>
    <definedName name="_xlnm.Print_Area" localSheetId="32">'225  (2021)Р-Н'!$A$1:$F$89</definedName>
    <definedName name="_xlnm.Print_Area" localSheetId="194">'225  (2022)060.00.0004'!$A$1:$F$89</definedName>
    <definedName name="_xlnm.Print_Area" localSheetId="240">'225  (2022)500.02.0003ЕГЭ'!$A$1:$F$89</definedName>
    <definedName name="_xlnm.Print_Area" localSheetId="253">'225  (2022)500.03.0002'!$A$1:$F$89</definedName>
    <definedName name="_xlnm.Print_Area" localSheetId="108">'225  (2022)ВНЕБ, 120Д'!$A$1:$F$163</definedName>
    <definedName name="_xlnm.Print_Area" localSheetId="90">'225  (2022)КРАЙ'!$A$1:$F$83</definedName>
    <definedName name="_xlnm.Print_Area" localSheetId="33">'225  (2022)Р-Н'!$A$1:$F$89</definedName>
    <definedName name="_xlnm.Print_Area" localSheetId="221">'225(2020)003.01.0043 Кап.рем '!$A$1:$F$89</definedName>
    <definedName name="_xlnm.Print_Area" localSheetId="176">'226 (2020)020.00.0001'!$A$1:$F$51</definedName>
    <definedName name="_xlnm.Print_Area" localSheetId="180">'226 (2020)020.00.0005 КПР'!$A$1:$F$51</definedName>
    <definedName name="_xlnm.Print_Area" localSheetId="208">'226 (2020)500.02.0001'!$A$1:$F$51</definedName>
    <definedName name="_xlnm.Print_Area" localSheetId="257">'226 (2020)500.02.0002'!$A$1:$F$51</definedName>
    <definedName name="_xlnm.Print_Area" localSheetId="241">'226 (2020)500.02.0003 ЕГЭ'!$A$1:$F$51</definedName>
    <definedName name="_xlnm.Print_Area" localSheetId="218">'226 (2020)500.05.0002 '!$A$1:$F$51</definedName>
    <definedName name="_xlnm.Print_Area" localSheetId="109">'226 (2020)ВНЕБ, 120Д'!$A$1:$F$143</definedName>
    <definedName name="_xlnm.Print_Area" localSheetId="136">'226 (2020)ВНЕБ, 140Д'!$A$1:$F$143</definedName>
    <definedName name="_xlnm.Print_Area" localSheetId="148">'226 (2020)ВНЕБ, 150Д'!$A$1:$F$143</definedName>
    <definedName name="_xlnm.Print_Area" localSheetId="163">'226 (2020)ВНЕБ, 400Д'!$A$1:$F$143</definedName>
    <definedName name="_xlnm.Print_Area" localSheetId="124">'226 (2020)ВНЕБ, ПЛАТ.УСЛ'!$A$1:$F$143</definedName>
    <definedName name="_xlnm.Print_Area" localSheetId="91">'226 (2020)КРАЙ'!$A$1:$F$51</definedName>
    <definedName name="_xlnm.Print_Area" localSheetId="34">'226 (2020)Р-Н'!$A$1:$F$143</definedName>
    <definedName name="_xlnm.Print_Area" localSheetId="209">'226 (2021)500.02.0001'!$A$1:$F$51</definedName>
    <definedName name="_xlnm.Print_Area" localSheetId="242">'226 (2021)500.02.0003 ЕГЭ'!$A$1:$F$51</definedName>
    <definedName name="_xlnm.Print_Area" localSheetId="219">'226 (2021)500.05.0002'!$A$1:$F$51</definedName>
    <definedName name="_xlnm.Print_Area" localSheetId="149">'226 (2021)ВНЕБ, 150Д'!$A$1:$F$51</definedName>
    <definedName name="_xlnm.Print_Area" localSheetId="92">'226 (2021)КРАЙ'!$A$1:$F$51</definedName>
    <definedName name="_xlnm.Print_Area" localSheetId="35">'226 (2021)Р-Н'!$A$1:$F$51</definedName>
    <definedName name="_xlnm.Print_Area" localSheetId="195">'226 (2022)060.00.0005'!$A$1:$F$51</definedName>
    <definedName name="_xlnm.Print_Area" localSheetId="210">'226 (2022)500.02.0001'!$A$1:$F$51</definedName>
    <definedName name="_xlnm.Print_Area" localSheetId="258">'226 (2022)500.02.0002'!$A$1:$F$51</definedName>
    <definedName name="_xlnm.Print_Area" localSheetId="243">'226 (2022)500.02.0003 ЕГЭ'!$A$1:$F$51</definedName>
    <definedName name="_xlnm.Print_Area" localSheetId="255">'226 (2022)500.03.0002'!$A$1:$F$51</definedName>
    <definedName name="_xlnm.Print_Area" localSheetId="220">'226 (2022)500.05.0002'!$A$1:$F$51</definedName>
    <definedName name="_xlnm.Print_Area" localSheetId="150">'226 (2022)ВНЕБ, 150Д'!$A$1:$F$51</definedName>
    <definedName name="_xlnm.Print_Area" localSheetId="93">'226 (2022)КРАЙ'!$A$1:$F$51</definedName>
    <definedName name="_xlnm.Print_Area" localSheetId="36">'226 (2022)Р-Н'!$A$1:$F$51</definedName>
    <definedName name="_xlnm.Print_Area" localSheetId="222">'226(2020)020.00.0028Гор.пит(РБ)'!$A$1:$F$51</definedName>
    <definedName name="_xlnm.Print_Area" localSheetId="224">'226(2020)500.02.0005Гор.пит(КБ)'!$A$1:$F$51</definedName>
    <definedName name="_xlnm.Print_Area" localSheetId="223">'226(2020)500.02.0005Гор.пит(ФБ)'!$A$1:$F$51</definedName>
    <definedName name="_xlnm.Print_Area" localSheetId="137">'227 (2020)ВНЕБ, 140Д'!$A$1:$D$29</definedName>
    <definedName name="_xlnm.Print_Area" localSheetId="151">'227 (2020)ВНЕБ, 150Д'!$A$1:$D$29</definedName>
    <definedName name="_xlnm.Print_Area" localSheetId="164">'227 (2020)ВНЕБ, 400Д'!$A$1:$D$29</definedName>
    <definedName name="_xlnm.Print_Area" localSheetId="125">'227 (2020)ВНЕБ, ПЛАТ.УСЛ'!$A$1:$D$29</definedName>
    <definedName name="_xlnm.Print_Area" localSheetId="37">'227 (2020)Р-Н'!$A$1:$D$29</definedName>
    <definedName name="_xlnm.Print_Area" localSheetId="38">'227 (2021)Р-Н'!$A$1:$D$21</definedName>
    <definedName name="_xlnm.Print_Area" localSheetId="39">'227 (2022)Р-Н'!$A$1:$D$21</definedName>
    <definedName name="_xlnm.Print_Area" localSheetId="244">'228 (2020)500.02.0003 ЕГЭ'!$A$1:$D$35</definedName>
    <definedName name="_xlnm.Print_Area" localSheetId="110">'228 (2020)ВНЕБ, 120Д'!$A$1:$D$55</definedName>
    <definedName name="_xlnm.Print_Area" localSheetId="138">'228 (2020)ВНЕБ, 140Д'!$A$1:$D$55</definedName>
    <definedName name="_xlnm.Print_Area" localSheetId="152">'228 (2020)ВНЕБ, 150Д'!$A$1:$D$55</definedName>
    <definedName name="_xlnm.Print_Area" localSheetId="165">'228 (2020)ВНЕБ, 400Д'!$A$1:$D$55</definedName>
    <definedName name="_xlnm.Print_Area" localSheetId="126">'228 (2020)ВНЕБ, ПЛАТ.УСЛ'!$A$1:$D$55</definedName>
    <definedName name="_xlnm.Print_Area" localSheetId="40">'228 (2020)Р-Н'!$A$1:$D$55</definedName>
    <definedName name="_xlnm.Print_Area" localSheetId="245">'228 (2021)500.02.0003 ЕГЭ'!$A$1:$D$35</definedName>
    <definedName name="_xlnm.Print_Area" localSheetId="111">'228 (2021)ВНЕБ, 120Д'!$A$1:$D$55</definedName>
    <definedName name="_xlnm.Print_Area" localSheetId="196">'228 (2022)060.00.0006'!$A$1:$D$35</definedName>
    <definedName name="_xlnm.Print_Area" localSheetId="246">'228 (2022)500.02.0003 ЕГЭ'!$A$1:$D$35</definedName>
    <definedName name="_xlnm.Print_Area" localSheetId="256">'228 (2022)500.03.0002'!$A$1:$D$35</definedName>
    <definedName name="_xlnm.Print_Area" localSheetId="112">'228 (2022)ВНЕБ, 120Д'!$A$1:$D$55</definedName>
    <definedName name="_xlnm.Print_Area" localSheetId="59">'264 КВР 111 (2020)КРАЙ'!$A$1:$E$18</definedName>
    <definedName name="_xlnm.Print_Area" localSheetId="70">'264 КВР 111 (2020)КРАЙ (0703)'!$A$1:$E$18</definedName>
    <definedName name="_xlnm.Print_Area" localSheetId="15">'264 КВР 111 (2020)Р-Н'!$A$1:$E$18</definedName>
    <definedName name="_xlnm.Print_Area" localSheetId="60">'264 КВР 111 (2021)КРАЙ'!$A$1:$E$18</definedName>
    <definedName name="_xlnm.Print_Area" localSheetId="71">'264 КВР 111 (2021)КРАЙ (0703)'!$A$1:$E$18</definedName>
    <definedName name="_xlnm.Print_Area" localSheetId="16">'264 КВР 111 (2021)Р-Н'!$A$1:$E$18</definedName>
    <definedName name="_xlnm.Print_Area" localSheetId="61">'264 КВР 111 (2022)КРАЙ'!$A$1:$E$18</definedName>
    <definedName name="_xlnm.Print_Area" localSheetId="72">'264 КВР 111 (2022)КРАЙ (0703)'!$A$1:$E$18</definedName>
    <definedName name="_xlnm.Print_Area" localSheetId="17">'264 КВР 111 (2022)Р-Н'!$A$1:$E$18</definedName>
    <definedName name="_xlnm.Print_Area" localSheetId="205">'265 ЛЬГОТЫ (321) (2020)'!$A$1:$F$20</definedName>
    <definedName name="_xlnm.Print_Area" localSheetId="206">'265 ЛЬГОТЫ (321) (2021)'!$A$1:$F$20</definedName>
    <definedName name="_xlnm.Print_Area" localSheetId="207">'265 ЛЬГОТЫ (321) (2022)'!$A$1:$F$20</definedName>
    <definedName name="_xlnm.Print_Area" localSheetId="62">'266 КВР 111 (2020)КРАЙ'!$A$1:$E$19</definedName>
    <definedName name="_xlnm.Print_Area" localSheetId="73">'266 КВР 111 (2020)КРАЙ (0703)'!$A$1:$E$19</definedName>
    <definedName name="_xlnm.Print_Area" localSheetId="18">'266 КВР 111 (2020)Р-Н'!$A$1:$E$19</definedName>
    <definedName name="_xlnm.Print_Area" localSheetId="63">'266 КВР 111 (2021)КРАЙ'!$A$1:$E$19</definedName>
    <definedName name="_xlnm.Print_Area" localSheetId="74">'266 КВР 111 (2021)КРАЙ (0703)'!$A$1:$E$19</definedName>
    <definedName name="_xlnm.Print_Area" localSheetId="19">'266 КВР 111 (2021)Р-Н'!$A$1:$E$19</definedName>
    <definedName name="_xlnm.Print_Area" localSheetId="64">'266 КВР 111 (2022)КРАЙ'!$A$1:$E$19</definedName>
    <definedName name="_xlnm.Print_Area" localSheetId="75">'266 КВР 111 (2022)КРАЙ (0703)'!$A$1:$E$19</definedName>
    <definedName name="_xlnm.Print_Area" localSheetId="20">'266 КВР 111 (2022)Р-Н'!$A$1:$E$19</definedName>
    <definedName name="_xlnm.Print_Area" localSheetId="79">'266 КВР 112 (2020)КРАЙ'!$A$1:$F$17</definedName>
    <definedName name="_xlnm.Print_Area" localSheetId="22">'266 КВР 112 (2020)Р-Н'!$A$1:$F$17</definedName>
    <definedName name="_xlnm.Print_Area" localSheetId="80">'266 КВР 112 (2021)КРАЙ'!$A$1:$F$17</definedName>
    <definedName name="_xlnm.Print_Area" localSheetId="23">'266 КВР 112 (2021)Р-Н'!$A$1:$F$17</definedName>
    <definedName name="_xlnm.Print_Area" localSheetId="81">'266 КВР 112 (2022)КРАЙ'!$A$1:$F$17</definedName>
    <definedName name="_xlnm.Print_Area" localSheetId="24">'266 КВР 112 (2022)Р-Н'!$A$1:$F$17</definedName>
    <definedName name="_xlnm.Print_Area" localSheetId="202">'267 ЛЬГОТЫ (112) (2020)'!$A$1:$F$20</definedName>
    <definedName name="_xlnm.Print_Area" localSheetId="203">'267 ЛЬГОТЫ (112) (2021)'!$A$1:$F$20</definedName>
    <definedName name="_xlnm.Print_Area" localSheetId="204">'267 ЛЬГОТЫ (112) (2022)'!$A$1:$F$20</definedName>
    <definedName name="_xlnm.Print_Area" localSheetId="54">'291 (853) (2020)'!$A$1:$F$26</definedName>
    <definedName name="_xlnm.Print_Area" localSheetId="47">'291 зем  (2020)'!$A$1:$E$22</definedName>
    <definedName name="_xlnm.Print_Area" localSheetId="48">'291 зем  (2021)'!$A$1:$E$22</definedName>
    <definedName name="_xlnm.Print_Area" localSheetId="49">'291 зем  (2022)'!$A$1:$E$22</definedName>
    <definedName name="_xlnm.Print_Area" localSheetId="50">'291 им  (2020)'!$A$1:$E$28</definedName>
    <definedName name="_xlnm.Print_Area" localSheetId="51">'291 им  (2021)'!$A$1:$E$28</definedName>
    <definedName name="_xlnm.Print_Area" localSheetId="52">'291 им  (2022)'!$A$1:$E$28</definedName>
    <definedName name="_xlnm.Print_Area" localSheetId="53">'291(852) (2020)'!$A$1:$F$28</definedName>
    <definedName name="_xlnm.Print_Area" localSheetId="159">'291(852) (2020)ВНЕБ 150Д'!$A$1:$F$28</definedName>
    <definedName name="_xlnm.Print_Area" localSheetId="144">'291(852)(20)ВНЕБ 140Д'!$A$1:$F$28</definedName>
    <definedName name="_xlnm.Print_Area" localSheetId="171">'291(852)(20)ВНЕБ 400Д'!$A$1:$F$28</definedName>
    <definedName name="_xlnm.Print_Area" localSheetId="132">'291(852)(20)ВНЕБ ПЛАТ.УСЛ'!$A$1:$F$28</definedName>
    <definedName name="_xlnm.Print_Area" localSheetId="160">'291(853) (2020)ВНЕБ 150Д'!$A$1:$F$26</definedName>
    <definedName name="_xlnm.Print_Area" localSheetId="145">'291(853)(20)ВНЕБ 140Д'!$A$1:$F$26</definedName>
    <definedName name="_xlnm.Print_Area" localSheetId="172">'291(853)(20)ВНЕБ 400Д'!$A$1:$F$26</definedName>
    <definedName name="_xlnm.Print_Area" localSheetId="133">'291(853)(20)ВНЕБ ПЛАТ.УСЛ'!$A$1:$F$26</definedName>
    <definedName name="_xlnm.Print_Area" localSheetId="55">'295 (853) (2020)'!$A$1:$F$26</definedName>
    <definedName name="_xlnm.Print_Area" localSheetId="115">'295 (853) (2020)внеб 120'!$A$1:$F$26</definedName>
    <definedName name="_xlnm.Print_Area" localSheetId="161">'295(853) (2020)ВНЕБ 150Д'!$A$1:$F$26</definedName>
    <definedName name="_xlnm.Print_Area" localSheetId="146">'295(853)(20)ВНЕБ 140Д'!$A$1:$F$26</definedName>
    <definedName name="_xlnm.Print_Area" localSheetId="173">'295(853)(20)ВНЕБ 400Д'!$A$1:$F$26</definedName>
    <definedName name="_xlnm.Print_Area" localSheetId="134">'295(853)(20)ВНЕБ ПЛАТ.УСЛ'!$A$1:$F$26</definedName>
    <definedName name="_xlnm.Print_Area" localSheetId="174">'310 (2020)002.01.0001'!$A$1:$E$26</definedName>
    <definedName name="_xlnm.Print_Area" localSheetId="228">'310 (2020)002.01.0002 район '!$A$1:$E$39</definedName>
    <definedName name="_xlnm.Print_Area" localSheetId="175">'310 (2020)002.02.0001'!$A$1:$E$26</definedName>
    <definedName name="_xlnm.Print_Area" localSheetId="229">'310 (2020)002.02.0002 край '!$A$1:$E$39</definedName>
    <definedName name="_xlnm.Print_Area" localSheetId="200">'310 (2020)005.00.0000'!$A$1:$E$26</definedName>
    <definedName name="_xlnm.Print_Area" localSheetId="197">'310 (2020)008.01.0001'!$A$1:$E$26</definedName>
    <definedName name="_xlnm.Print_Area" localSheetId="186">'310 (2020)020.00.00018'!$A$1:$E$26</definedName>
    <definedName name="_xlnm.Print_Area" localSheetId="181">'310 (2020)020.00.0006'!$A$1:$E$26</definedName>
    <definedName name="_xlnm.Print_Area" localSheetId="259">'310 (2020)500.02.0002'!$A$1:$E$26</definedName>
    <definedName name="_xlnm.Print_Area" localSheetId="247">'310 (2020)500.02.0003 ЕГЭ'!$A$1:$E$26</definedName>
    <definedName name="_xlnm.Print_Area" localSheetId="263">'310 (2020)500.02.0004'!$A$1:$E$26</definedName>
    <definedName name="_xlnm.Print_Area" localSheetId="113">'310 (2020)ВНЕБ, 120Д'!$A$1:$E$39</definedName>
    <definedName name="_xlnm.Print_Area" localSheetId="139">'310 (2020)ВНЕБ, 140Д'!$A$1:$E$39</definedName>
    <definedName name="_xlnm.Print_Area" localSheetId="153">'310 (2020)ВНЕБ, 150Д'!$A$1:$E$39</definedName>
    <definedName name="_xlnm.Print_Area" localSheetId="166">'310 (2020)ВНЕБ, 400Д'!$A$1:$E$39</definedName>
    <definedName name="_xlnm.Print_Area" localSheetId="127">'310 (2020)ВНЕБ, ПЛАТ.УСЛ'!$A$1:$E$39</definedName>
    <definedName name="_xlnm.Print_Area" localSheetId="94">'310 (2020)КРАЙ'!$A$1:$E$26</definedName>
    <definedName name="_xlnm.Print_Area" localSheetId="41">'310 (2020)Р-Н'!$A$1:$E$39</definedName>
    <definedName name="_xlnm.Print_Area" localSheetId="185">'310 (2021)020.00.0013'!$A$1:$E$26</definedName>
    <definedName name="_xlnm.Print_Area" localSheetId="248">'310 (2021)500.02.0003 ЕГЭ'!$A$1:$E$26</definedName>
    <definedName name="_xlnm.Print_Area" localSheetId="254">'310 (2021)500.03.0001'!$A$1:$E$26</definedName>
    <definedName name="_xlnm.Print_Area" localSheetId="95">'310 (2021)КРАЙ'!$A$1:$E$26</definedName>
    <definedName name="_xlnm.Print_Area" localSheetId="182">'310 (2022)020.00.0006'!$A$1:$E$26</definedName>
    <definedName name="_xlnm.Print_Area" localSheetId="260">'310 (2022)500.02.0002'!$A$1:$E$26</definedName>
    <definedName name="_xlnm.Print_Area" localSheetId="249">'310 (2022)500.02.0003 ЕГЭ'!$A$1:$E$26</definedName>
    <definedName name="_xlnm.Print_Area" localSheetId="96">'310 (2022)КРАЙ'!$A$1:$E$26</definedName>
    <definedName name="_xlnm.Print_Area" localSheetId="187">'341 (2020)020.00.0018'!$A$1:$D$36</definedName>
    <definedName name="_xlnm.Print_Area" localSheetId="264">'341 (2020)500.02.0004'!$A$1:$D$36</definedName>
    <definedName name="_xlnm.Print_Area" localSheetId="97">'341 (2020)КРАЙ'!$A$1:$D$36</definedName>
    <definedName name="_xlnm.Print_Area" localSheetId="42">'341 (2020)Р-Н'!$A$1:$D$56</definedName>
    <definedName name="_xlnm.Print_Area" localSheetId="177">'342 (2020)020.00.0001'!$A$1:$D$36</definedName>
    <definedName name="_xlnm.Print_Area" localSheetId="178">'342 (2020)020.00.0002'!$A$1:$D$36</definedName>
    <definedName name="_xlnm.Print_Area" localSheetId="179">'342 (2020)020.00.0003'!$A$1:$D$36</definedName>
    <definedName name="_xlnm.Print_Area" localSheetId="211">'342 (2020)500.02.0001'!$A$1:$D$36</definedName>
    <definedName name="_xlnm.Print_Area" localSheetId="212">'342 (2021)500.02.0001'!$A$1:$D$36</definedName>
    <definedName name="_xlnm.Print_Area" localSheetId="213">'342 (2022)500.02.0001'!$A$1:$D$36</definedName>
    <definedName name="_xlnm.Print_Area" localSheetId="225">'342(2020)020.00.0028Гор.пит(РБ)'!$A$1:$D$21</definedName>
    <definedName name="_xlnm.Print_Area" localSheetId="227">'342(2020)500.02.0005Гор.пит(КБ)'!$A$1:$D$21</definedName>
    <definedName name="_xlnm.Print_Area" localSheetId="226">'342(2020)500.02.0005Гор.пит(ФБ)'!$A$1:$D$21</definedName>
    <definedName name="_xlnm.Print_Area" localSheetId="154">'343 (2020)ВНЕБ 150Д'!$A$1:$D$56</definedName>
    <definedName name="_xlnm.Print_Area" localSheetId="43">'343 (2020)Р-Н'!$A$1:$D$56</definedName>
    <definedName name="_xlnm.Print_Area" localSheetId="188">'344 (2020)020.00.0018'!$A$1:$D$36</definedName>
    <definedName name="_xlnm.Print_Area" localSheetId="265">'344 (2020)500.02.0004'!$A$1:$D$36</definedName>
    <definedName name="_xlnm.Print_Area" localSheetId="140">'344 (2020)ВНЕБ 140Д'!$A$1:$D$56</definedName>
    <definedName name="_xlnm.Print_Area" localSheetId="155">'344 (2020)ВНЕБ 150Д'!$A$1:$D$56</definedName>
    <definedName name="_xlnm.Print_Area" localSheetId="167">'344 (2020)ВНЕБ 400Д'!$A$1:$D$56</definedName>
    <definedName name="_xlnm.Print_Area" localSheetId="128">'344 (2020)ВНЕБ ПЛАТ.УСЛ'!$A$1:$D$56</definedName>
    <definedName name="_xlnm.Print_Area" localSheetId="44">'344 (2020)Р-Н'!$A$1:$D$56</definedName>
    <definedName name="_xlnm.Print_Area" localSheetId="141">'345 (2020)ВНЕБ 140Д'!$A$1:$E$27</definedName>
    <definedName name="_xlnm.Print_Area" localSheetId="156">'345 (2020)ВНЕБ 150Д'!$A$1:$E$27</definedName>
    <definedName name="_xlnm.Print_Area" localSheetId="168">'345 (2020)ВНЕБ 400Д'!$A$1:$E$27</definedName>
    <definedName name="_xlnm.Print_Area" localSheetId="129">'345 (2020)ВНЕБ ПЛАТ.УСЛ'!$A$1:$E$27</definedName>
    <definedName name="_xlnm.Print_Area" localSheetId="98">'345 (2020)КРАЙ'!$A$1:$E$21</definedName>
    <definedName name="_xlnm.Print_Area" localSheetId="45">'345 (2020)Р-Н'!$A$1:$E$27</definedName>
    <definedName name="_xlnm.Print_Area" localSheetId="201">'346 (2020)005.00.0000'!$A$1:$E$36</definedName>
    <definedName name="_xlnm.Print_Area" localSheetId="198">'346 (2020)008.01.0001'!$A$1:$E$36</definedName>
    <definedName name="_xlnm.Print_Area" localSheetId="183">'346 (2020)020.00.0006'!$A$1:$E$36</definedName>
    <definedName name="_xlnm.Print_Area" localSheetId="189">'346 (2020)020.00.0018'!$A$1:$E$36</definedName>
    <definedName name="_xlnm.Print_Area" localSheetId="261">'346 (2020)500.02.0002'!$A$1:$E$36</definedName>
    <definedName name="_xlnm.Print_Area" localSheetId="250">'346 (2020)500.02.0003 ЕГЭ'!$A$1:$E$36</definedName>
    <definedName name="_xlnm.Print_Area" localSheetId="266">'346 (2020)500.02.0004'!$A$1:$E$36</definedName>
    <definedName name="_xlnm.Print_Area" localSheetId="114">'346 (2020)ВНЕБ 120Д'!$A$1:$E$57</definedName>
    <definedName name="_xlnm.Print_Area" localSheetId="142">'346 (2020)ВНЕБ 140Д'!$A$1:$E$57</definedName>
    <definedName name="_xlnm.Print_Area" localSheetId="157">'346 (2020)ВНЕБ 150Д'!$A$1:$E$57</definedName>
    <definedName name="_xlnm.Print_Area" localSheetId="169">'346 (2020)ВНЕБ 400Д'!$A$1:$E$57</definedName>
    <definedName name="_xlnm.Print_Area" localSheetId="130">'346 (2020)ВНЕБ ПЛАТ.УСЛ'!$A$1:$E$57</definedName>
    <definedName name="_xlnm.Print_Area" localSheetId="99">'346 (2020)КРАЙ'!$A$1:$E$36</definedName>
    <definedName name="_xlnm.Print_Area" localSheetId="46">'346 (2020)Р-Н'!$A$1:$E$57</definedName>
    <definedName name="_xlnm.Print_Area" localSheetId="251">'346 (2021)500.02.0003 ЕГЭ'!$A$1:$E$36</definedName>
    <definedName name="_xlnm.Print_Area" localSheetId="100">'346 (2021)КРАЙ'!$A$1:$E$36</definedName>
    <definedName name="_xlnm.Print_Area" localSheetId="184">'346 (2022)020.00.0006'!$A$1:$E$36</definedName>
    <definedName name="_xlnm.Print_Area" localSheetId="262">'346 (2022)500.02.0002'!$A$1:$E$36</definedName>
    <definedName name="_xlnm.Print_Area" localSheetId="252">'346 (2022)500.02.0003 ЕГЭ'!$A$1:$E$36</definedName>
    <definedName name="_xlnm.Print_Area" localSheetId="101">'346 (2022)КРАЙ'!$A$1:$E$36</definedName>
    <definedName name="_xlnm.Print_Area" localSheetId="143">'349 (2020)ВНЕБ 140Д'!$A$1:$E$26</definedName>
    <definedName name="_xlnm.Print_Area" localSheetId="158">'349 (2020)ВНЕБ 150Д'!$A$1:$E$26</definedName>
    <definedName name="_xlnm.Print_Area" localSheetId="170">'349 (2020)ВНЕБ 400Д'!$A$1:$E$26</definedName>
    <definedName name="_xlnm.Print_Area" localSheetId="131">'349 (2020)ВНЕБ ПЛАТ.УСЛ'!$A$1:$E$26</definedName>
    <definedName name="_xlnm.Print_Area" localSheetId="102">'349 (2020)КРАЙ'!$A$1:$E$26</definedName>
    <definedName name="_xlnm.Print_Area" localSheetId="103">'349 (2021)КРАЙ'!$A$1:$E$26</definedName>
    <definedName name="_xlnm.Print_Area" localSheetId="104">'349 (2022)КРАЙ'!$A$1:$E$26</definedName>
    <definedName name="_xlnm.Print_Area" localSheetId="8">'Активы (400)'!$A$1:$K$33</definedName>
    <definedName name="_xlnm.Print_Area" localSheetId="7">'Безвозмездные (150)'!$A$1:$D$19</definedName>
    <definedName name="_xlnm.Print_Area" localSheetId="3">'ДК доходы'!$A$1:$F$31</definedName>
    <definedName name="_xlnm.Print_Area" localSheetId="11">'ДК по выплатам'!$A$1:$F$28</definedName>
    <definedName name="_xlnm.Print_Area" localSheetId="234">'ДЛЯ ТАЛИСМАНА'!$A$1:$P$314</definedName>
    <definedName name="_xlnm.Print_Area" localSheetId="230">'классное 211 (2020)'!$A$1:$F$25</definedName>
    <definedName name="_xlnm.Print_Area" localSheetId="231">'классное 211 (2021)'!$A$1:$F$25</definedName>
    <definedName name="_xlnm.Print_Area" localSheetId="232">'классное 211 (2022)'!$A$1:$F$25</definedName>
    <definedName name="_xlnm.Print_Area" localSheetId="233">'классное 213 (2020)'!$A$1:$H$30</definedName>
    <definedName name="_xlnm.Print_Area" localSheetId="10">'Налоги из дохода 180'!$A$1:$D$17</definedName>
    <definedName name="_xlnm.Print_Area" localSheetId="5">'Оказание услуг (130)'!$A$1:$J$33</definedName>
    <definedName name="_xlnm.Print_Area" localSheetId="9">'Прочие поступления (510)'!$A$1:$D$20</definedName>
    <definedName name="_xlnm.Print_Area" localSheetId="0">'Раздел 1'!$A$1:$S$436</definedName>
    <definedName name="_xlnm.Print_Area" localSheetId="2">'Раздел 2'!$A$1:$H$47</definedName>
    <definedName name="_xlnm.Print_Area" localSheetId="1">'Раздел 2 новое'!$A$1:$I$137</definedName>
    <definedName name="_xlnm.Print_Area" localSheetId="4">'Собственность (120)'!$A$1:$J$21</definedName>
    <definedName name="_xlnm.Print_Area" localSheetId="6">'Штрафы (140)'!$A$1:$J$19</definedName>
  </definedNames>
  <calcPr calcId="144525"/>
</workbook>
</file>

<file path=xl/calcChain.xml><?xml version="1.0" encoding="utf-8"?>
<calcChain xmlns="http://schemas.openxmlformats.org/spreadsheetml/2006/main">
  <c r="E24" i="300" l="1"/>
  <c r="G50" i="336" l="1"/>
  <c r="G49" i="336" s="1"/>
  <c r="H50" i="336"/>
  <c r="H49" i="336" s="1"/>
  <c r="I50" i="336"/>
  <c r="I49" i="336" s="1"/>
  <c r="I48" i="336"/>
  <c r="I47" i="336" s="1"/>
  <c r="I46" i="336" s="1"/>
  <c r="G44" i="336"/>
  <c r="G43" i="336" s="1"/>
  <c r="H44" i="336"/>
  <c r="H43" i="336" s="1"/>
  <c r="I44" i="336"/>
  <c r="I43" i="336" s="1"/>
  <c r="G37" i="336"/>
  <c r="G93" i="336" s="1"/>
  <c r="H37" i="336"/>
  <c r="H113" i="336" s="1"/>
  <c r="I37" i="336"/>
  <c r="G36" i="336"/>
  <c r="G92" i="336" s="1"/>
  <c r="I36" i="336"/>
  <c r="I35" i="336"/>
  <c r="G34" i="336"/>
  <c r="G90" i="336" s="1"/>
  <c r="H34" i="336"/>
  <c r="I34" i="336"/>
  <c r="G33" i="336"/>
  <c r="H33" i="336"/>
  <c r="I33" i="336"/>
  <c r="G32" i="336"/>
  <c r="G88" i="336" s="1"/>
  <c r="H32" i="336"/>
  <c r="H108" i="336" s="1"/>
  <c r="I32" i="336"/>
  <c r="G31" i="336"/>
  <c r="G87" i="336" s="1"/>
  <c r="H31" i="336"/>
  <c r="H107" i="336" s="1"/>
  <c r="I31" i="336"/>
  <c r="I40" i="336" s="1"/>
  <c r="G30" i="336"/>
  <c r="G86" i="336" s="1"/>
  <c r="H30" i="336"/>
  <c r="H106" i="336" s="1"/>
  <c r="I30" i="336"/>
  <c r="G29" i="336"/>
  <c r="G85" i="336" s="1"/>
  <c r="H29" i="336"/>
  <c r="H105" i="336" s="1"/>
  <c r="I29" i="336"/>
  <c r="G28" i="336"/>
  <c r="G84" i="336" s="1"/>
  <c r="H28" i="336"/>
  <c r="H104" i="336" s="1"/>
  <c r="I28" i="336"/>
  <c r="G27" i="336"/>
  <c r="H27" i="336"/>
  <c r="I27" i="336"/>
  <c r="G26" i="336"/>
  <c r="G82" i="336" s="1"/>
  <c r="H26" i="336"/>
  <c r="H102" i="336" s="1"/>
  <c r="I26" i="336"/>
  <c r="G25" i="336"/>
  <c r="G81" i="336" s="1"/>
  <c r="H25" i="336"/>
  <c r="H101" i="336" s="1"/>
  <c r="I25" i="336"/>
  <c r="I24" i="336"/>
  <c r="G23" i="336"/>
  <c r="G78" i="336" s="1"/>
  <c r="H23" i="336"/>
  <c r="H98" i="336" s="1"/>
  <c r="I23" i="336"/>
  <c r="G22" i="336"/>
  <c r="G77" i="336" s="1"/>
  <c r="H22" i="336"/>
  <c r="H97" i="336" s="1"/>
  <c r="I22" i="336"/>
  <c r="G21" i="336"/>
  <c r="G76" i="336" s="1"/>
  <c r="H21" i="336"/>
  <c r="H96" i="336" s="1"/>
  <c r="I21" i="336"/>
  <c r="I17" i="336"/>
  <c r="I16" i="336"/>
  <c r="I15" i="336" s="1"/>
  <c r="I14" i="336" s="1"/>
  <c r="F50" i="336"/>
  <c r="F44" i="336"/>
  <c r="F43" i="336" s="1"/>
  <c r="F37" i="336"/>
  <c r="F73" i="336" s="1"/>
  <c r="F36" i="336"/>
  <c r="F72" i="336" s="1"/>
  <c r="F35" i="336"/>
  <c r="F71" i="336" s="1"/>
  <c r="F33" i="336"/>
  <c r="F32" i="336"/>
  <c r="F31" i="336"/>
  <c r="F67" i="336" s="1"/>
  <c r="F30" i="336"/>
  <c r="F66" i="336" s="1"/>
  <c r="F29" i="336"/>
  <c r="F65" i="336" s="1"/>
  <c r="F27" i="336"/>
  <c r="F63" i="336" s="1"/>
  <c r="F25" i="336"/>
  <c r="F61" i="336" s="1"/>
  <c r="H115" i="336"/>
  <c r="H114" i="336" s="1"/>
  <c r="G115" i="336"/>
  <c r="F115" i="336"/>
  <c r="F114" i="336" s="1"/>
  <c r="I114" i="336"/>
  <c r="G114" i="336"/>
  <c r="H103" i="336"/>
  <c r="F68" i="336"/>
  <c r="I52" i="336"/>
  <c r="H110" i="336"/>
  <c r="I10" i="336"/>
  <c r="H10" i="336"/>
  <c r="G10" i="336"/>
  <c r="F10" i="336"/>
  <c r="F9" i="336" s="1"/>
  <c r="I9" i="336"/>
  <c r="H9" i="336"/>
  <c r="G9" i="336"/>
  <c r="F46" i="157"/>
  <c r="D13" i="226"/>
  <c r="F35" i="174"/>
  <c r="H22" i="139"/>
  <c r="H28" i="139"/>
  <c r="I39" i="336" l="1"/>
  <c r="I38" i="336" s="1"/>
  <c r="H40" i="336"/>
  <c r="I20" i="336"/>
  <c r="I19" i="336" s="1"/>
  <c r="I13" i="336" s="1"/>
  <c r="I6" i="336" s="1"/>
  <c r="G40" i="336"/>
  <c r="F39" i="336"/>
  <c r="F40" i="336"/>
  <c r="G39" i="336"/>
  <c r="H39" i="336"/>
  <c r="A10" i="307"/>
  <c r="B10" i="307"/>
  <c r="C10" i="307"/>
  <c r="D10" i="307"/>
  <c r="E10" i="307"/>
  <c r="F10" i="307"/>
  <c r="G10" i="307"/>
  <c r="H10" i="307"/>
  <c r="I10" i="307"/>
  <c r="J10" i="307"/>
  <c r="K10" i="307"/>
  <c r="L10" i="307"/>
  <c r="M10" i="307"/>
  <c r="A11" i="307"/>
  <c r="B11" i="307"/>
  <c r="C11" i="307"/>
  <c r="D11" i="307"/>
  <c r="E11" i="307"/>
  <c r="F11" i="307"/>
  <c r="G11" i="307"/>
  <c r="H11" i="307"/>
  <c r="I11" i="307"/>
  <c r="J11" i="307"/>
  <c r="K11" i="307"/>
  <c r="L11" i="307"/>
  <c r="M11" i="307"/>
  <c r="A12" i="307"/>
  <c r="B12" i="307"/>
  <c r="C12" i="307"/>
  <c r="D12" i="307"/>
  <c r="E12" i="307"/>
  <c r="F12" i="307"/>
  <c r="G12" i="307"/>
  <c r="H12" i="307"/>
  <c r="I12" i="307"/>
  <c r="J12" i="307"/>
  <c r="K12" i="307"/>
  <c r="L12" i="307"/>
  <c r="M12" i="307"/>
  <c r="A13" i="307"/>
  <c r="B13" i="307"/>
  <c r="C13" i="307"/>
  <c r="D13" i="307"/>
  <c r="E13" i="307"/>
  <c r="F13" i="307"/>
  <c r="G13" i="307"/>
  <c r="H13" i="307"/>
  <c r="I13" i="307"/>
  <c r="J13" i="307"/>
  <c r="K13" i="307"/>
  <c r="L13" i="307"/>
  <c r="M13" i="307"/>
  <c r="A14" i="307"/>
  <c r="B14" i="307"/>
  <c r="C14" i="307"/>
  <c r="D14" i="307"/>
  <c r="E14" i="307"/>
  <c r="F14" i="307"/>
  <c r="G14" i="307"/>
  <c r="H14" i="307"/>
  <c r="I14" i="307"/>
  <c r="J14" i="307"/>
  <c r="K14" i="307"/>
  <c r="L14" i="307"/>
  <c r="M14" i="307"/>
  <c r="A15" i="307"/>
  <c r="B15" i="307"/>
  <c r="C15" i="307"/>
  <c r="D15" i="307"/>
  <c r="E15" i="307"/>
  <c r="F15" i="307"/>
  <c r="G15" i="307"/>
  <c r="H15" i="307"/>
  <c r="I15" i="307"/>
  <c r="J15" i="307"/>
  <c r="K15" i="307"/>
  <c r="L15" i="307"/>
  <c r="M15" i="307"/>
  <c r="A16" i="307"/>
  <c r="B16" i="307"/>
  <c r="C16" i="307"/>
  <c r="D16" i="307"/>
  <c r="E16" i="307"/>
  <c r="F16" i="307"/>
  <c r="G16" i="307"/>
  <c r="H16" i="307"/>
  <c r="I16" i="307"/>
  <c r="J16" i="307"/>
  <c r="K16" i="307"/>
  <c r="L16" i="307"/>
  <c r="M16" i="307"/>
  <c r="A17" i="307"/>
  <c r="B17" i="307"/>
  <c r="C17" i="307"/>
  <c r="D17" i="307"/>
  <c r="E17" i="307"/>
  <c r="F17" i="307"/>
  <c r="G17" i="307"/>
  <c r="H17" i="307"/>
  <c r="I17" i="307"/>
  <c r="J17" i="307"/>
  <c r="K17" i="307"/>
  <c r="L17" i="307"/>
  <c r="M17" i="307"/>
  <c r="A18" i="307"/>
  <c r="B18" i="307"/>
  <c r="C18" i="307"/>
  <c r="D18" i="307"/>
  <c r="E18" i="307"/>
  <c r="F18" i="307"/>
  <c r="G18" i="307"/>
  <c r="H18" i="307"/>
  <c r="I18" i="307"/>
  <c r="J18" i="307"/>
  <c r="K18" i="307"/>
  <c r="L18" i="307"/>
  <c r="M18" i="307"/>
  <c r="A19" i="307"/>
  <c r="B19" i="307"/>
  <c r="C19" i="307"/>
  <c r="D19" i="307"/>
  <c r="E19" i="307"/>
  <c r="F19" i="307"/>
  <c r="G19" i="307"/>
  <c r="H19" i="307"/>
  <c r="I19" i="307"/>
  <c r="J19" i="307"/>
  <c r="K19" i="307"/>
  <c r="L19" i="307"/>
  <c r="M19" i="307"/>
  <c r="A20" i="307"/>
  <c r="B20" i="307"/>
  <c r="C20" i="307"/>
  <c r="D20" i="307"/>
  <c r="E20" i="307"/>
  <c r="F20" i="307"/>
  <c r="G20" i="307"/>
  <c r="H20" i="307"/>
  <c r="I20" i="307"/>
  <c r="J20" i="307"/>
  <c r="K20" i="307"/>
  <c r="L20" i="307"/>
  <c r="M20" i="307"/>
  <c r="A21" i="307"/>
  <c r="B21" i="307"/>
  <c r="C21" i="307"/>
  <c r="D21" i="307"/>
  <c r="E21" i="307"/>
  <c r="F21" i="307"/>
  <c r="G21" i="307"/>
  <c r="H21" i="307"/>
  <c r="I21" i="307"/>
  <c r="J21" i="307"/>
  <c r="K21" i="307"/>
  <c r="L21" i="307"/>
  <c r="M21" i="307"/>
  <c r="A22" i="307"/>
  <c r="B22" i="307"/>
  <c r="C22" i="307"/>
  <c r="D22" i="307"/>
  <c r="E22" i="307"/>
  <c r="F22" i="307"/>
  <c r="G22" i="307"/>
  <c r="H22" i="307"/>
  <c r="I22" i="307"/>
  <c r="J22" i="307"/>
  <c r="K22" i="307"/>
  <c r="L22" i="307"/>
  <c r="M22" i="307"/>
  <c r="A23" i="307"/>
  <c r="B23" i="307"/>
  <c r="C23" i="307"/>
  <c r="D23" i="307"/>
  <c r="E23" i="307"/>
  <c r="F23" i="307"/>
  <c r="G23" i="307"/>
  <c r="H23" i="307"/>
  <c r="I23" i="307"/>
  <c r="J23" i="307"/>
  <c r="K23" i="307"/>
  <c r="L23" i="307"/>
  <c r="M23" i="307"/>
  <c r="A24" i="307"/>
  <c r="B24" i="307"/>
  <c r="C24" i="307"/>
  <c r="D24" i="307"/>
  <c r="E24" i="307"/>
  <c r="F24" i="307"/>
  <c r="G24" i="307"/>
  <c r="H24" i="307"/>
  <c r="I24" i="307"/>
  <c r="J24" i="307"/>
  <c r="K24" i="307"/>
  <c r="L24" i="307"/>
  <c r="M24" i="307"/>
  <c r="A25" i="307"/>
  <c r="B25" i="307"/>
  <c r="C25" i="307"/>
  <c r="D25" i="307"/>
  <c r="E25" i="307"/>
  <c r="F25" i="307"/>
  <c r="G25" i="307"/>
  <c r="H25" i="307"/>
  <c r="I25" i="307"/>
  <c r="J25" i="307"/>
  <c r="K25" i="307"/>
  <c r="L25" i="307"/>
  <c r="M25" i="307"/>
  <c r="A26" i="307"/>
  <c r="B26" i="307"/>
  <c r="C26" i="307"/>
  <c r="D26" i="307"/>
  <c r="E26" i="307"/>
  <c r="F26" i="307"/>
  <c r="G26" i="307"/>
  <c r="H26" i="307"/>
  <c r="I26" i="307"/>
  <c r="J26" i="307"/>
  <c r="K26" i="307"/>
  <c r="L26" i="307"/>
  <c r="M26" i="307"/>
  <c r="A27" i="307"/>
  <c r="B27" i="307"/>
  <c r="C27" i="307"/>
  <c r="D27" i="307"/>
  <c r="E27" i="307"/>
  <c r="F27" i="307"/>
  <c r="G27" i="307"/>
  <c r="H27" i="307"/>
  <c r="I27" i="307"/>
  <c r="J27" i="307"/>
  <c r="K27" i="307"/>
  <c r="L27" i="307"/>
  <c r="M27" i="307"/>
  <c r="A28" i="307"/>
  <c r="B28" i="307"/>
  <c r="C28" i="307"/>
  <c r="D28" i="307"/>
  <c r="E28" i="307"/>
  <c r="F28" i="307"/>
  <c r="G28" i="307"/>
  <c r="H28" i="307"/>
  <c r="I28" i="307"/>
  <c r="J28" i="307"/>
  <c r="K28" i="307"/>
  <c r="L28" i="307"/>
  <c r="M28" i="307"/>
  <c r="A29" i="307"/>
  <c r="B29" i="307"/>
  <c r="C29" i="307"/>
  <c r="D29" i="307"/>
  <c r="E29" i="307"/>
  <c r="F29" i="307"/>
  <c r="G29" i="307"/>
  <c r="H29" i="307"/>
  <c r="I29" i="307"/>
  <c r="J29" i="307"/>
  <c r="K29" i="307"/>
  <c r="L29" i="307"/>
  <c r="M29" i="307"/>
  <c r="A30" i="307"/>
  <c r="B30" i="307"/>
  <c r="C30" i="307"/>
  <c r="D30" i="307"/>
  <c r="E30" i="307"/>
  <c r="F30" i="307"/>
  <c r="G30" i="307"/>
  <c r="H30" i="307"/>
  <c r="I30" i="307"/>
  <c r="J30" i="307"/>
  <c r="K30" i="307"/>
  <c r="L30" i="307"/>
  <c r="M30" i="307"/>
  <c r="A31" i="307"/>
  <c r="B31" i="307"/>
  <c r="C31" i="307"/>
  <c r="D31" i="307"/>
  <c r="E31" i="307"/>
  <c r="F31" i="307"/>
  <c r="G31" i="307"/>
  <c r="H31" i="307"/>
  <c r="I31" i="307"/>
  <c r="J31" i="307"/>
  <c r="K31" i="307"/>
  <c r="L31" i="307"/>
  <c r="M31" i="307"/>
  <c r="A32" i="307"/>
  <c r="B32" i="307"/>
  <c r="C32" i="307"/>
  <c r="D32" i="307"/>
  <c r="E32" i="307"/>
  <c r="F32" i="307"/>
  <c r="G32" i="307"/>
  <c r="H32" i="307"/>
  <c r="I32" i="307"/>
  <c r="J32" i="307"/>
  <c r="K32" i="307"/>
  <c r="L32" i="307"/>
  <c r="M32" i="307"/>
  <c r="A33" i="307"/>
  <c r="B33" i="307"/>
  <c r="C33" i="307"/>
  <c r="D33" i="307"/>
  <c r="E33" i="307"/>
  <c r="F33" i="307"/>
  <c r="G33" i="307"/>
  <c r="H33" i="307"/>
  <c r="I33" i="307"/>
  <c r="J33" i="307"/>
  <c r="K33" i="307"/>
  <c r="L33" i="307"/>
  <c r="M33" i="307"/>
  <c r="A34" i="307"/>
  <c r="B34" i="307"/>
  <c r="C34" i="307"/>
  <c r="D34" i="307"/>
  <c r="E34" i="307"/>
  <c r="F34" i="307"/>
  <c r="G34" i="307"/>
  <c r="H34" i="307"/>
  <c r="I34" i="307"/>
  <c r="J34" i="307"/>
  <c r="K34" i="307"/>
  <c r="L34" i="307"/>
  <c r="M34" i="307"/>
  <c r="A35" i="307"/>
  <c r="B35" i="307"/>
  <c r="C35" i="307"/>
  <c r="D35" i="307"/>
  <c r="E35" i="307"/>
  <c r="F35" i="307"/>
  <c r="G35" i="307"/>
  <c r="H35" i="307"/>
  <c r="I35" i="307"/>
  <c r="J35" i="307"/>
  <c r="K35" i="307"/>
  <c r="L35" i="307"/>
  <c r="M35" i="307"/>
  <c r="A36" i="307"/>
  <c r="B36" i="307"/>
  <c r="C36" i="307"/>
  <c r="D36" i="307"/>
  <c r="E36" i="307"/>
  <c r="F36" i="307"/>
  <c r="G36" i="307"/>
  <c r="H36" i="307"/>
  <c r="I36" i="307"/>
  <c r="J36" i="307"/>
  <c r="K36" i="307"/>
  <c r="L36" i="307"/>
  <c r="M36" i="307"/>
  <c r="A37" i="307"/>
  <c r="B37" i="307"/>
  <c r="C37" i="307"/>
  <c r="D37" i="307"/>
  <c r="E37" i="307"/>
  <c r="F37" i="307"/>
  <c r="G37" i="307"/>
  <c r="H37" i="307"/>
  <c r="I37" i="307"/>
  <c r="J37" i="307"/>
  <c r="K37" i="307"/>
  <c r="L37" i="307"/>
  <c r="M37" i="307"/>
  <c r="A38" i="307"/>
  <c r="B38" i="307"/>
  <c r="C38" i="307"/>
  <c r="D38" i="307"/>
  <c r="E38" i="307"/>
  <c r="F38" i="307"/>
  <c r="G38" i="307"/>
  <c r="H38" i="307"/>
  <c r="I38" i="307"/>
  <c r="J38" i="307"/>
  <c r="K38" i="307"/>
  <c r="L38" i="307"/>
  <c r="M38" i="307"/>
  <c r="A39" i="307"/>
  <c r="B39" i="307"/>
  <c r="C39" i="307"/>
  <c r="D39" i="307"/>
  <c r="E39" i="307"/>
  <c r="F39" i="307"/>
  <c r="G39" i="307"/>
  <c r="H39" i="307"/>
  <c r="I39" i="307"/>
  <c r="J39" i="307"/>
  <c r="K39" i="307"/>
  <c r="L39" i="307"/>
  <c r="M39" i="307"/>
  <c r="A40" i="307"/>
  <c r="B40" i="307"/>
  <c r="C40" i="307"/>
  <c r="D40" i="307"/>
  <c r="E40" i="307"/>
  <c r="F40" i="307"/>
  <c r="G40" i="307"/>
  <c r="H40" i="307"/>
  <c r="I40" i="307"/>
  <c r="J40" i="307"/>
  <c r="K40" i="307"/>
  <c r="L40" i="307"/>
  <c r="M40" i="307"/>
  <c r="A41" i="307"/>
  <c r="B41" i="307"/>
  <c r="C41" i="307"/>
  <c r="D41" i="307"/>
  <c r="E41" i="307"/>
  <c r="F41" i="307"/>
  <c r="G41" i="307"/>
  <c r="H41" i="307"/>
  <c r="I41" i="307"/>
  <c r="J41" i="307"/>
  <c r="K41" i="307"/>
  <c r="L41" i="307"/>
  <c r="M41" i="307"/>
  <c r="A42" i="307"/>
  <c r="B42" i="307"/>
  <c r="C42" i="307"/>
  <c r="D42" i="307"/>
  <c r="E42" i="307"/>
  <c r="F42" i="307"/>
  <c r="G42" i="307"/>
  <c r="H42" i="307"/>
  <c r="I42" i="307"/>
  <c r="J42" i="307"/>
  <c r="K42" i="307"/>
  <c r="L42" i="307"/>
  <c r="M42" i="307"/>
  <c r="A43" i="307"/>
  <c r="B43" i="307"/>
  <c r="C43" i="307"/>
  <c r="D43" i="307"/>
  <c r="E43" i="307"/>
  <c r="F43" i="307"/>
  <c r="G43" i="307"/>
  <c r="H43" i="307"/>
  <c r="I43" i="307"/>
  <c r="J43" i="307"/>
  <c r="K43" i="307"/>
  <c r="L43" i="307"/>
  <c r="M43" i="307"/>
  <c r="A44" i="307"/>
  <c r="B44" i="307"/>
  <c r="C44" i="307"/>
  <c r="D44" i="307"/>
  <c r="E44" i="307"/>
  <c r="F44" i="307"/>
  <c r="G44" i="307"/>
  <c r="H44" i="307"/>
  <c r="I44" i="307"/>
  <c r="J44" i="307"/>
  <c r="K44" i="307"/>
  <c r="L44" i="307"/>
  <c r="M44" i="307"/>
  <c r="A45" i="307"/>
  <c r="B45" i="307"/>
  <c r="C45" i="307"/>
  <c r="D45" i="307"/>
  <c r="E45" i="307"/>
  <c r="F45" i="307"/>
  <c r="G45" i="307"/>
  <c r="H45" i="307"/>
  <c r="I45" i="307"/>
  <c r="J45" i="307"/>
  <c r="K45" i="307"/>
  <c r="L45" i="307"/>
  <c r="M45" i="307"/>
  <c r="A46" i="307"/>
  <c r="B46" i="307"/>
  <c r="C46" i="307"/>
  <c r="D46" i="307"/>
  <c r="E46" i="307"/>
  <c r="F46" i="307"/>
  <c r="G46" i="307"/>
  <c r="H46" i="307"/>
  <c r="I46" i="307"/>
  <c r="J46" i="307"/>
  <c r="K46" i="307"/>
  <c r="L46" i="307"/>
  <c r="M46" i="307"/>
  <c r="A47" i="307"/>
  <c r="B47" i="307"/>
  <c r="C47" i="307"/>
  <c r="D47" i="307"/>
  <c r="E47" i="307"/>
  <c r="F47" i="307"/>
  <c r="G47" i="307"/>
  <c r="H47" i="307"/>
  <c r="I47" i="307"/>
  <c r="J47" i="307"/>
  <c r="K47" i="307"/>
  <c r="L47" i="307"/>
  <c r="M47" i="307"/>
  <c r="A48" i="307"/>
  <c r="B48" i="307"/>
  <c r="C48" i="307"/>
  <c r="D48" i="307"/>
  <c r="E48" i="307"/>
  <c r="F48" i="307"/>
  <c r="G48" i="307"/>
  <c r="H48" i="307"/>
  <c r="I48" i="307"/>
  <c r="J48" i="307"/>
  <c r="K48" i="307"/>
  <c r="L48" i="307"/>
  <c r="M48" i="307"/>
  <c r="A49" i="307"/>
  <c r="B49" i="307"/>
  <c r="C49" i="307"/>
  <c r="D49" i="307"/>
  <c r="E49" i="307"/>
  <c r="F49" i="307"/>
  <c r="G49" i="307"/>
  <c r="H49" i="307"/>
  <c r="I49" i="307"/>
  <c r="J49" i="307"/>
  <c r="K49" i="307"/>
  <c r="L49" i="307"/>
  <c r="M49" i="307"/>
  <c r="A50" i="307"/>
  <c r="B50" i="307"/>
  <c r="C50" i="307"/>
  <c r="D50" i="307"/>
  <c r="E50" i="307"/>
  <c r="F50" i="307"/>
  <c r="G50" i="307"/>
  <c r="H50" i="307"/>
  <c r="I50" i="307"/>
  <c r="J50" i="307"/>
  <c r="K50" i="307"/>
  <c r="L50" i="307"/>
  <c r="M50" i="307"/>
  <c r="A51" i="307"/>
  <c r="B51" i="307"/>
  <c r="C51" i="307"/>
  <c r="D51" i="307"/>
  <c r="E51" i="307"/>
  <c r="F51" i="307"/>
  <c r="G51" i="307"/>
  <c r="H51" i="307"/>
  <c r="I51" i="307"/>
  <c r="J51" i="307"/>
  <c r="K51" i="307"/>
  <c r="L51" i="307"/>
  <c r="M51" i="307"/>
  <c r="A52" i="307"/>
  <c r="B52" i="307"/>
  <c r="C52" i="307"/>
  <c r="D52" i="307"/>
  <c r="E52" i="307"/>
  <c r="F52" i="307"/>
  <c r="G52" i="307"/>
  <c r="H52" i="307"/>
  <c r="I52" i="307"/>
  <c r="J52" i="307"/>
  <c r="K52" i="307"/>
  <c r="L52" i="307"/>
  <c r="M52" i="307"/>
  <c r="A53" i="307"/>
  <c r="B53" i="307"/>
  <c r="C53" i="307"/>
  <c r="D53" i="307"/>
  <c r="E53" i="307"/>
  <c r="F53" i="307"/>
  <c r="G53" i="307"/>
  <c r="H53" i="307"/>
  <c r="I53" i="307"/>
  <c r="J53" i="307"/>
  <c r="K53" i="307"/>
  <c r="L53" i="307"/>
  <c r="M53" i="307"/>
  <c r="A54" i="307"/>
  <c r="B54" i="307"/>
  <c r="C54" i="307"/>
  <c r="D54" i="307"/>
  <c r="E54" i="307"/>
  <c r="F54" i="307"/>
  <c r="G54" i="307"/>
  <c r="H54" i="307"/>
  <c r="I54" i="307"/>
  <c r="J54" i="307"/>
  <c r="K54" i="307"/>
  <c r="L54" i="307"/>
  <c r="M54" i="307"/>
  <c r="A55" i="307"/>
  <c r="B55" i="307"/>
  <c r="C55" i="307"/>
  <c r="D55" i="307"/>
  <c r="E55" i="307"/>
  <c r="F55" i="307"/>
  <c r="G55" i="307"/>
  <c r="H55" i="307"/>
  <c r="I55" i="307"/>
  <c r="J55" i="307"/>
  <c r="K55" i="307"/>
  <c r="L55" i="307"/>
  <c r="M55" i="307"/>
  <c r="A56" i="307"/>
  <c r="B56" i="307"/>
  <c r="C56" i="307"/>
  <c r="D56" i="307"/>
  <c r="E56" i="307"/>
  <c r="F56" i="307"/>
  <c r="G56" i="307"/>
  <c r="H56" i="307"/>
  <c r="I56" i="307"/>
  <c r="J56" i="307"/>
  <c r="K56" i="307"/>
  <c r="L56" i="307"/>
  <c r="M56" i="307"/>
  <c r="A57" i="307"/>
  <c r="B57" i="307"/>
  <c r="C57" i="307"/>
  <c r="D57" i="307"/>
  <c r="E57" i="307"/>
  <c r="F57" i="307"/>
  <c r="G57" i="307"/>
  <c r="H57" i="307"/>
  <c r="I57" i="307"/>
  <c r="J57" i="307"/>
  <c r="K57" i="307"/>
  <c r="L57" i="307"/>
  <c r="M57" i="307"/>
  <c r="A58" i="307"/>
  <c r="B58" i="307"/>
  <c r="C58" i="307"/>
  <c r="D58" i="307"/>
  <c r="E58" i="307"/>
  <c r="F58" i="307"/>
  <c r="G58" i="307"/>
  <c r="H58" i="307"/>
  <c r="I58" i="307"/>
  <c r="J58" i="307"/>
  <c r="K58" i="307"/>
  <c r="L58" i="307"/>
  <c r="M58" i="307"/>
  <c r="A59" i="307"/>
  <c r="B59" i="307"/>
  <c r="C59" i="307"/>
  <c r="D59" i="307"/>
  <c r="E59" i="307"/>
  <c r="F59" i="307"/>
  <c r="G59" i="307"/>
  <c r="H59" i="307"/>
  <c r="I59" i="307"/>
  <c r="J59" i="307"/>
  <c r="K59" i="307"/>
  <c r="L59" i="307"/>
  <c r="M59" i="307"/>
  <c r="A60" i="307"/>
  <c r="B60" i="307"/>
  <c r="C60" i="307"/>
  <c r="D60" i="307"/>
  <c r="E60" i="307"/>
  <c r="F60" i="307"/>
  <c r="G60" i="307"/>
  <c r="H60" i="307"/>
  <c r="I60" i="307"/>
  <c r="J60" i="307"/>
  <c r="K60" i="307"/>
  <c r="L60" i="307"/>
  <c r="M60" i="307"/>
  <c r="A61" i="307"/>
  <c r="B61" i="307"/>
  <c r="C61" i="307"/>
  <c r="D61" i="307"/>
  <c r="E61" i="307"/>
  <c r="F61" i="307"/>
  <c r="G61" i="307"/>
  <c r="H61" i="307"/>
  <c r="I61" i="307"/>
  <c r="J61" i="307"/>
  <c r="K61" i="307"/>
  <c r="L61" i="307"/>
  <c r="M61" i="307"/>
  <c r="A62" i="307"/>
  <c r="B62" i="307"/>
  <c r="C62" i="307"/>
  <c r="D62" i="307"/>
  <c r="E62" i="307"/>
  <c r="F62" i="307"/>
  <c r="G62" i="307"/>
  <c r="H62" i="307"/>
  <c r="I62" i="307"/>
  <c r="J62" i="307"/>
  <c r="K62" i="307"/>
  <c r="L62" i="307"/>
  <c r="M62" i="307"/>
  <c r="A63" i="307"/>
  <c r="B63" i="307"/>
  <c r="C63" i="307"/>
  <c r="D63" i="307"/>
  <c r="E63" i="307"/>
  <c r="F63" i="307"/>
  <c r="G63" i="307"/>
  <c r="H63" i="307"/>
  <c r="I63" i="307"/>
  <c r="J63" i="307"/>
  <c r="K63" i="307"/>
  <c r="L63" i="307"/>
  <c r="M63" i="307"/>
  <c r="A64" i="307"/>
  <c r="B64" i="307"/>
  <c r="C64" i="307"/>
  <c r="D64" i="307"/>
  <c r="E64" i="307"/>
  <c r="F64" i="307"/>
  <c r="G64" i="307"/>
  <c r="H64" i="307"/>
  <c r="I64" i="307"/>
  <c r="J64" i="307"/>
  <c r="K64" i="307"/>
  <c r="L64" i="307"/>
  <c r="M64" i="307"/>
  <c r="A65" i="307"/>
  <c r="B65" i="307"/>
  <c r="C65" i="307"/>
  <c r="D65" i="307"/>
  <c r="E65" i="307"/>
  <c r="F65" i="307"/>
  <c r="G65" i="307"/>
  <c r="H65" i="307"/>
  <c r="I65" i="307"/>
  <c r="J65" i="307"/>
  <c r="K65" i="307"/>
  <c r="L65" i="307"/>
  <c r="M65" i="307"/>
  <c r="A66" i="307"/>
  <c r="B66" i="307"/>
  <c r="C66" i="307"/>
  <c r="D66" i="307"/>
  <c r="E66" i="307"/>
  <c r="F66" i="307"/>
  <c r="G66" i="307"/>
  <c r="H66" i="307"/>
  <c r="I66" i="307"/>
  <c r="J66" i="307"/>
  <c r="K66" i="307"/>
  <c r="L66" i="307"/>
  <c r="M66" i="307"/>
  <c r="A67" i="307"/>
  <c r="B67" i="307"/>
  <c r="C67" i="307"/>
  <c r="D67" i="307"/>
  <c r="E67" i="307"/>
  <c r="F67" i="307"/>
  <c r="G67" i="307"/>
  <c r="H67" i="307"/>
  <c r="I67" i="307"/>
  <c r="J67" i="307"/>
  <c r="K67" i="307"/>
  <c r="L67" i="307"/>
  <c r="M67" i="307"/>
  <c r="A68" i="307"/>
  <c r="B68" i="307"/>
  <c r="C68" i="307"/>
  <c r="D68" i="307"/>
  <c r="E68" i="307"/>
  <c r="F68" i="307"/>
  <c r="G68" i="307"/>
  <c r="H68" i="307"/>
  <c r="I68" i="307"/>
  <c r="J68" i="307"/>
  <c r="K68" i="307"/>
  <c r="L68" i="307"/>
  <c r="M68" i="307"/>
  <c r="A69" i="307"/>
  <c r="B69" i="307"/>
  <c r="C69" i="307"/>
  <c r="D69" i="307"/>
  <c r="E69" i="307"/>
  <c r="F69" i="307"/>
  <c r="G69" i="307"/>
  <c r="H69" i="307"/>
  <c r="I69" i="307"/>
  <c r="J69" i="307"/>
  <c r="K69" i="307"/>
  <c r="L69" i="307"/>
  <c r="M69" i="307"/>
  <c r="A70" i="307"/>
  <c r="B70" i="307"/>
  <c r="C70" i="307"/>
  <c r="D70" i="307"/>
  <c r="E70" i="307"/>
  <c r="F70" i="307"/>
  <c r="G70" i="307"/>
  <c r="H70" i="307"/>
  <c r="I70" i="307"/>
  <c r="J70" i="307"/>
  <c r="K70" i="307"/>
  <c r="L70" i="307"/>
  <c r="M70" i="307"/>
  <c r="A71" i="307"/>
  <c r="B71" i="307"/>
  <c r="C71" i="307"/>
  <c r="D71" i="307"/>
  <c r="E71" i="307"/>
  <c r="F71" i="307"/>
  <c r="G71" i="307"/>
  <c r="H71" i="307"/>
  <c r="I71" i="307"/>
  <c r="J71" i="307"/>
  <c r="K71" i="307"/>
  <c r="L71" i="307"/>
  <c r="M71" i="307"/>
  <c r="A72" i="307"/>
  <c r="B72" i="307"/>
  <c r="C72" i="307"/>
  <c r="D72" i="307"/>
  <c r="E72" i="307"/>
  <c r="F72" i="307"/>
  <c r="G72" i="307"/>
  <c r="H72" i="307"/>
  <c r="I72" i="307"/>
  <c r="J72" i="307"/>
  <c r="K72" i="307"/>
  <c r="L72" i="307"/>
  <c r="M72" i="307"/>
  <c r="A73" i="307"/>
  <c r="B73" i="307"/>
  <c r="C73" i="307"/>
  <c r="D73" i="307"/>
  <c r="E73" i="307"/>
  <c r="F73" i="307"/>
  <c r="G73" i="307"/>
  <c r="H73" i="307"/>
  <c r="I73" i="307"/>
  <c r="J73" i="307"/>
  <c r="K73" i="307"/>
  <c r="L73" i="307"/>
  <c r="M73" i="307"/>
  <c r="A74" i="307"/>
  <c r="B74" i="307"/>
  <c r="C74" i="307"/>
  <c r="D74" i="307"/>
  <c r="E74" i="307"/>
  <c r="F74" i="307"/>
  <c r="G74" i="307"/>
  <c r="H74" i="307"/>
  <c r="I74" i="307"/>
  <c r="J74" i="307"/>
  <c r="K74" i="307"/>
  <c r="L74" i="307"/>
  <c r="M74" i="307"/>
  <c r="A75" i="307"/>
  <c r="B75" i="307"/>
  <c r="C75" i="307"/>
  <c r="D75" i="307"/>
  <c r="E75" i="307"/>
  <c r="F75" i="307"/>
  <c r="G75" i="307"/>
  <c r="H75" i="307"/>
  <c r="I75" i="307"/>
  <c r="J75" i="307"/>
  <c r="K75" i="307"/>
  <c r="L75" i="307"/>
  <c r="M75" i="307"/>
  <c r="A76" i="307"/>
  <c r="B76" i="307"/>
  <c r="C76" i="307"/>
  <c r="D76" i="307"/>
  <c r="E76" i="307"/>
  <c r="F76" i="307"/>
  <c r="G76" i="307"/>
  <c r="H76" i="307"/>
  <c r="I76" i="307"/>
  <c r="J76" i="307"/>
  <c r="K76" i="307"/>
  <c r="L76" i="307"/>
  <c r="M76" i="307"/>
  <c r="A77" i="307"/>
  <c r="B77" i="307"/>
  <c r="C77" i="307"/>
  <c r="D77" i="307"/>
  <c r="E77" i="307"/>
  <c r="F77" i="307"/>
  <c r="G77" i="307"/>
  <c r="H77" i="307"/>
  <c r="I77" i="307"/>
  <c r="J77" i="307"/>
  <c r="K77" i="307"/>
  <c r="L77" i="307"/>
  <c r="M77" i="307"/>
  <c r="A78" i="307"/>
  <c r="B78" i="307"/>
  <c r="C78" i="307"/>
  <c r="D78" i="307"/>
  <c r="E78" i="307"/>
  <c r="F78" i="307"/>
  <c r="G78" i="307"/>
  <c r="H78" i="307"/>
  <c r="I78" i="307"/>
  <c r="J78" i="307"/>
  <c r="K78" i="307"/>
  <c r="L78" i="307"/>
  <c r="M78" i="307"/>
  <c r="A79" i="307"/>
  <c r="B79" i="307"/>
  <c r="C79" i="307"/>
  <c r="D79" i="307"/>
  <c r="E79" i="307"/>
  <c r="F79" i="307"/>
  <c r="G79" i="307"/>
  <c r="H79" i="307"/>
  <c r="I79" i="307"/>
  <c r="J79" i="307"/>
  <c r="K79" i="307"/>
  <c r="L79" i="307"/>
  <c r="M79" i="307"/>
  <c r="A80" i="307"/>
  <c r="B80" i="307"/>
  <c r="C80" i="307"/>
  <c r="D80" i="307"/>
  <c r="E80" i="307"/>
  <c r="F80" i="307"/>
  <c r="G80" i="307"/>
  <c r="H80" i="307"/>
  <c r="I80" i="307"/>
  <c r="J80" i="307"/>
  <c r="K80" i="307"/>
  <c r="L80" i="307"/>
  <c r="M80" i="307"/>
  <c r="A81" i="307"/>
  <c r="B81" i="307"/>
  <c r="C81" i="307"/>
  <c r="D81" i="307"/>
  <c r="E81" i="307"/>
  <c r="F81" i="307"/>
  <c r="G81" i="307"/>
  <c r="H81" i="307"/>
  <c r="I81" i="307"/>
  <c r="J81" i="307"/>
  <c r="K81" i="307"/>
  <c r="L81" i="307"/>
  <c r="M81" i="307"/>
  <c r="A82" i="307"/>
  <c r="B82" i="307"/>
  <c r="C82" i="307"/>
  <c r="D82" i="307"/>
  <c r="E82" i="307"/>
  <c r="F82" i="307"/>
  <c r="G82" i="307"/>
  <c r="H82" i="307"/>
  <c r="I82" i="307"/>
  <c r="J82" i="307"/>
  <c r="K82" i="307"/>
  <c r="L82" i="307"/>
  <c r="M82" i="307"/>
  <c r="A83" i="307"/>
  <c r="B83" i="307"/>
  <c r="C83" i="307"/>
  <c r="D83" i="307"/>
  <c r="E83" i="307"/>
  <c r="F83" i="307"/>
  <c r="G83" i="307"/>
  <c r="H83" i="307"/>
  <c r="I83" i="307"/>
  <c r="J83" i="307"/>
  <c r="K83" i="307"/>
  <c r="L83" i="307"/>
  <c r="M83" i="307"/>
  <c r="A84" i="307"/>
  <c r="B84" i="307"/>
  <c r="C84" i="307"/>
  <c r="D84" i="307"/>
  <c r="E84" i="307"/>
  <c r="F84" i="307"/>
  <c r="G84" i="307"/>
  <c r="H84" i="307"/>
  <c r="I84" i="307"/>
  <c r="J84" i="307"/>
  <c r="K84" i="307"/>
  <c r="L84" i="307"/>
  <c r="M84" i="307"/>
  <c r="A85" i="307"/>
  <c r="B85" i="307"/>
  <c r="C85" i="307"/>
  <c r="D85" i="307"/>
  <c r="E85" i="307"/>
  <c r="F85" i="307"/>
  <c r="G85" i="307"/>
  <c r="H85" i="307"/>
  <c r="I85" i="307"/>
  <c r="J85" i="307"/>
  <c r="K85" i="307"/>
  <c r="L85" i="307"/>
  <c r="M85" i="307"/>
  <c r="A86" i="307"/>
  <c r="B86" i="307"/>
  <c r="C86" i="307"/>
  <c r="D86" i="307"/>
  <c r="E86" i="307"/>
  <c r="F86" i="307"/>
  <c r="G86" i="307"/>
  <c r="H86" i="307"/>
  <c r="I86" i="307"/>
  <c r="J86" i="307"/>
  <c r="K86" i="307"/>
  <c r="L86" i="307"/>
  <c r="M86" i="307"/>
  <c r="A87" i="307"/>
  <c r="B87" i="307"/>
  <c r="C87" i="307"/>
  <c r="D87" i="307"/>
  <c r="E87" i="307"/>
  <c r="F87" i="307"/>
  <c r="G87" i="307"/>
  <c r="H87" i="307"/>
  <c r="I87" i="307"/>
  <c r="J87" i="307"/>
  <c r="K87" i="307"/>
  <c r="L87" i="307"/>
  <c r="M87" i="307"/>
  <c r="A88" i="307"/>
  <c r="B88" i="307"/>
  <c r="C88" i="307"/>
  <c r="D88" i="307"/>
  <c r="E88" i="307"/>
  <c r="F88" i="307"/>
  <c r="G88" i="307"/>
  <c r="H88" i="307"/>
  <c r="I88" i="307"/>
  <c r="J88" i="307"/>
  <c r="K88" i="307"/>
  <c r="L88" i="307"/>
  <c r="M88" i="307"/>
  <c r="A89" i="307"/>
  <c r="B89" i="307"/>
  <c r="C89" i="307"/>
  <c r="D89" i="307"/>
  <c r="E89" i="307"/>
  <c r="F89" i="307"/>
  <c r="G89" i="307"/>
  <c r="H89" i="307"/>
  <c r="I89" i="307"/>
  <c r="J89" i="307"/>
  <c r="K89" i="307"/>
  <c r="L89" i="307"/>
  <c r="M89" i="307"/>
  <c r="A90" i="307"/>
  <c r="B90" i="307"/>
  <c r="C90" i="307"/>
  <c r="D90" i="307"/>
  <c r="E90" i="307"/>
  <c r="F90" i="307"/>
  <c r="G90" i="307"/>
  <c r="H90" i="307"/>
  <c r="I90" i="307"/>
  <c r="J90" i="307"/>
  <c r="K90" i="307"/>
  <c r="L90" i="307"/>
  <c r="M90" i="307"/>
  <c r="A91" i="307"/>
  <c r="B91" i="307"/>
  <c r="C91" i="307"/>
  <c r="D91" i="307"/>
  <c r="E91" i="307"/>
  <c r="F91" i="307"/>
  <c r="G91" i="307"/>
  <c r="H91" i="307"/>
  <c r="I91" i="307"/>
  <c r="J91" i="307"/>
  <c r="K91" i="307"/>
  <c r="L91" i="307"/>
  <c r="M91" i="307"/>
  <c r="A92" i="307"/>
  <c r="B92" i="307"/>
  <c r="C92" i="307"/>
  <c r="D92" i="307"/>
  <c r="E92" i="307"/>
  <c r="F92" i="307"/>
  <c r="G92" i="307"/>
  <c r="H92" i="307"/>
  <c r="I92" i="307"/>
  <c r="J92" i="307"/>
  <c r="K92" i="307"/>
  <c r="L92" i="307"/>
  <c r="M92" i="307"/>
  <c r="A93" i="307"/>
  <c r="B93" i="307"/>
  <c r="C93" i="307"/>
  <c r="D93" i="307"/>
  <c r="E93" i="307"/>
  <c r="F93" i="307"/>
  <c r="G93" i="307"/>
  <c r="H93" i="307"/>
  <c r="I93" i="307"/>
  <c r="J93" i="307"/>
  <c r="K93" i="307"/>
  <c r="L93" i="307"/>
  <c r="M93" i="307"/>
  <c r="A94" i="307"/>
  <c r="B94" i="307"/>
  <c r="C94" i="307"/>
  <c r="D94" i="307"/>
  <c r="E94" i="307"/>
  <c r="F94" i="307"/>
  <c r="G94" i="307"/>
  <c r="H94" i="307"/>
  <c r="I94" i="307"/>
  <c r="J94" i="307"/>
  <c r="K94" i="307"/>
  <c r="L94" i="307"/>
  <c r="M94" i="307"/>
  <c r="A95" i="307"/>
  <c r="B95" i="307"/>
  <c r="C95" i="307"/>
  <c r="D95" i="307"/>
  <c r="E95" i="307"/>
  <c r="F95" i="307"/>
  <c r="G95" i="307"/>
  <c r="H95" i="307"/>
  <c r="I95" i="307"/>
  <c r="J95" i="307"/>
  <c r="K95" i="307"/>
  <c r="L95" i="307"/>
  <c r="M95" i="307"/>
  <c r="A96" i="307"/>
  <c r="B96" i="307"/>
  <c r="C96" i="307"/>
  <c r="D96" i="307"/>
  <c r="E96" i="307"/>
  <c r="F96" i="307"/>
  <c r="G96" i="307"/>
  <c r="H96" i="307"/>
  <c r="I96" i="307"/>
  <c r="J96" i="307"/>
  <c r="K96" i="307"/>
  <c r="L96" i="307"/>
  <c r="M96" i="307"/>
  <c r="A97" i="307"/>
  <c r="B97" i="307"/>
  <c r="C97" i="307"/>
  <c r="D97" i="307"/>
  <c r="E97" i="307"/>
  <c r="F97" i="307"/>
  <c r="G97" i="307"/>
  <c r="H97" i="307"/>
  <c r="I97" i="307"/>
  <c r="J97" i="307"/>
  <c r="K97" i="307"/>
  <c r="L97" i="307"/>
  <c r="M97" i="307"/>
  <c r="A98" i="307"/>
  <c r="B98" i="307"/>
  <c r="C98" i="307"/>
  <c r="D98" i="307"/>
  <c r="E98" i="307"/>
  <c r="F98" i="307"/>
  <c r="G98" i="307"/>
  <c r="H98" i="307"/>
  <c r="I98" i="307"/>
  <c r="J98" i="307"/>
  <c r="K98" i="307"/>
  <c r="L98" i="307"/>
  <c r="M98" i="307"/>
  <c r="A99" i="307"/>
  <c r="B99" i="307"/>
  <c r="C99" i="307"/>
  <c r="D99" i="307"/>
  <c r="E99" i="307"/>
  <c r="F99" i="307"/>
  <c r="G99" i="307"/>
  <c r="H99" i="307"/>
  <c r="I99" i="307"/>
  <c r="J99" i="307"/>
  <c r="K99" i="307"/>
  <c r="L99" i="307"/>
  <c r="M99" i="307"/>
  <c r="A100" i="307"/>
  <c r="B100" i="307"/>
  <c r="C100" i="307"/>
  <c r="D100" i="307"/>
  <c r="E100" i="307"/>
  <c r="F100" i="307"/>
  <c r="G100" i="307"/>
  <c r="H100" i="307"/>
  <c r="I100" i="307"/>
  <c r="J100" i="307"/>
  <c r="K100" i="307"/>
  <c r="L100" i="307"/>
  <c r="M100" i="307"/>
  <c r="A101" i="307"/>
  <c r="B101" i="307"/>
  <c r="C101" i="307"/>
  <c r="D101" i="307"/>
  <c r="E101" i="307"/>
  <c r="F101" i="307"/>
  <c r="G101" i="307"/>
  <c r="H101" i="307"/>
  <c r="I101" i="307"/>
  <c r="J101" i="307"/>
  <c r="K101" i="307"/>
  <c r="L101" i="307"/>
  <c r="M101" i="307"/>
  <c r="A102" i="307"/>
  <c r="B102" i="307"/>
  <c r="C102" i="307"/>
  <c r="D102" i="307"/>
  <c r="E102" i="307"/>
  <c r="F102" i="307"/>
  <c r="G102" i="307"/>
  <c r="H102" i="307"/>
  <c r="I102" i="307"/>
  <c r="J102" i="307"/>
  <c r="K102" i="307"/>
  <c r="L102" i="307"/>
  <c r="M102" i="307"/>
  <c r="A103" i="307"/>
  <c r="B103" i="307"/>
  <c r="C103" i="307"/>
  <c r="D103" i="307"/>
  <c r="E103" i="307"/>
  <c r="F103" i="307"/>
  <c r="G103" i="307"/>
  <c r="H103" i="307"/>
  <c r="I103" i="307"/>
  <c r="J103" i="307"/>
  <c r="K103" i="307"/>
  <c r="L103" i="307"/>
  <c r="M103" i="307"/>
  <c r="A104" i="307"/>
  <c r="B104" i="307"/>
  <c r="C104" i="307"/>
  <c r="D104" i="307"/>
  <c r="E104" i="307"/>
  <c r="F104" i="307"/>
  <c r="G104" i="307"/>
  <c r="H104" i="307"/>
  <c r="I104" i="307"/>
  <c r="J104" i="307"/>
  <c r="K104" i="307"/>
  <c r="L104" i="307"/>
  <c r="M104" i="307"/>
  <c r="A105" i="307"/>
  <c r="B105" i="307"/>
  <c r="C105" i="307"/>
  <c r="D105" i="307"/>
  <c r="E105" i="307"/>
  <c r="F105" i="307"/>
  <c r="G105" i="307"/>
  <c r="H105" i="307"/>
  <c r="I105" i="307"/>
  <c r="J105" i="307"/>
  <c r="K105" i="307"/>
  <c r="L105" i="307"/>
  <c r="M105" i="307"/>
  <c r="A106" i="307"/>
  <c r="B106" i="307"/>
  <c r="C106" i="307"/>
  <c r="D106" i="307"/>
  <c r="E106" i="307"/>
  <c r="F106" i="307"/>
  <c r="G106" i="307"/>
  <c r="H106" i="307"/>
  <c r="I106" i="307"/>
  <c r="J106" i="307"/>
  <c r="K106" i="307"/>
  <c r="L106" i="307"/>
  <c r="M106" i="307"/>
  <c r="A107" i="307"/>
  <c r="B107" i="307"/>
  <c r="C107" i="307"/>
  <c r="D107" i="307"/>
  <c r="E107" i="307"/>
  <c r="F107" i="307"/>
  <c r="G107" i="307"/>
  <c r="H107" i="307"/>
  <c r="I107" i="307"/>
  <c r="J107" i="307"/>
  <c r="K107" i="307"/>
  <c r="L107" i="307"/>
  <c r="M107" i="307"/>
  <c r="A108" i="307"/>
  <c r="B108" i="307"/>
  <c r="C108" i="307"/>
  <c r="D108" i="307"/>
  <c r="E108" i="307"/>
  <c r="F108" i="307"/>
  <c r="G108" i="307"/>
  <c r="H108" i="307"/>
  <c r="I108" i="307"/>
  <c r="J108" i="307"/>
  <c r="K108" i="307"/>
  <c r="L108" i="307"/>
  <c r="M108" i="307"/>
  <c r="A109" i="307"/>
  <c r="B109" i="307"/>
  <c r="C109" i="307"/>
  <c r="D109" i="307"/>
  <c r="E109" i="307"/>
  <c r="F109" i="307"/>
  <c r="G109" i="307"/>
  <c r="H109" i="307"/>
  <c r="I109" i="307"/>
  <c r="J109" i="307"/>
  <c r="K109" i="307"/>
  <c r="L109" i="307"/>
  <c r="M109" i="307"/>
  <c r="A110" i="307"/>
  <c r="B110" i="307"/>
  <c r="C110" i="307"/>
  <c r="D110" i="307"/>
  <c r="E110" i="307"/>
  <c r="F110" i="307"/>
  <c r="G110" i="307"/>
  <c r="H110" i="307"/>
  <c r="I110" i="307"/>
  <c r="J110" i="307"/>
  <c r="K110" i="307"/>
  <c r="L110" i="307"/>
  <c r="M110" i="307"/>
  <c r="A111" i="307"/>
  <c r="B111" i="307"/>
  <c r="C111" i="307"/>
  <c r="D111" i="307"/>
  <c r="E111" i="307"/>
  <c r="F111" i="307"/>
  <c r="G111" i="307"/>
  <c r="H111" i="307"/>
  <c r="I111" i="307"/>
  <c r="J111" i="307"/>
  <c r="K111" i="307"/>
  <c r="L111" i="307"/>
  <c r="M111" i="307"/>
  <c r="A112" i="307"/>
  <c r="B112" i="307"/>
  <c r="C112" i="307"/>
  <c r="D112" i="307"/>
  <c r="E112" i="307"/>
  <c r="F112" i="307"/>
  <c r="G112" i="307"/>
  <c r="H112" i="307"/>
  <c r="I112" i="307"/>
  <c r="J112" i="307"/>
  <c r="K112" i="307"/>
  <c r="L112" i="307"/>
  <c r="M112" i="307"/>
  <c r="A113" i="307"/>
  <c r="B113" i="307"/>
  <c r="C113" i="307"/>
  <c r="D113" i="307"/>
  <c r="E113" i="307"/>
  <c r="F113" i="307"/>
  <c r="G113" i="307"/>
  <c r="H113" i="307"/>
  <c r="I113" i="307"/>
  <c r="J113" i="307"/>
  <c r="K113" i="307"/>
  <c r="L113" i="307"/>
  <c r="M113" i="307"/>
  <c r="A114" i="307"/>
  <c r="B114" i="307"/>
  <c r="C114" i="307"/>
  <c r="D114" i="307"/>
  <c r="E114" i="307"/>
  <c r="F114" i="307"/>
  <c r="G114" i="307"/>
  <c r="H114" i="307"/>
  <c r="I114" i="307"/>
  <c r="J114" i="307"/>
  <c r="K114" i="307"/>
  <c r="L114" i="307"/>
  <c r="M114" i="307"/>
  <c r="A115" i="307"/>
  <c r="B115" i="307"/>
  <c r="C115" i="307"/>
  <c r="D115" i="307"/>
  <c r="E115" i="307"/>
  <c r="F115" i="307"/>
  <c r="G115" i="307"/>
  <c r="H115" i="307"/>
  <c r="I115" i="307"/>
  <c r="J115" i="307"/>
  <c r="K115" i="307"/>
  <c r="L115" i="307"/>
  <c r="M115" i="307"/>
  <c r="A116" i="307"/>
  <c r="B116" i="307"/>
  <c r="C116" i="307"/>
  <c r="D116" i="307"/>
  <c r="E116" i="307"/>
  <c r="F116" i="307"/>
  <c r="G116" i="307"/>
  <c r="H116" i="307"/>
  <c r="I116" i="307"/>
  <c r="J116" i="307"/>
  <c r="K116" i="307"/>
  <c r="L116" i="307"/>
  <c r="M116" i="307"/>
  <c r="A117" i="307"/>
  <c r="B117" i="307"/>
  <c r="C117" i="307"/>
  <c r="D117" i="307"/>
  <c r="E117" i="307"/>
  <c r="F117" i="307"/>
  <c r="G117" i="307"/>
  <c r="H117" i="307"/>
  <c r="I117" i="307"/>
  <c r="J117" i="307"/>
  <c r="K117" i="307"/>
  <c r="L117" i="307"/>
  <c r="M117" i="307"/>
  <c r="A118" i="307"/>
  <c r="B118" i="307"/>
  <c r="C118" i="307"/>
  <c r="D118" i="307"/>
  <c r="E118" i="307"/>
  <c r="F118" i="307"/>
  <c r="G118" i="307"/>
  <c r="H118" i="307"/>
  <c r="I118" i="307"/>
  <c r="J118" i="307"/>
  <c r="K118" i="307"/>
  <c r="L118" i="307"/>
  <c r="M118" i="307"/>
  <c r="A119" i="307"/>
  <c r="B119" i="307"/>
  <c r="C119" i="307"/>
  <c r="D119" i="307"/>
  <c r="E119" i="307"/>
  <c r="F119" i="307"/>
  <c r="G119" i="307"/>
  <c r="H119" i="307"/>
  <c r="I119" i="307"/>
  <c r="J119" i="307"/>
  <c r="K119" i="307"/>
  <c r="L119" i="307"/>
  <c r="M119" i="307"/>
  <c r="A120" i="307"/>
  <c r="B120" i="307"/>
  <c r="C120" i="307"/>
  <c r="D120" i="307"/>
  <c r="E120" i="307"/>
  <c r="F120" i="307"/>
  <c r="G120" i="307"/>
  <c r="H120" i="307"/>
  <c r="I120" i="307"/>
  <c r="J120" i="307"/>
  <c r="K120" i="307"/>
  <c r="L120" i="307"/>
  <c r="M120" i="307"/>
  <c r="A121" i="307"/>
  <c r="B121" i="307"/>
  <c r="C121" i="307"/>
  <c r="D121" i="307"/>
  <c r="E121" i="307"/>
  <c r="F121" i="307"/>
  <c r="G121" i="307"/>
  <c r="H121" i="307"/>
  <c r="I121" i="307"/>
  <c r="J121" i="307"/>
  <c r="K121" i="307"/>
  <c r="L121" i="307"/>
  <c r="M121" i="307"/>
  <c r="A122" i="307"/>
  <c r="B122" i="307"/>
  <c r="C122" i="307"/>
  <c r="D122" i="307"/>
  <c r="E122" i="307"/>
  <c r="F122" i="307"/>
  <c r="G122" i="307"/>
  <c r="H122" i="307"/>
  <c r="I122" i="307"/>
  <c r="J122" i="307"/>
  <c r="K122" i="307"/>
  <c r="L122" i="307"/>
  <c r="M122" i="307"/>
  <c r="A123" i="307"/>
  <c r="B123" i="307"/>
  <c r="C123" i="307"/>
  <c r="D123" i="307"/>
  <c r="E123" i="307"/>
  <c r="F123" i="307"/>
  <c r="G123" i="307"/>
  <c r="H123" i="307"/>
  <c r="I123" i="307"/>
  <c r="J123" i="307"/>
  <c r="K123" i="307"/>
  <c r="L123" i="307"/>
  <c r="M123" i="307"/>
  <c r="A124" i="307"/>
  <c r="B124" i="307"/>
  <c r="C124" i="307"/>
  <c r="D124" i="307"/>
  <c r="E124" i="307"/>
  <c r="F124" i="307"/>
  <c r="G124" i="307"/>
  <c r="H124" i="307"/>
  <c r="I124" i="307"/>
  <c r="J124" i="307"/>
  <c r="K124" i="307"/>
  <c r="L124" i="307"/>
  <c r="M124" i="307"/>
  <c r="A125" i="307"/>
  <c r="B125" i="307"/>
  <c r="C125" i="307"/>
  <c r="D125" i="307"/>
  <c r="E125" i="307"/>
  <c r="F125" i="307"/>
  <c r="G125" i="307"/>
  <c r="H125" i="307"/>
  <c r="I125" i="307"/>
  <c r="J125" i="307"/>
  <c r="K125" i="307"/>
  <c r="L125" i="307"/>
  <c r="M125" i="307"/>
  <c r="A126" i="307"/>
  <c r="B126" i="307"/>
  <c r="C126" i="307"/>
  <c r="D126" i="307"/>
  <c r="E126" i="307"/>
  <c r="F126" i="307"/>
  <c r="G126" i="307"/>
  <c r="H126" i="307"/>
  <c r="I126" i="307"/>
  <c r="J126" i="307"/>
  <c r="K126" i="307"/>
  <c r="L126" i="307"/>
  <c r="M126" i="307"/>
  <c r="A127" i="307"/>
  <c r="B127" i="307"/>
  <c r="C127" i="307"/>
  <c r="D127" i="307"/>
  <c r="E127" i="307"/>
  <c r="F127" i="307"/>
  <c r="G127" i="307"/>
  <c r="H127" i="307"/>
  <c r="I127" i="307"/>
  <c r="J127" i="307"/>
  <c r="K127" i="307"/>
  <c r="L127" i="307"/>
  <c r="M127" i="307"/>
  <c r="A128" i="307"/>
  <c r="B128" i="307"/>
  <c r="C128" i="307"/>
  <c r="D128" i="307"/>
  <c r="E128" i="307"/>
  <c r="F128" i="307"/>
  <c r="G128" i="307"/>
  <c r="H128" i="307"/>
  <c r="I128" i="307"/>
  <c r="J128" i="307"/>
  <c r="K128" i="307"/>
  <c r="L128" i="307"/>
  <c r="M128" i="307"/>
  <c r="A129" i="307"/>
  <c r="B129" i="307"/>
  <c r="C129" i="307"/>
  <c r="D129" i="307"/>
  <c r="E129" i="307"/>
  <c r="F129" i="307"/>
  <c r="G129" i="307"/>
  <c r="H129" i="307"/>
  <c r="I129" i="307"/>
  <c r="J129" i="307"/>
  <c r="K129" i="307"/>
  <c r="L129" i="307"/>
  <c r="M129" i="307"/>
  <c r="A130" i="307"/>
  <c r="B130" i="307"/>
  <c r="C130" i="307"/>
  <c r="D130" i="307"/>
  <c r="E130" i="307"/>
  <c r="F130" i="307"/>
  <c r="G130" i="307"/>
  <c r="H130" i="307"/>
  <c r="I130" i="307"/>
  <c r="J130" i="307"/>
  <c r="K130" i="307"/>
  <c r="L130" i="307"/>
  <c r="M130" i="307"/>
  <c r="A131" i="307"/>
  <c r="B131" i="307"/>
  <c r="C131" i="307"/>
  <c r="D131" i="307"/>
  <c r="E131" i="307"/>
  <c r="F131" i="307"/>
  <c r="G131" i="307"/>
  <c r="H131" i="307"/>
  <c r="I131" i="307"/>
  <c r="J131" i="307"/>
  <c r="K131" i="307"/>
  <c r="L131" i="307"/>
  <c r="M131" i="307"/>
  <c r="A132" i="307"/>
  <c r="B132" i="307"/>
  <c r="C132" i="307"/>
  <c r="D132" i="307"/>
  <c r="E132" i="307"/>
  <c r="F132" i="307"/>
  <c r="G132" i="307"/>
  <c r="H132" i="307"/>
  <c r="I132" i="307"/>
  <c r="J132" i="307"/>
  <c r="K132" i="307"/>
  <c r="L132" i="307"/>
  <c r="M132" i="307"/>
  <c r="A133" i="307"/>
  <c r="B133" i="307"/>
  <c r="C133" i="307"/>
  <c r="D133" i="307"/>
  <c r="E133" i="307"/>
  <c r="F133" i="307"/>
  <c r="G133" i="307"/>
  <c r="H133" i="307"/>
  <c r="I133" i="307"/>
  <c r="J133" i="307"/>
  <c r="K133" i="307"/>
  <c r="L133" i="307"/>
  <c r="M133" i="307"/>
  <c r="A134" i="307"/>
  <c r="B134" i="307"/>
  <c r="C134" i="307"/>
  <c r="D134" i="307"/>
  <c r="E134" i="307"/>
  <c r="F134" i="307"/>
  <c r="G134" i="307"/>
  <c r="H134" i="307"/>
  <c r="I134" i="307"/>
  <c r="J134" i="307"/>
  <c r="K134" i="307"/>
  <c r="L134" i="307"/>
  <c r="M134" i="307"/>
  <c r="A135" i="307"/>
  <c r="B135" i="307"/>
  <c r="C135" i="307"/>
  <c r="D135" i="307"/>
  <c r="E135" i="307"/>
  <c r="F135" i="307"/>
  <c r="G135" i="307"/>
  <c r="H135" i="307"/>
  <c r="I135" i="307"/>
  <c r="J135" i="307"/>
  <c r="K135" i="307"/>
  <c r="L135" i="307"/>
  <c r="M135" i="307"/>
  <c r="A136" i="307"/>
  <c r="B136" i="307"/>
  <c r="C136" i="307"/>
  <c r="D136" i="307"/>
  <c r="E136" i="307"/>
  <c r="F136" i="307"/>
  <c r="G136" i="307"/>
  <c r="H136" i="307"/>
  <c r="I136" i="307"/>
  <c r="J136" i="307"/>
  <c r="K136" i="307"/>
  <c r="L136" i="307"/>
  <c r="M136" i="307"/>
  <c r="A137" i="307"/>
  <c r="B137" i="307"/>
  <c r="C137" i="307"/>
  <c r="D137" i="307"/>
  <c r="E137" i="307"/>
  <c r="F137" i="307"/>
  <c r="G137" i="307"/>
  <c r="H137" i="307"/>
  <c r="I137" i="307"/>
  <c r="J137" i="307"/>
  <c r="K137" i="307"/>
  <c r="L137" i="307"/>
  <c r="M137" i="307"/>
  <c r="A138" i="307"/>
  <c r="B138" i="307"/>
  <c r="C138" i="307"/>
  <c r="D138" i="307"/>
  <c r="E138" i="307"/>
  <c r="F138" i="307"/>
  <c r="G138" i="307"/>
  <c r="H138" i="307"/>
  <c r="I138" i="307"/>
  <c r="J138" i="307"/>
  <c r="K138" i="307"/>
  <c r="L138" i="307"/>
  <c r="M138" i="307"/>
  <c r="A139" i="307"/>
  <c r="B139" i="307"/>
  <c r="C139" i="307"/>
  <c r="D139" i="307"/>
  <c r="E139" i="307"/>
  <c r="F139" i="307"/>
  <c r="G139" i="307"/>
  <c r="H139" i="307"/>
  <c r="I139" i="307"/>
  <c r="J139" i="307"/>
  <c r="K139" i="307"/>
  <c r="L139" i="307"/>
  <c r="M139" i="307"/>
  <c r="A140" i="307"/>
  <c r="B140" i="307"/>
  <c r="C140" i="307"/>
  <c r="D140" i="307"/>
  <c r="E140" i="307"/>
  <c r="F140" i="307"/>
  <c r="G140" i="307"/>
  <c r="H140" i="307"/>
  <c r="I140" i="307"/>
  <c r="J140" i="307"/>
  <c r="K140" i="307"/>
  <c r="L140" i="307"/>
  <c r="M140" i="307"/>
  <c r="A141" i="307"/>
  <c r="B141" i="307"/>
  <c r="C141" i="307"/>
  <c r="D141" i="307"/>
  <c r="E141" i="307"/>
  <c r="F141" i="307"/>
  <c r="G141" i="307"/>
  <c r="H141" i="307"/>
  <c r="I141" i="307"/>
  <c r="J141" i="307"/>
  <c r="K141" i="307"/>
  <c r="L141" i="307"/>
  <c r="M141" i="307"/>
  <c r="A142" i="307"/>
  <c r="B142" i="307"/>
  <c r="C142" i="307"/>
  <c r="D142" i="307"/>
  <c r="E142" i="307"/>
  <c r="F142" i="307"/>
  <c r="G142" i="307"/>
  <c r="H142" i="307"/>
  <c r="I142" i="307"/>
  <c r="J142" i="307"/>
  <c r="K142" i="307"/>
  <c r="L142" i="307"/>
  <c r="M142" i="307"/>
  <c r="A143" i="307"/>
  <c r="B143" i="307"/>
  <c r="C143" i="307"/>
  <c r="D143" i="307"/>
  <c r="E143" i="307"/>
  <c r="F143" i="307"/>
  <c r="G143" i="307"/>
  <c r="H143" i="307"/>
  <c r="I143" i="307"/>
  <c r="J143" i="307"/>
  <c r="K143" i="307"/>
  <c r="L143" i="307"/>
  <c r="M143" i="307"/>
  <c r="A144" i="307"/>
  <c r="B144" i="307"/>
  <c r="C144" i="307"/>
  <c r="D144" i="307"/>
  <c r="E144" i="307"/>
  <c r="F144" i="307"/>
  <c r="G144" i="307"/>
  <c r="H144" i="307"/>
  <c r="I144" i="307"/>
  <c r="J144" i="307"/>
  <c r="K144" i="307"/>
  <c r="L144" i="307"/>
  <c r="M144" i="307"/>
  <c r="A145" i="307"/>
  <c r="B145" i="307"/>
  <c r="C145" i="307"/>
  <c r="D145" i="307"/>
  <c r="E145" i="307"/>
  <c r="F145" i="307"/>
  <c r="G145" i="307"/>
  <c r="H145" i="307"/>
  <c r="I145" i="307"/>
  <c r="J145" i="307"/>
  <c r="K145" i="307"/>
  <c r="L145" i="307"/>
  <c r="M145" i="307"/>
  <c r="A146" i="307"/>
  <c r="B146" i="307"/>
  <c r="C146" i="307"/>
  <c r="D146" i="307"/>
  <c r="E146" i="307"/>
  <c r="F146" i="307"/>
  <c r="G146" i="307"/>
  <c r="H146" i="307"/>
  <c r="I146" i="307"/>
  <c r="J146" i="307"/>
  <c r="K146" i="307"/>
  <c r="L146" i="307"/>
  <c r="M146" i="307"/>
  <c r="A147" i="307"/>
  <c r="B147" i="307"/>
  <c r="C147" i="307"/>
  <c r="D147" i="307"/>
  <c r="E147" i="307"/>
  <c r="F147" i="307"/>
  <c r="G147" i="307"/>
  <c r="H147" i="307"/>
  <c r="I147" i="307"/>
  <c r="J147" i="307"/>
  <c r="K147" i="307"/>
  <c r="L147" i="307"/>
  <c r="M147" i="307"/>
  <c r="A148" i="307"/>
  <c r="B148" i="307"/>
  <c r="C148" i="307"/>
  <c r="D148" i="307"/>
  <c r="E148" i="307"/>
  <c r="F148" i="307"/>
  <c r="G148" i="307"/>
  <c r="H148" i="307"/>
  <c r="I148" i="307"/>
  <c r="J148" i="307"/>
  <c r="K148" i="307"/>
  <c r="L148" i="307"/>
  <c r="M148" i="307"/>
  <c r="A149" i="307"/>
  <c r="B149" i="307"/>
  <c r="C149" i="307"/>
  <c r="D149" i="307"/>
  <c r="E149" i="307"/>
  <c r="F149" i="307"/>
  <c r="G149" i="307"/>
  <c r="H149" i="307"/>
  <c r="I149" i="307"/>
  <c r="J149" i="307"/>
  <c r="K149" i="307"/>
  <c r="L149" i="307"/>
  <c r="M149" i="307"/>
  <c r="A150" i="307"/>
  <c r="B150" i="307"/>
  <c r="C150" i="307"/>
  <c r="D150" i="307"/>
  <c r="E150" i="307"/>
  <c r="F150" i="307"/>
  <c r="G150" i="307"/>
  <c r="H150" i="307"/>
  <c r="I150" i="307"/>
  <c r="J150" i="307"/>
  <c r="K150" i="307"/>
  <c r="L150" i="307"/>
  <c r="M150" i="307"/>
  <c r="A151" i="307"/>
  <c r="B151" i="307"/>
  <c r="C151" i="307"/>
  <c r="D151" i="307"/>
  <c r="E151" i="307"/>
  <c r="F151" i="307"/>
  <c r="G151" i="307"/>
  <c r="H151" i="307"/>
  <c r="I151" i="307"/>
  <c r="J151" i="307"/>
  <c r="K151" i="307"/>
  <c r="L151" i="307"/>
  <c r="M151" i="307"/>
  <c r="A152" i="307"/>
  <c r="B152" i="307"/>
  <c r="C152" i="307"/>
  <c r="D152" i="307"/>
  <c r="E152" i="307"/>
  <c r="F152" i="307"/>
  <c r="G152" i="307"/>
  <c r="H152" i="307"/>
  <c r="I152" i="307"/>
  <c r="J152" i="307"/>
  <c r="K152" i="307"/>
  <c r="L152" i="307"/>
  <c r="M152" i="307"/>
  <c r="A153" i="307"/>
  <c r="B153" i="307"/>
  <c r="C153" i="307"/>
  <c r="D153" i="307"/>
  <c r="E153" i="307"/>
  <c r="F153" i="307"/>
  <c r="G153" i="307"/>
  <c r="H153" i="307"/>
  <c r="I153" i="307"/>
  <c r="J153" i="307"/>
  <c r="K153" i="307"/>
  <c r="L153" i="307"/>
  <c r="M153" i="307"/>
  <c r="A154" i="307"/>
  <c r="B154" i="307"/>
  <c r="C154" i="307"/>
  <c r="D154" i="307"/>
  <c r="E154" i="307"/>
  <c r="F154" i="307"/>
  <c r="G154" i="307"/>
  <c r="H154" i="307"/>
  <c r="I154" i="307"/>
  <c r="J154" i="307"/>
  <c r="K154" i="307"/>
  <c r="L154" i="307"/>
  <c r="M154" i="307"/>
  <c r="A155" i="307"/>
  <c r="B155" i="307"/>
  <c r="C155" i="307"/>
  <c r="D155" i="307"/>
  <c r="E155" i="307"/>
  <c r="F155" i="307"/>
  <c r="G155" i="307"/>
  <c r="H155" i="307"/>
  <c r="I155" i="307"/>
  <c r="J155" i="307"/>
  <c r="K155" i="307"/>
  <c r="L155" i="307"/>
  <c r="M155" i="307"/>
  <c r="A156" i="307"/>
  <c r="B156" i="307"/>
  <c r="C156" i="307"/>
  <c r="D156" i="307"/>
  <c r="E156" i="307"/>
  <c r="F156" i="307"/>
  <c r="G156" i="307"/>
  <c r="H156" i="307"/>
  <c r="I156" i="307"/>
  <c r="J156" i="307"/>
  <c r="K156" i="307"/>
  <c r="L156" i="307"/>
  <c r="M156" i="307"/>
  <c r="A157" i="307"/>
  <c r="B157" i="307"/>
  <c r="C157" i="307"/>
  <c r="D157" i="307"/>
  <c r="E157" i="307"/>
  <c r="F157" i="307"/>
  <c r="G157" i="307"/>
  <c r="H157" i="307"/>
  <c r="I157" i="307"/>
  <c r="J157" i="307"/>
  <c r="K157" i="307"/>
  <c r="L157" i="307"/>
  <c r="M157" i="307"/>
  <c r="A158" i="307"/>
  <c r="B158" i="307"/>
  <c r="C158" i="307"/>
  <c r="D158" i="307"/>
  <c r="E158" i="307"/>
  <c r="F158" i="307"/>
  <c r="G158" i="307"/>
  <c r="H158" i="307"/>
  <c r="I158" i="307"/>
  <c r="J158" i="307"/>
  <c r="K158" i="307"/>
  <c r="L158" i="307"/>
  <c r="M158" i="307"/>
  <c r="A159" i="307"/>
  <c r="B159" i="307"/>
  <c r="C159" i="307"/>
  <c r="D159" i="307"/>
  <c r="E159" i="307"/>
  <c r="F159" i="307"/>
  <c r="G159" i="307"/>
  <c r="H159" i="307"/>
  <c r="I159" i="307"/>
  <c r="J159" i="307"/>
  <c r="K159" i="307"/>
  <c r="L159" i="307"/>
  <c r="M159" i="307"/>
  <c r="A160" i="307"/>
  <c r="B160" i="307"/>
  <c r="C160" i="307"/>
  <c r="D160" i="307"/>
  <c r="E160" i="307"/>
  <c r="F160" i="307"/>
  <c r="G160" i="307"/>
  <c r="H160" i="307"/>
  <c r="I160" i="307"/>
  <c r="J160" i="307"/>
  <c r="K160" i="307"/>
  <c r="L160" i="307"/>
  <c r="M160" i="307"/>
  <c r="A161" i="307"/>
  <c r="B161" i="307"/>
  <c r="C161" i="307"/>
  <c r="D161" i="307"/>
  <c r="E161" i="307"/>
  <c r="F161" i="307"/>
  <c r="G161" i="307"/>
  <c r="H161" i="307"/>
  <c r="I161" i="307"/>
  <c r="J161" i="307"/>
  <c r="K161" i="307"/>
  <c r="L161" i="307"/>
  <c r="M161" i="307"/>
  <c r="A162" i="307"/>
  <c r="B162" i="307"/>
  <c r="C162" i="307"/>
  <c r="D162" i="307"/>
  <c r="E162" i="307"/>
  <c r="F162" i="307"/>
  <c r="G162" i="307"/>
  <c r="H162" i="307"/>
  <c r="I162" i="307"/>
  <c r="J162" i="307"/>
  <c r="K162" i="307"/>
  <c r="L162" i="307"/>
  <c r="M162" i="307"/>
  <c r="A163" i="307"/>
  <c r="B163" i="307"/>
  <c r="C163" i="307"/>
  <c r="D163" i="307"/>
  <c r="E163" i="307"/>
  <c r="F163" i="307"/>
  <c r="G163" i="307"/>
  <c r="H163" i="307"/>
  <c r="I163" i="307"/>
  <c r="J163" i="307"/>
  <c r="K163" i="307"/>
  <c r="L163" i="307"/>
  <c r="M163" i="307"/>
  <c r="A164" i="307"/>
  <c r="B164" i="307"/>
  <c r="C164" i="307"/>
  <c r="D164" i="307"/>
  <c r="E164" i="307"/>
  <c r="F164" i="307"/>
  <c r="G164" i="307"/>
  <c r="H164" i="307"/>
  <c r="I164" i="307"/>
  <c r="J164" i="307"/>
  <c r="K164" i="307"/>
  <c r="L164" i="307"/>
  <c r="M164" i="307"/>
  <c r="A165" i="307"/>
  <c r="B165" i="307"/>
  <c r="C165" i="307"/>
  <c r="D165" i="307"/>
  <c r="E165" i="307"/>
  <c r="F165" i="307"/>
  <c r="G165" i="307"/>
  <c r="H165" i="307"/>
  <c r="I165" i="307"/>
  <c r="J165" i="307"/>
  <c r="K165" i="307"/>
  <c r="L165" i="307"/>
  <c r="M165" i="307"/>
  <c r="A166" i="307"/>
  <c r="B166" i="307"/>
  <c r="C166" i="307"/>
  <c r="D166" i="307"/>
  <c r="E166" i="307"/>
  <c r="F166" i="307"/>
  <c r="G166" i="307"/>
  <c r="H166" i="307"/>
  <c r="I166" i="307"/>
  <c r="J166" i="307"/>
  <c r="K166" i="307"/>
  <c r="L166" i="307"/>
  <c r="M166" i="307"/>
  <c r="A167" i="307"/>
  <c r="B167" i="307"/>
  <c r="C167" i="307"/>
  <c r="D167" i="307"/>
  <c r="E167" i="307"/>
  <c r="F167" i="307"/>
  <c r="G167" i="307"/>
  <c r="H167" i="307"/>
  <c r="I167" i="307"/>
  <c r="J167" i="307"/>
  <c r="K167" i="307"/>
  <c r="L167" i="307"/>
  <c r="M167" i="307"/>
  <c r="A168" i="307"/>
  <c r="B168" i="307"/>
  <c r="C168" i="307"/>
  <c r="D168" i="307"/>
  <c r="E168" i="307"/>
  <c r="F168" i="307"/>
  <c r="G168" i="307"/>
  <c r="H168" i="307"/>
  <c r="I168" i="307"/>
  <c r="J168" i="307"/>
  <c r="K168" i="307"/>
  <c r="L168" i="307"/>
  <c r="M168" i="307"/>
  <c r="A169" i="307"/>
  <c r="B169" i="307"/>
  <c r="C169" i="307"/>
  <c r="D169" i="307"/>
  <c r="E169" i="307"/>
  <c r="F169" i="307"/>
  <c r="G169" i="307"/>
  <c r="H169" i="307"/>
  <c r="I169" i="307"/>
  <c r="J169" i="307"/>
  <c r="K169" i="307"/>
  <c r="L169" i="307"/>
  <c r="M169" i="307"/>
  <c r="A170" i="307"/>
  <c r="B170" i="307"/>
  <c r="C170" i="307"/>
  <c r="D170" i="307"/>
  <c r="E170" i="307"/>
  <c r="F170" i="307"/>
  <c r="G170" i="307"/>
  <c r="H170" i="307"/>
  <c r="I170" i="307"/>
  <c r="J170" i="307"/>
  <c r="K170" i="307"/>
  <c r="L170" i="307"/>
  <c r="M170" i="307"/>
  <c r="A171" i="307"/>
  <c r="B171" i="307"/>
  <c r="C171" i="307"/>
  <c r="D171" i="307"/>
  <c r="E171" i="307"/>
  <c r="F171" i="307"/>
  <c r="G171" i="307"/>
  <c r="H171" i="307"/>
  <c r="I171" i="307"/>
  <c r="J171" i="307"/>
  <c r="K171" i="307"/>
  <c r="L171" i="307"/>
  <c r="M171" i="307"/>
  <c r="A172" i="307"/>
  <c r="B172" i="307"/>
  <c r="C172" i="307"/>
  <c r="D172" i="307"/>
  <c r="E172" i="307"/>
  <c r="F172" i="307"/>
  <c r="G172" i="307"/>
  <c r="H172" i="307"/>
  <c r="I172" i="307"/>
  <c r="J172" i="307"/>
  <c r="K172" i="307"/>
  <c r="L172" i="307"/>
  <c r="M172" i="307"/>
  <c r="A173" i="307"/>
  <c r="B173" i="307"/>
  <c r="C173" i="307"/>
  <c r="D173" i="307"/>
  <c r="E173" i="307"/>
  <c r="F173" i="307"/>
  <c r="G173" i="307"/>
  <c r="H173" i="307"/>
  <c r="I173" i="307"/>
  <c r="J173" i="307"/>
  <c r="K173" i="307"/>
  <c r="L173" i="307"/>
  <c r="M173" i="307"/>
  <c r="A174" i="307"/>
  <c r="B174" i="307"/>
  <c r="C174" i="307"/>
  <c r="D174" i="307"/>
  <c r="E174" i="307"/>
  <c r="F174" i="307"/>
  <c r="G174" i="307"/>
  <c r="H174" i="307"/>
  <c r="I174" i="307"/>
  <c r="J174" i="307"/>
  <c r="K174" i="307"/>
  <c r="L174" i="307"/>
  <c r="M174" i="307"/>
  <c r="A175" i="307"/>
  <c r="B175" i="307"/>
  <c r="C175" i="307"/>
  <c r="D175" i="307"/>
  <c r="E175" i="307"/>
  <c r="F175" i="307"/>
  <c r="G175" i="307"/>
  <c r="H175" i="307"/>
  <c r="I175" i="307"/>
  <c r="J175" i="307"/>
  <c r="K175" i="307"/>
  <c r="L175" i="307"/>
  <c r="M175" i="307"/>
  <c r="A176" i="307"/>
  <c r="B176" i="307"/>
  <c r="C176" i="307"/>
  <c r="D176" i="307"/>
  <c r="E176" i="307"/>
  <c r="F176" i="307"/>
  <c r="G176" i="307"/>
  <c r="H176" i="307"/>
  <c r="I176" i="307"/>
  <c r="J176" i="307"/>
  <c r="K176" i="307"/>
  <c r="L176" i="307"/>
  <c r="M176" i="307"/>
  <c r="A177" i="307"/>
  <c r="B177" i="307"/>
  <c r="C177" i="307"/>
  <c r="D177" i="307"/>
  <c r="E177" i="307"/>
  <c r="F177" i="307"/>
  <c r="G177" i="307"/>
  <c r="H177" i="307"/>
  <c r="I177" i="307"/>
  <c r="J177" i="307"/>
  <c r="K177" i="307"/>
  <c r="L177" i="307"/>
  <c r="M177" i="307"/>
  <c r="A178" i="307"/>
  <c r="B178" i="307"/>
  <c r="C178" i="307"/>
  <c r="D178" i="307"/>
  <c r="E178" i="307"/>
  <c r="F178" i="307"/>
  <c r="G178" i="307"/>
  <c r="H178" i="307"/>
  <c r="I178" i="307"/>
  <c r="J178" i="307"/>
  <c r="K178" i="307"/>
  <c r="L178" i="307"/>
  <c r="M178" i="307"/>
  <c r="A179" i="307"/>
  <c r="B179" i="307"/>
  <c r="C179" i="307"/>
  <c r="D179" i="307"/>
  <c r="E179" i="307"/>
  <c r="F179" i="307"/>
  <c r="G179" i="307"/>
  <c r="H179" i="307"/>
  <c r="I179" i="307"/>
  <c r="J179" i="307"/>
  <c r="K179" i="307"/>
  <c r="L179" i="307"/>
  <c r="M179" i="307"/>
  <c r="A180" i="307"/>
  <c r="B180" i="307"/>
  <c r="C180" i="307"/>
  <c r="D180" i="307"/>
  <c r="E180" i="307"/>
  <c r="F180" i="307"/>
  <c r="G180" i="307"/>
  <c r="H180" i="307"/>
  <c r="I180" i="307"/>
  <c r="J180" i="307"/>
  <c r="K180" i="307"/>
  <c r="L180" i="307"/>
  <c r="M180" i="307"/>
  <c r="A181" i="307"/>
  <c r="B181" i="307"/>
  <c r="C181" i="307"/>
  <c r="D181" i="307"/>
  <c r="E181" i="307"/>
  <c r="F181" i="307"/>
  <c r="G181" i="307"/>
  <c r="H181" i="307"/>
  <c r="I181" i="307"/>
  <c r="J181" i="307"/>
  <c r="K181" i="307"/>
  <c r="L181" i="307"/>
  <c r="M181" i="307"/>
  <c r="A182" i="307"/>
  <c r="B182" i="307"/>
  <c r="C182" i="307"/>
  <c r="D182" i="307"/>
  <c r="E182" i="307"/>
  <c r="F182" i="307"/>
  <c r="G182" i="307"/>
  <c r="H182" i="307"/>
  <c r="I182" i="307"/>
  <c r="J182" i="307"/>
  <c r="K182" i="307"/>
  <c r="L182" i="307"/>
  <c r="M182" i="307"/>
  <c r="A183" i="307"/>
  <c r="B183" i="307"/>
  <c r="C183" i="307"/>
  <c r="D183" i="307"/>
  <c r="E183" i="307"/>
  <c r="F183" i="307"/>
  <c r="G183" i="307"/>
  <c r="H183" i="307"/>
  <c r="I183" i="307"/>
  <c r="J183" i="307"/>
  <c r="K183" i="307"/>
  <c r="L183" i="307"/>
  <c r="M183" i="307"/>
  <c r="A184" i="307"/>
  <c r="B184" i="307"/>
  <c r="C184" i="307"/>
  <c r="D184" i="307"/>
  <c r="E184" i="307"/>
  <c r="F184" i="307"/>
  <c r="G184" i="307"/>
  <c r="H184" i="307"/>
  <c r="I184" i="307"/>
  <c r="J184" i="307"/>
  <c r="K184" i="307"/>
  <c r="L184" i="307"/>
  <c r="M184" i="307"/>
  <c r="A185" i="307"/>
  <c r="B185" i="307"/>
  <c r="C185" i="307"/>
  <c r="D185" i="307"/>
  <c r="E185" i="307"/>
  <c r="F185" i="307"/>
  <c r="G185" i="307"/>
  <c r="H185" i="307"/>
  <c r="I185" i="307"/>
  <c r="J185" i="307"/>
  <c r="K185" i="307"/>
  <c r="L185" i="307"/>
  <c r="M185" i="307"/>
  <c r="A186" i="307"/>
  <c r="B186" i="307"/>
  <c r="C186" i="307"/>
  <c r="D186" i="307"/>
  <c r="E186" i="307"/>
  <c r="F186" i="307"/>
  <c r="G186" i="307"/>
  <c r="H186" i="307"/>
  <c r="I186" i="307"/>
  <c r="J186" i="307"/>
  <c r="K186" i="307"/>
  <c r="L186" i="307"/>
  <c r="M186" i="307"/>
  <c r="A187" i="307"/>
  <c r="B187" i="307"/>
  <c r="C187" i="307"/>
  <c r="D187" i="307"/>
  <c r="E187" i="307"/>
  <c r="F187" i="307"/>
  <c r="G187" i="307"/>
  <c r="H187" i="307"/>
  <c r="I187" i="307"/>
  <c r="J187" i="307"/>
  <c r="K187" i="307"/>
  <c r="L187" i="307"/>
  <c r="M187" i="307"/>
  <c r="A188" i="307"/>
  <c r="B188" i="307"/>
  <c r="C188" i="307"/>
  <c r="D188" i="307"/>
  <c r="E188" i="307"/>
  <c r="F188" i="307"/>
  <c r="G188" i="307"/>
  <c r="H188" i="307"/>
  <c r="I188" i="307"/>
  <c r="J188" i="307"/>
  <c r="K188" i="307"/>
  <c r="L188" i="307"/>
  <c r="M188" i="307"/>
  <c r="A189" i="307"/>
  <c r="B189" i="307"/>
  <c r="C189" i="307"/>
  <c r="D189" i="307"/>
  <c r="E189" i="307"/>
  <c r="F189" i="307"/>
  <c r="G189" i="307"/>
  <c r="H189" i="307"/>
  <c r="I189" i="307"/>
  <c r="J189" i="307"/>
  <c r="K189" i="307"/>
  <c r="L189" i="307"/>
  <c r="M189" i="307"/>
  <c r="A190" i="307"/>
  <c r="B190" i="307"/>
  <c r="C190" i="307"/>
  <c r="D190" i="307"/>
  <c r="E190" i="307"/>
  <c r="F190" i="307"/>
  <c r="G190" i="307"/>
  <c r="H190" i="307"/>
  <c r="I190" i="307"/>
  <c r="J190" i="307"/>
  <c r="K190" i="307"/>
  <c r="L190" i="307"/>
  <c r="M190" i="307"/>
  <c r="A191" i="307"/>
  <c r="B191" i="307"/>
  <c r="C191" i="307"/>
  <c r="D191" i="307"/>
  <c r="E191" i="307"/>
  <c r="F191" i="307"/>
  <c r="G191" i="307"/>
  <c r="H191" i="307"/>
  <c r="I191" i="307"/>
  <c r="J191" i="307"/>
  <c r="K191" i="307"/>
  <c r="L191" i="307"/>
  <c r="M191" i="307"/>
  <c r="A192" i="307"/>
  <c r="B192" i="307"/>
  <c r="C192" i="307"/>
  <c r="D192" i="307"/>
  <c r="E192" i="307"/>
  <c r="F192" i="307"/>
  <c r="G192" i="307"/>
  <c r="H192" i="307"/>
  <c r="I192" i="307"/>
  <c r="J192" i="307"/>
  <c r="K192" i="307"/>
  <c r="L192" i="307"/>
  <c r="M192" i="307"/>
  <c r="A193" i="307"/>
  <c r="B193" i="307"/>
  <c r="C193" i="307"/>
  <c r="D193" i="307"/>
  <c r="E193" i="307"/>
  <c r="F193" i="307"/>
  <c r="G193" i="307"/>
  <c r="H193" i="307"/>
  <c r="I193" i="307"/>
  <c r="J193" i="307"/>
  <c r="K193" i="307"/>
  <c r="L193" i="307"/>
  <c r="M193" i="307"/>
  <c r="A194" i="307"/>
  <c r="B194" i="307"/>
  <c r="C194" i="307"/>
  <c r="D194" i="307"/>
  <c r="E194" i="307"/>
  <c r="F194" i="307"/>
  <c r="G194" i="307"/>
  <c r="H194" i="307"/>
  <c r="I194" i="307"/>
  <c r="J194" i="307"/>
  <c r="K194" i="307"/>
  <c r="L194" i="307"/>
  <c r="M194" i="307"/>
  <c r="A195" i="307"/>
  <c r="B195" i="307"/>
  <c r="C195" i="307"/>
  <c r="D195" i="307"/>
  <c r="E195" i="307"/>
  <c r="F195" i="307"/>
  <c r="G195" i="307"/>
  <c r="H195" i="307"/>
  <c r="I195" i="307"/>
  <c r="J195" i="307"/>
  <c r="K195" i="307"/>
  <c r="L195" i="307"/>
  <c r="M195" i="307"/>
  <c r="A196" i="307"/>
  <c r="B196" i="307"/>
  <c r="C196" i="307"/>
  <c r="D196" i="307"/>
  <c r="E196" i="307"/>
  <c r="F196" i="307"/>
  <c r="G196" i="307"/>
  <c r="H196" i="307"/>
  <c r="I196" i="307"/>
  <c r="J196" i="307"/>
  <c r="K196" i="307"/>
  <c r="L196" i="307"/>
  <c r="M196" i="307"/>
  <c r="A197" i="307"/>
  <c r="B197" i="307"/>
  <c r="C197" i="307"/>
  <c r="D197" i="307"/>
  <c r="E197" i="307"/>
  <c r="F197" i="307"/>
  <c r="G197" i="307"/>
  <c r="H197" i="307"/>
  <c r="I197" i="307"/>
  <c r="J197" i="307"/>
  <c r="K197" i="307"/>
  <c r="L197" i="307"/>
  <c r="M197" i="307"/>
  <c r="A198" i="307"/>
  <c r="B198" i="307"/>
  <c r="C198" i="307"/>
  <c r="D198" i="307"/>
  <c r="E198" i="307"/>
  <c r="F198" i="307"/>
  <c r="G198" i="307"/>
  <c r="H198" i="307"/>
  <c r="I198" i="307"/>
  <c r="J198" i="307"/>
  <c r="K198" i="307"/>
  <c r="L198" i="307"/>
  <c r="M198" i="307"/>
  <c r="A199" i="307"/>
  <c r="B199" i="307"/>
  <c r="C199" i="307"/>
  <c r="D199" i="307"/>
  <c r="E199" i="307"/>
  <c r="F199" i="307"/>
  <c r="G199" i="307"/>
  <c r="H199" i="307"/>
  <c r="I199" i="307"/>
  <c r="J199" i="307"/>
  <c r="K199" i="307"/>
  <c r="L199" i="307"/>
  <c r="M199" i="307"/>
  <c r="A200" i="307"/>
  <c r="B200" i="307"/>
  <c r="C200" i="307"/>
  <c r="D200" i="307"/>
  <c r="E200" i="307"/>
  <c r="F200" i="307"/>
  <c r="G200" i="307"/>
  <c r="H200" i="307"/>
  <c r="I200" i="307"/>
  <c r="J200" i="307"/>
  <c r="K200" i="307"/>
  <c r="L200" i="307"/>
  <c r="M200" i="307"/>
  <c r="A201" i="307"/>
  <c r="B201" i="307"/>
  <c r="C201" i="307"/>
  <c r="D201" i="307"/>
  <c r="E201" i="307"/>
  <c r="F201" i="307"/>
  <c r="G201" i="307"/>
  <c r="H201" i="307"/>
  <c r="I201" i="307"/>
  <c r="J201" i="307"/>
  <c r="K201" i="307"/>
  <c r="L201" i="307"/>
  <c r="M201" i="307"/>
  <c r="A202" i="307"/>
  <c r="B202" i="307"/>
  <c r="C202" i="307"/>
  <c r="D202" i="307"/>
  <c r="E202" i="307"/>
  <c r="F202" i="307"/>
  <c r="G202" i="307"/>
  <c r="H202" i="307"/>
  <c r="I202" i="307"/>
  <c r="J202" i="307"/>
  <c r="K202" i="307"/>
  <c r="L202" i="307"/>
  <c r="M202" i="307"/>
  <c r="A203" i="307"/>
  <c r="B203" i="307"/>
  <c r="C203" i="307"/>
  <c r="D203" i="307"/>
  <c r="E203" i="307"/>
  <c r="F203" i="307"/>
  <c r="G203" i="307"/>
  <c r="H203" i="307"/>
  <c r="I203" i="307"/>
  <c r="J203" i="307"/>
  <c r="K203" i="307"/>
  <c r="L203" i="307"/>
  <c r="M203" i="307"/>
  <c r="A204" i="307"/>
  <c r="B204" i="307"/>
  <c r="C204" i="307"/>
  <c r="D204" i="307"/>
  <c r="E204" i="307"/>
  <c r="F204" i="307"/>
  <c r="G204" i="307"/>
  <c r="H204" i="307"/>
  <c r="I204" i="307"/>
  <c r="J204" i="307"/>
  <c r="K204" i="307"/>
  <c r="L204" i="307"/>
  <c r="M204" i="307"/>
  <c r="A205" i="307"/>
  <c r="B205" i="307"/>
  <c r="C205" i="307"/>
  <c r="D205" i="307"/>
  <c r="E205" i="307"/>
  <c r="F205" i="307"/>
  <c r="G205" i="307"/>
  <c r="H205" i="307"/>
  <c r="I205" i="307"/>
  <c r="J205" i="307"/>
  <c r="K205" i="307"/>
  <c r="L205" i="307"/>
  <c r="M205" i="307"/>
  <c r="A206" i="307"/>
  <c r="B206" i="307"/>
  <c r="C206" i="307"/>
  <c r="D206" i="307"/>
  <c r="E206" i="307"/>
  <c r="F206" i="307"/>
  <c r="G206" i="307"/>
  <c r="H206" i="307"/>
  <c r="I206" i="307"/>
  <c r="J206" i="307"/>
  <c r="K206" i="307"/>
  <c r="L206" i="307"/>
  <c r="M206" i="307"/>
  <c r="A207" i="307"/>
  <c r="B207" i="307"/>
  <c r="C207" i="307"/>
  <c r="D207" i="307"/>
  <c r="E207" i="307"/>
  <c r="F207" i="307"/>
  <c r="G207" i="307"/>
  <c r="H207" i="307"/>
  <c r="I207" i="307"/>
  <c r="J207" i="307"/>
  <c r="K207" i="307"/>
  <c r="L207" i="307"/>
  <c r="M207" i="307"/>
  <c r="A208" i="307"/>
  <c r="B208" i="307"/>
  <c r="C208" i="307"/>
  <c r="D208" i="307"/>
  <c r="E208" i="307"/>
  <c r="F208" i="307"/>
  <c r="G208" i="307"/>
  <c r="H208" i="307"/>
  <c r="I208" i="307"/>
  <c r="J208" i="307"/>
  <c r="K208" i="307"/>
  <c r="L208" i="307"/>
  <c r="M208" i="307"/>
  <c r="A209" i="307"/>
  <c r="B209" i="307"/>
  <c r="C209" i="307"/>
  <c r="D209" i="307"/>
  <c r="E209" i="307"/>
  <c r="F209" i="307"/>
  <c r="G209" i="307"/>
  <c r="H209" i="307"/>
  <c r="I209" i="307"/>
  <c r="J209" i="307"/>
  <c r="K209" i="307"/>
  <c r="L209" i="307"/>
  <c r="M209" i="307"/>
  <c r="A210" i="307"/>
  <c r="B210" i="307"/>
  <c r="C210" i="307"/>
  <c r="D210" i="307"/>
  <c r="E210" i="307"/>
  <c r="F210" i="307"/>
  <c r="G210" i="307"/>
  <c r="H210" i="307"/>
  <c r="I210" i="307"/>
  <c r="J210" i="307"/>
  <c r="K210" i="307"/>
  <c r="L210" i="307"/>
  <c r="M210" i="307"/>
  <c r="A211" i="307"/>
  <c r="B211" i="307"/>
  <c r="C211" i="307"/>
  <c r="D211" i="307"/>
  <c r="E211" i="307"/>
  <c r="F211" i="307"/>
  <c r="G211" i="307"/>
  <c r="H211" i="307"/>
  <c r="I211" i="307"/>
  <c r="J211" i="307"/>
  <c r="K211" i="307"/>
  <c r="L211" i="307"/>
  <c r="M211" i="307"/>
  <c r="A212" i="307"/>
  <c r="B212" i="307"/>
  <c r="C212" i="307"/>
  <c r="D212" i="307"/>
  <c r="E212" i="307"/>
  <c r="F212" i="307"/>
  <c r="G212" i="307"/>
  <c r="H212" i="307"/>
  <c r="I212" i="307"/>
  <c r="J212" i="307"/>
  <c r="K212" i="307"/>
  <c r="L212" i="307"/>
  <c r="M212" i="307"/>
  <c r="A213" i="307"/>
  <c r="B213" i="307"/>
  <c r="C213" i="307"/>
  <c r="D213" i="307"/>
  <c r="E213" i="307"/>
  <c r="F213" i="307"/>
  <c r="G213" i="307"/>
  <c r="H213" i="307"/>
  <c r="I213" i="307"/>
  <c r="J213" i="307"/>
  <c r="K213" i="307"/>
  <c r="L213" i="307"/>
  <c r="M213" i="307"/>
  <c r="A214" i="307"/>
  <c r="B214" i="307"/>
  <c r="C214" i="307"/>
  <c r="D214" i="307"/>
  <c r="E214" i="307"/>
  <c r="F214" i="307"/>
  <c r="G214" i="307"/>
  <c r="H214" i="307"/>
  <c r="I214" i="307"/>
  <c r="J214" i="307"/>
  <c r="K214" i="307"/>
  <c r="L214" i="307"/>
  <c r="M214" i="307"/>
  <c r="A215" i="307"/>
  <c r="B215" i="307"/>
  <c r="C215" i="307"/>
  <c r="D215" i="307"/>
  <c r="E215" i="307"/>
  <c r="F215" i="307"/>
  <c r="G215" i="307"/>
  <c r="H215" i="307"/>
  <c r="I215" i="307"/>
  <c r="J215" i="307"/>
  <c r="K215" i="307"/>
  <c r="L215" i="307"/>
  <c r="M215" i="307"/>
  <c r="A216" i="307"/>
  <c r="B216" i="307"/>
  <c r="C216" i="307"/>
  <c r="D216" i="307"/>
  <c r="E216" i="307"/>
  <c r="F216" i="307"/>
  <c r="G216" i="307"/>
  <c r="H216" i="307"/>
  <c r="I216" i="307"/>
  <c r="J216" i="307"/>
  <c r="K216" i="307"/>
  <c r="L216" i="307"/>
  <c r="M216" i="307"/>
  <c r="A217" i="307"/>
  <c r="B217" i="307"/>
  <c r="C217" i="307"/>
  <c r="D217" i="307"/>
  <c r="E217" i="307"/>
  <c r="F217" i="307"/>
  <c r="G217" i="307"/>
  <c r="H217" i="307"/>
  <c r="I217" i="307"/>
  <c r="J217" i="307"/>
  <c r="K217" i="307"/>
  <c r="L217" i="307"/>
  <c r="M217" i="307"/>
  <c r="A218" i="307"/>
  <c r="B218" i="307"/>
  <c r="C218" i="307"/>
  <c r="D218" i="307"/>
  <c r="E218" i="307"/>
  <c r="F218" i="307"/>
  <c r="G218" i="307"/>
  <c r="H218" i="307"/>
  <c r="I218" i="307"/>
  <c r="J218" i="307"/>
  <c r="K218" i="307"/>
  <c r="L218" i="307"/>
  <c r="M218" i="307"/>
  <c r="A219" i="307"/>
  <c r="B219" i="307"/>
  <c r="C219" i="307"/>
  <c r="D219" i="307"/>
  <c r="E219" i="307"/>
  <c r="F219" i="307"/>
  <c r="G219" i="307"/>
  <c r="H219" i="307"/>
  <c r="I219" i="307"/>
  <c r="J219" i="307"/>
  <c r="K219" i="307"/>
  <c r="L219" i="307"/>
  <c r="M219" i="307"/>
  <c r="A220" i="307"/>
  <c r="B220" i="307"/>
  <c r="C220" i="307"/>
  <c r="D220" i="307"/>
  <c r="E220" i="307"/>
  <c r="F220" i="307"/>
  <c r="G220" i="307"/>
  <c r="H220" i="307"/>
  <c r="I220" i="307"/>
  <c r="J220" i="307"/>
  <c r="K220" i="307"/>
  <c r="L220" i="307"/>
  <c r="M220" i="307"/>
  <c r="A221" i="307"/>
  <c r="B221" i="307"/>
  <c r="C221" i="307"/>
  <c r="D221" i="307"/>
  <c r="E221" i="307"/>
  <c r="F221" i="307"/>
  <c r="G221" i="307"/>
  <c r="H221" i="307"/>
  <c r="I221" i="307"/>
  <c r="J221" i="307"/>
  <c r="K221" i="307"/>
  <c r="L221" i="307"/>
  <c r="M221" i="307"/>
  <c r="A222" i="307"/>
  <c r="B222" i="307"/>
  <c r="C222" i="307"/>
  <c r="D222" i="307"/>
  <c r="E222" i="307"/>
  <c r="F222" i="307"/>
  <c r="G222" i="307"/>
  <c r="H222" i="307"/>
  <c r="I222" i="307"/>
  <c r="J222" i="307"/>
  <c r="K222" i="307"/>
  <c r="L222" i="307"/>
  <c r="M222" i="307"/>
  <c r="A223" i="307"/>
  <c r="B223" i="307"/>
  <c r="C223" i="307"/>
  <c r="D223" i="307"/>
  <c r="E223" i="307"/>
  <c r="F223" i="307"/>
  <c r="G223" i="307"/>
  <c r="H223" i="307"/>
  <c r="I223" i="307"/>
  <c r="J223" i="307"/>
  <c r="K223" i="307"/>
  <c r="L223" i="307"/>
  <c r="M223" i="307"/>
  <c r="A224" i="307"/>
  <c r="B224" i="307"/>
  <c r="C224" i="307"/>
  <c r="D224" i="307"/>
  <c r="E224" i="307"/>
  <c r="F224" i="307"/>
  <c r="G224" i="307"/>
  <c r="H224" i="307"/>
  <c r="I224" i="307"/>
  <c r="J224" i="307"/>
  <c r="K224" i="307"/>
  <c r="L224" i="307"/>
  <c r="M224" i="307"/>
  <c r="A225" i="307"/>
  <c r="B225" i="307"/>
  <c r="C225" i="307"/>
  <c r="D225" i="307"/>
  <c r="E225" i="307"/>
  <c r="F225" i="307"/>
  <c r="G225" i="307"/>
  <c r="H225" i="307"/>
  <c r="I225" i="307"/>
  <c r="J225" i="307"/>
  <c r="K225" i="307"/>
  <c r="L225" i="307"/>
  <c r="M225" i="307"/>
  <c r="A226" i="307"/>
  <c r="B226" i="307"/>
  <c r="C226" i="307"/>
  <c r="D226" i="307"/>
  <c r="E226" i="307"/>
  <c r="F226" i="307"/>
  <c r="G226" i="307"/>
  <c r="H226" i="307"/>
  <c r="I226" i="307"/>
  <c r="J226" i="307"/>
  <c r="K226" i="307"/>
  <c r="L226" i="307"/>
  <c r="M226" i="307"/>
  <c r="A227" i="307"/>
  <c r="B227" i="307"/>
  <c r="C227" i="307"/>
  <c r="D227" i="307"/>
  <c r="E227" i="307"/>
  <c r="F227" i="307"/>
  <c r="G227" i="307"/>
  <c r="H227" i="307"/>
  <c r="I227" i="307"/>
  <c r="J227" i="307"/>
  <c r="K227" i="307"/>
  <c r="L227" i="307"/>
  <c r="M227" i="307"/>
  <c r="A228" i="307"/>
  <c r="B228" i="307"/>
  <c r="C228" i="307"/>
  <c r="D228" i="307"/>
  <c r="E228" i="307"/>
  <c r="F228" i="307"/>
  <c r="G228" i="307"/>
  <c r="H228" i="307"/>
  <c r="I228" i="307"/>
  <c r="J228" i="307"/>
  <c r="K228" i="307"/>
  <c r="L228" i="307"/>
  <c r="M228" i="307"/>
  <c r="A229" i="307"/>
  <c r="B229" i="307"/>
  <c r="C229" i="307"/>
  <c r="D229" i="307"/>
  <c r="E229" i="307"/>
  <c r="F229" i="307"/>
  <c r="G229" i="307"/>
  <c r="H229" i="307"/>
  <c r="I229" i="307"/>
  <c r="J229" i="307"/>
  <c r="K229" i="307"/>
  <c r="L229" i="307"/>
  <c r="M229" i="307"/>
  <c r="A230" i="307"/>
  <c r="B230" i="307"/>
  <c r="C230" i="307"/>
  <c r="D230" i="307"/>
  <c r="E230" i="307"/>
  <c r="F230" i="307"/>
  <c r="G230" i="307"/>
  <c r="H230" i="307"/>
  <c r="I230" i="307"/>
  <c r="J230" i="307"/>
  <c r="K230" i="307"/>
  <c r="L230" i="307"/>
  <c r="M230" i="307"/>
  <c r="A231" i="307"/>
  <c r="B231" i="307"/>
  <c r="C231" i="307"/>
  <c r="D231" i="307"/>
  <c r="E231" i="307"/>
  <c r="F231" i="307"/>
  <c r="G231" i="307"/>
  <c r="H231" i="307"/>
  <c r="I231" i="307"/>
  <c r="J231" i="307"/>
  <c r="K231" i="307"/>
  <c r="L231" i="307"/>
  <c r="M231" i="307"/>
  <c r="A232" i="307"/>
  <c r="B232" i="307"/>
  <c r="C232" i="307"/>
  <c r="D232" i="307"/>
  <c r="E232" i="307"/>
  <c r="F232" i="307"/>
  <c r="G232" i="307"/>
  <c r="H232" i="307"/>
  <c r="I232" i="307"/>
  <c r="J232" i="307"/>
  <c r="K232" i="307"/>
  <c r="L232" i="307"/>
  <c r="M232" i="307"/>
  <c r="A233" i="307"/>
  <c r="B233" i="307"/>
  <c r="C233" i="307"/>
  <c r="D233" i="307"/>
  <c r="E233" i="307"/>
  <c r="F233" i="307"/>
  <c r="G233" i="307"/>
  <c r="H233" i="307"/>
  <c r="I233" i="307"/>
  <c r="J233" i="307"/>
  <c r="K233" i="307"/>
  <c r="L233" i="307"/>
  <c r="M233" i="307"/>
  <c r="A234" i="307"/>
  <c r="B234" i="307"/>
  <c r="C234" i="307"/>
  <c r="D234" i="307"/>
  <c r="E234" i="307"/>
  <c r="F234" i="307"/>
  <c r="G234" i="307"/>
  <c r="H234" i="307"/>
  <c r="I234" i="307"/>
  <c r="J234" i="307"/>
  <c r="K234" i="307"/>
  <c r="L234" i="307"/>
  <c r="M234" i="307"/>
  <c r="A235" i="307"/>
  <c r="B235" i="307"/>
  <c r="C235" i="307"/>
  <c r="D235" i="307"/>
  <c r="E235" i="307"/>
  <c r="F235" i="307"/>
  <c r="G235" i="307"/>
  <c r="H235" i="307"/>
  <c r="I235" i="307"/>
  <c r="J235" i="307"/>
  <c r="K235" i="307"/>
  <c r="L235" i="307"/>
  <c r="M235" i="307"/>
  <c r="A236" i="307"/>
  <c r="B236" i="307"/>
  <c r="C236" i="307"/>
  <c r="D236" i="307"/>
  <c r="E236" i="307"/>
  <c r="F236" i="307"/>
  <c r="G236" i="307"/>
  <c r="H236" i="307"/>
  <c r="I236" i="307"/>
  <c r="J236" i="307"/>
  <c r="K236" i="307"/>
  <c r="L236" i="307"/>
  <c r="M236" i="307"/>
  <c r="A237" i="307"/>
  <c r="B237" i="307"/>
  <c r="C237" i="307"/>
  <c r="D237" i="307"/>
  <c r="E237" i="307"/>
  <c r="F237" i="307"/>
  <c r="G237" i="307"/>
  <c r="H237" i="307"/>
  <c r="I237" i="307"/>
  <c r="J237" i="307"/>
  <c r="K237" i="307"/>
  <c r="L237" i="307"/>
  <c r="M237" i="307"/>
  <c r="A238" i="307"/>
  <c r="B238" i="307"/>
  <c r="C238" i="307"/>
  <c r="D238" i="307"/>
  <c r="E238" i="307"/>
  <c r="F238" i="307"/>
  <c r="G238" i="307"/>
  <c r="H238" i="307"/>
  <c r="I238" i="307"/>
  <c r="J238" i="307"/>
  <c r="K238" i="307"/>
  <c r="L238" i="307"/>
  <c r="M238" i="307"/>
  <c r="A239" i="307"/>
  <c r="B239" i="307"/>
  <c r="C239" i="307"/>
  <c r="D239" i="307"/>
  <c r="E239" i="307"/>
  <c r="F239" i="307"/>
  <c r="G239" i="307"/>
  <c r="H239" i="307"/>
  <c r="I239" i="307"/>
  <c r="J239" i="307"/>
  <c r="K239" i="307"/>
  <c r="L239" i="307"/>
  <c r="M239" i="307"/>
  <c r="A240" i="307"/>
  <c r="B240" i="307"/>
  <c r="C240" i="307"/>
  <c r="D240" i="307"/>
  <c r="E240" i="307"/>
  <c r="F240" i="307"/>
  <c r="G240" i="307"/>
  <c r="H240" i="307"/>
  <c r="I240" i="307"/>
  <c r="J240" i="307"/>
  <c r="K240" i="307"/>
  <c r="L240" i="307"/>
  <c r="M240" i="307"/>
  <c r="A241" i="307"/>
  <c r="B241" i="307"/>
  <c r="C241" i="307"/>
  <c r="D241" i="307"/>
  <c r="E241" i="307"/>
  <c r="F241" i="307"/>
  <c r="G241" i="307"/>
  <c r="H241" i="307"/>
  <c r="I241" i="307"/>
  <c r="J241" i="307"/>
  <c r="K241" i="307"/>
  <c r="L241" i="307"/>
  <c r="M241" i="307"/>
  <c r="A242" i="307"/>
  <c r="B242" i="307"/>
  <c r="C242" i="307"/>
  <c r="D242" i="307"/>
  <c r="E242" i="307"/>
  <c r="F242" i="307"/>
  <c r="G242" i="307"/>
  <c r="H242" i="307"/>
  <c r="I242" i="307"/>
  <c r="J242" i="307"/>
  <c r="K242" i="307"/>
  <c r="L242" i="307"/>
  <c r="M242" i="307"/>
  <c r="A243" i="307"/>
  <c r="B243" i="307"/>
  <c r="C243" i="307"/>
  <c r="D243" i="307"/>
  <c r="E243" i="307"/>
  <c r="F243" i="307"/>
  <c r="G243" i="307"/>
  <c r="H243" i="307"/>
  <c r="I243" i="307"/>
  <c r="J243" i="307"/>
  <c r="K243" i="307"/>
  <c r="L243" i="307"/>
  <c r="M243" i="307"/>
  <c r="A244" i="307"/>
  <c r="B244" i="307"/>
  <c r="C244" i="307"/>
  <c r="D244" i="307"/>
  <c r="E244" i="307"/>
  <c r="F244" i="307"/>
  <c r="G244" i="307"/>
  <c r="H244" i="307"/>
  <c r="I244" i="307"/>
  <c r="J244" i="307"/>
  <c r="K244" i="307"/>
  <c r="L244" i="307"/>
  <c r="M244" i="307"/>
  <c r="A245" i="307"/>
  <c r="B245" i="307"/>
  <c r="C245" i="307"/>
  <c r="D245" i="307"/>
  <c r="E245" i="307"/>
  <c r="F245" i="307"/>
  <c r="G245" i="307"/>
  <c r="H245" i="307"/>
  <c r="I245" i="307"/>
  <c r="J245" i="307"/>
  <c r="K245" i="307"/>
  <c r="L245" i="307"/>
  <c r="M245" i="307"/>
  <c r="A246" i="307"/>
  <c r="B246" i="307"/>
  <c r="C246" i="307"/>
  <c r="D246" i="307"/>
  <c r="E246" i="307"/>
  <c r="F246" i="307"/>
  <c r="G246" i="307"/>
  <c r="H246" i="307"/>
  <c r="I246" i="307"/>
  <c r="J246" i="307"/>
  <c r="K246" i="307"/>
  <c r="L246" i="307"/>
  <c r="M246" i="307"/>
  <c r="A247" i="307"/>
  <c r="B247" i="307"/>
  <c r="C247" i="307"/>
  <c r="D247" i="307"/>
  <c r="E247" i="307"/>
  <c r="F247" i="307"/>
  <c r="G247" i="307"/>
  <c r="H247" i="307"/>
  <c r="I247" i="307"/>
  <c r="J247" i="307"/>
  <c r="K247" i="307"/>
  <c r="L247" i="307"/>
  <c r="M247" i="307"/>
  <c r="A248" i="307"/>
  <c r="B248" i="307"/>
  <c r="C248" i="307"/>
  <c r="D248" i="307"/>
  <c r="E248" i="307"/>
  <c r="F248" i="307"/>
  <c r="G248" i="307"/>
  <c r="H248" i="307"/>
  <c r="I248" i="307"/>
  <c r="J248" i="307"/>
  <c r="K248" i="307"/>
  <c r="L248" i="307"/>
  <c r="M248" i="307"/>
  <c r="A249" i="307"/>
  <c r="B249" i="307"/>
  <c r="C249" i="307"/>
  <c r="D249" i="307"/>
  <c r="E249" i="307"/>
  <c r="F249" i="307"/>
  <c r="G249" i="307"/>
  <c r="H249" i="307"/>
  <c r="I249" i="307"/>
  <c r="J249" i="307"/>
  <c r="K249" i="307"/>
  <c r="L249" i="307"/>
  <c r="M249" i="307"/>
  <c r="A250" i="307"/>
  <c r="B250" i="307"/>
  <c r="C250" i="307"/>
  <c r="D250" i="307"/>
  <c r="E250" i="307"/>
  <c r="F250" i="307"/>
  <c r="G250" i="307"/>
  <c r="H250" i="307"/>
  <c r="I250" i="307"/>
  <c r="J250" i="307"/>
  <c r="K250" i="307"/>
  <c r="L250" i="307"/>
  <c r="M250" i="307"/>
  <c r="A251" i="307"/>
  <c r="B251" i="307"/>
  <c r="C251" i="307"/>
  <c r="D251" i="307"/>
  <c r="E251" i="307"/>
  <c r="F251" i="307"/>
  <c r="G251" i="307"/>
  <c r="H251" i="307"/>
  <c r="I251" i="307"/>
  <c r="J251" i="307"/>
  <c r="K251" i="307"/>
  <c r="L251" i="307"/>
  <c r="M251" i="307"/>
  <c r="A252" i="307"/>
  <c r="B252" i="307"/>
  <c r="C252" i="307"/>
  <c r="D252" i="307"/>
  <c r="E252" i="307"/>
  <c r="F252" i="307"/>
  <c r="G252" i="307"/>
  <c r="H252" i="307"/>
  <c r="I252" i="307"/>
  <c r="J252" i="307"/>
  <c r="K252" i="307"/>
  <c r="L252" i="307"/>
  <c r="M252" i="307"/>
  <c r="A253" i="307"/>
  <c r="B253" i="307"/>
  <c r="C253" i="307"/>
  <c r="D253" i="307"/>
  <c r="E253" i="307"/>
  <c r="F253" i="307"/>
  <c r="G253" i="307"/>
  <c r="H253" i="307"/>
  <c r="I253" i="307"/>
  <c r="J253" i="307"/>
  <c r="K253" i="307"/>
  <c r="L253" i="307"/>
  <c r="M253" i="307"/>
  <c r="A254" i="307"/>
  <c r="B254" i="307"/>
  <c r="C254" i="307"/>
  <c r="D254" i="307"/>
  <c r="E254" i="307"/>
  <c r="F254" i="307"/>
  <c r="G254" i="307"/>
  <c r="H254" i="307"/>
  <c r="I254" i="307"/>
  <c r="J254" i="307"/>
  <c r="K254" i="307"/>
  <c r="L254" i="307"/>
  <c r="M254" i="307"/>
  <c r="A255" i="307"/>
  <c r="B255" i="307"/>
  <c r="C255" i="307"/>
  <c r="D255" i="307"/>
  <c r="E255" i="307"/>
  <c r="F255" i="307"/>
  <c r="G255" i="307"/>
  <c r="H255" i="307"/>
  <c r="I255" i="307"/>
  <c r="J255" i="307"/>
  <c r="K255" i="307"/>
  <c r="L255" i="307"/>
  <c r="M255" i="307"/>
  <c r="A256" i="307"/>
  <c r="B256" i="307"/>
  <c r="C256" i="307"/>
  <c r="D256" i="307"/>
  <c r="E256" i="307"/>
  <c r="F256" i="307"/>
  <c r="G256" i="307"/>
  <c r="H256" i="307"/>
  <c r="I256" i="307"/>
  <c r="J256" i="307"/>
  <c r="K256" i="307"/>
  <c r="L256" i="307"/>
  <c r="M256" i="307"/>
  <c r="A257" i="307"/>
  <c r="B257" i="307"/>
  <c r="C257" i="307"/>
  <c r="D257" i="307"/>
  <c r="E257" i="307"/>
  <c r="F257" i="307"/>
  <c r="G257" i="307"/>
  <c r="H257" i="307"/>
  <c r="I257" i="307"/>
  <c r="J257" i="307"/>
  <c r="K257" i="307"/>
  <c r="L257" i="307"/>
  <c r="M257" i="307"/>
  <c r="A258" i="307"/>
  <c r="B258" i="307"/>
  <c r="C258" i="307"/>
  <c r="D258" i="307"/>
  <c r="E258" i="307"/>
  <c r="F258" i="307"/>
  <c r="G258" i="307"/>
  <c r="H258" i="307"/>
  <c r="I258" i="307"/>
  <c r="J258" i="307"/>
  <c r="K258" i="307"/>
  <c r="L258" i="307"/>
  <c r="M258" i="307"/>
  <c r="A259" i="307"/>
  <c r="B259" i="307"/>
  <c r="C259" i="307"/>
  <c r="D259" i="307"/>
  <c r="E259" i="307"/>
  <c r="F259" i="307"/>
  <c r="G259" i="307"/>
  <c r="H259" i="307"/>
  <c r="I259" i="307"/>
  <c r="J259" i="307"/>
  <c r="K259" i="307"/>
  <c r="L259" i="307"/>
  <c r="M259" i="307"/>
  <c r="A260" i="307"/>
  <c r="B260" i="307"/>
  <c r="C260" i="307"/>
  <c r="D260" i="307"/>
  <c r="E260" i="307"/>
  <c r="F260" i="307"/>
  <c r="G260" i="307"/>
  <c r="H260" i="307"/>
  <c r="I260" i="307"/>
  <c r="J260" i="307"/>
  <c r="K260" i="307"/>
  <c r="L260" i="307"/>
  <c r="M260" i="307"/>
  <c r="A261" i="307"/>
  <c r="B261" i="307"/>
  <c r="C261" i="307"/>
  <c r="D261" i="307"/>
  <c r="E261" i="307"/>
  <c r="F261" i="307"/>
  <c r="G261" i="307"/>
  <c r="H261" i="307"/>
  <c r="I261" i="307"/>
  <c r="J261" i="307"/>
  <c r="K261" i="307"/>
  <c r="L261" i="307"/>
  <c r="M261" i="307"/>
  <c r="A262" i="307"/>
  <c r="B262" i="307"/>
  <c r="C262" i="307"/>
  <c r="D262" i="307"/>
  <c r="E262" i="307"/>
  <c r="F262" i="307"/>
  <c r="G262" i="307"/>
  <c r="H262" i="307"/>
  <c r="I262" i="307"/>
  <c r="J262" i="307"/>
  <c r="K262" i="307"/>
  <c r="L262" i="307"/>
  <c r="M262" i="307"/>
  <c r="A263" i="307"/>
  <c r="B263" i="307"/>
  <c r="C263" i="307"/>
  <c r="D263" i="307"/>
  <c r="E263" i="307"/>
  <c r="F263" i="307"/>
  <c r="G263" i="307"/>
  <c r="H263" i="307"/>
  <c r="I263" i="307"/>
  <c r="J263" i="307"/>
  <c r="K263" i="307"/>
  <c r="L263" i="307"/>
  <c r="M263" i="307"/>
  <c r="A264" i="307"/>
  <c r="B264" i="307"/>
  <c r="C264" i="307"/>
  <c r="D264" i="307"/>
  <c r="E264" i="307"/>
  <c r="F264" i="307"/>
  <c r="G264" i="307"/>
  <c r="H264" i="307"/>
  <c r="I264" i="307"/>
  <c r="J264" i="307"/>
  <c r="K264" i="307"/>
  <c r="L264" i="307"/>
  <c r="M264" i="307"/>
  <c r="A265" i="307"/>
  <c r="B265" i="307"/>
  <c r="C265" i="307"/>
  <c r="D265" i="307"/>
  <c r="E265" i="307"/>
  <c r="F265" i="307"/>
  <c r="G265" i="307"/>
  <c r="H265" i="307"/>
  <c r="I265" i="307"/>
  <c r="J265" i="307"/>
  <c r="K265" i="307"/>
  <c r="L265" i="307"/>
  <c r="M265" i="307"/>
  <c r="A266" i="307"/>
  <c r="B266" i="307"/>
  <c r="C266" i="307"/>
  <c r="D266" i="307"/>
  <c r="E266" i="307"/>
  <c r="F266" i="307"/>
  <c r="G266" i="307"/>
  <c r="H266" i="307"/>
  <c r="I266" i="307"/>
  <c r="J266" i="307"/>
  <c r="K266" i="307"/>
  <c r="L266" i="307"/>
  <c r="M266" i="307"/>
  <c r="A267" i="307"/>
  <c r="B267" i="307"/>
  <c r="C267" i="307"/>
  <c r="D267" i="307"/>
  <c r="E267" i="307"/>
  <c r="F267" i="307"/>
  <c r="G267" i="307"/>
  <c r="H267" i="307"/>
  <c r="I267" i="307"/>
  <c r="J267" i="307"/>
  <c r="K267" i="307"/>
  <c r="L267" i="307"/>
  <c r="M267" i="307"/>
  <c r="A268" i="307"/>
  <c r="B268" i="307"/>
  <c r="C268" i="307"/>
  <c r="D268" i="307"/>
  <c r="E268" i="307"/>
  <c r="F268" i="307"/>
  <c r="G268" i="307"/>
  <c r="H268" i="307"/>
  <c r="I268" i="307"/>
  <c r="J268" i="307"/>
  <c r="K268" i="307"/>
  <c r="L268" i="307"/>
  <c r="M268" i="307"/>
  <c r="A269" i="307"/>
  <c r="B269" i="307"/>
  <c r="C269" i="307"/>
  <c r="D269" i="307"/>
  <c r="E269" i="307"/>
  <c r="F269" i="307"/>
  <c r="G269" i="307"/>
  <c r="H269" i="307"/>
  <c r="I269" i="307"/>
  <c r="J269" i="307"/>
  <c r="K269" i="307"/>
  <c r="L269" i="307"/>
  <c r="M269" i="307"/>
  <c r="A270" i="307"/>
  <c r="B270" i="307"/>
  <c r="C270" i="307"/>
  <c r="D270" i="307"/>
  <c r="E270" i="307"/>
  <c r="F270" i="307"/>
  <c r="G270" i="307"/>
  <c r="H270" i="307"/>
  <c r="I270" i="307"/>
  <c r="J270" i="307"/>
  <c r="K270" i="307"/>
  <c r="L270" i="307"/>
  <c r="M270" i="307"/>
  <c r="A271" i="307"/>
  <c r="B271" i="307"/>
  <c r="C271" i="307"/>
  <c r="D271" i="307"/>
  <c r="E271" i="307"/>
  <c r="F271" i="307"/>
  <c r="G271" i="307"/>
  <c r="H271" i="307"/>
  <c r="I271" i="307"/>
  <c r="J271" i="307"/>
  <c r="K271" i="307"/>
  <c r="L271" i="307"/>
  <c r="M271" i="307"/>
  <c r="A272" i="307"/>
  <c r="B272" i="307"/>
  <c r="C272" i="307"/>
  <c r="D272" i="307"/>
  <c r="E272" i="307"/>
  <c r="F272" i="307"/>
  <c r="G272" i="307"/>
  <c r="H272" i="307"/>
  <c r="I272" i="307"/>
  <c r="J272" i="307"/>
  <c r="K272" i="307"/>
  <c r="L272" i="307"/>
  <c r="M272" i="307"/>
  <c r="A273" i="307"/>
  <c r="B273" i="307"/>
  <c r="C273" i="307"/>
  <c r="D273" i="307"/>
  <c r="E273" i="307"/>
  <c r="F273" i="307"/>
  <c r="G273" i="307"/>
  <c r="H273" i="307"/>
  <c r="I273" i="307"/>
  <c r="J273" i="307"/>
  <c r="K273" i="307"/>
  <c r="L273" i="307"/>
  <c r="M273" i="307"/>
  <c r="A274" i="307"/>
  <c r="B274" i="307"/>
  <c r="C274" i="307"/>
  <c r="D274" i="307"/>
  <c r="E274" i="307"/>
  <c r="F274" i="307"/>
  <c r="G274" i="307"/>
  <c r="H274" i="307"/>
  <c r="I274" i="307"/>
  <c r="J274" i="307"/>
  <c r="K274" i="307"/>
  <c r="L274" i="307"/>
  <c r="M274" i="307"/>
  <c r="A275" i="307"/>
  <c r="B275" i="307"/>
  <c r="C275" i="307"/>
  <c r="D275" i="307"/>
  <c r="E275" i="307"/>
  <c r="F275" i="307"/>
  <c r="G275" i="307"/>
  <c r="H275" i="307"/>
  <c r="I275" i="307"/>
  <c r="J275" i="307"/>
  <c r="K275" i="307"/>
  <c r="L275" i="307"/>
  <c r="M275" i="307"/>
  <c r="A276" i="307"/>
  <c r="B276" i="307"/>
  <c r="C276" i="307"/>
  <c r="D276" i="307"/>
  <c r="E276" i="307"/>
  <c r="F276" i="307"/>
  <c r="G276" i="307"/>
  <c r="H276" i="307"/>
  <c r="I276" i="307"/>
  <c r="J276" i="307"/>
  <c r="K276" i="307"/>
  <c r="L276" i="307"/>
  <c r="M276" i="307"/>
  <c r="A277" i="307"/>
  <c r="B277" i="307"/>
  <c r="C277" i="307"/>
  <c r="D277" i="307"/>
  <c r="E277" i="307"/>
  <c r="F277" i="307"/>
  <c r="G277" i="307"/>
  <c r="H277" i="307"/>
  <c r="I277" i="307"/>
  <c r="J277" i="307"/>
  <c r="K277" i="307"/>
  <c r="L277" i="307"/>
  <c r="M277" i="307"/>
  <c r="A278" i="307"/>
  <c r="B278" i="307"/>
  <c r="C278" i="307"/>
  <c r="D278" i="307"/>
  <c r="E278" i="307"/>
  <c r="F278" i="307"/>
  <c r="G278" i="307"/>
  <c r="H278" i="307"/>
  <c r="I278" i="307"/>
  <c r="J278" i="307"/>
  <c r="K278" i="307"/>
  <c r="L278" i="307"/>
  <c r="M278" i="307"/>
  <c r="A279" i="307"/>
  <c r="B279" i="307"/>
  <c r="C279" i="307"/>
  <c r="D279" i="307"/>
  <c r="E279" i="307"/>
  <c r="F279" i="307"/>
  <c r="G279" i="307"/>
  <c r="H279" i="307"/>
  <c r="I279" i="307"/>
  <c r="J279" i="307"/>
  <c r="K279" i="307"/>
  <c r="L279" i="307"/>
  <c r="M279" i="307"/>
  <c r="A280" i="307"/>
  <c r="B280" i="307"/>
  <c r="C280" i="307"/>
  <c r="D280" i="307"/>
  <c r="E280" i="307"/>
  <c r="F280" i="307"/>
  <c r="G280" i="307"/>
  <c r="H280" i="307"/>
  <c r="I280" i="307"/>
  <c r="J280" i="307"/>
  <c r="K280" i="307"/>
  <c r="L280" i="307"/>
  <c r="M280" i="307"/>
  <c r="A281" i="307"/>
  <c r="B281" i="307"/>
  <c r="C281" i="307"/>
  <c r="D281" i="307"/>
  <c r="E281" i="307"/>
  <c r="F281" i="307"/>
  <c r="G281" i="307"/>
  <c r="H281" i="307"/>
  <c r="I281" i="307"/>
  <c r="J281" i="307"/>
  <c r="K281" i="307"/>
  <c r="L281" i="307"/>
  <c r="M281" i="307"/>
  <c r="A282" i="307"/>
  <c r="B282" i="307"/>
  <c r="C282" i="307"/>
  <c r="D282" i="307"/>
  <c r="E282" i="307"/>
  <c r="F282" i="307"/>
  <c r="G282" i="307"/>
  <c r="H282" i="307"/>
  <c r="I282" i="307"/>
  <c r="J282" i="307"/>
  <c r="K282" i="307"/>
  <c r="L282" i="307"/>
  <c r="M282" i="307"/>
  <c r="A283" i="307"/>
  <c r="B283" i="307"/>
  <c r="C283" i="307"/>
  <c r="D283" i="307"/>
  <c r="E283" i="307"/>
  <c r="F283" i="307"/>
  <c r="G283" i="307"/>
  <c r="H283" i="307"/>
  <c r="I283" i="307"/>
  <c r="J283" i="307"/>
  <c r="K283" i="307"/>
  <c r="L283" i="307"/>
  <c r="M283" i="307"/>
  <c r="A284" i="307"/>
  <c r="B284" i="307"/>
  <c r="C284" i="307"/>
  <c r="D284" i="307"/>
  <c r="E284" i="307"/>
  <c r="F284" i="307"/>
  <c r="G284" i="307"/>
  <c r="H284" i="307"/>
  <c r="I284" i="307"/>
  <c r="J284" i="307"/>
  <c r="K284" i="307"/>
  <c r="L284" i="307"/>
  <c r="M284" i="307"/>
  <c r="A285" i="307"/>
  <c r="B285" i="307"/>
  <c r="C285" i="307"/>
  <c r="D285" i="307"/>
  <c r="E285" i="307"/>
  <c r="F285" i="307"/>
  <c r="G285" i="307"/>
  <c r="H285" i="307"/>
  <c r="I285" i="307"/>
  <c r="J285" i="307"/>
  <c r="K285" i="307"/>
  <c r="L285" i="307"/>
  <c r="M285" i="307"/>
  <c r="A286" i="307"/>
  <c r="B286" i="307"/>
  <c r="C286" i="307"/>
  <c r="D286" i="307"/>
  <c r="E286" i="307"/>
  <c r="F286" i="307"/>
  <c r="G286" i="307"/>
  <c r="H286" i="307"/>
  <c r="I286" i="307"/>
  <c r="J286" i="307"/>
  <c r="K286" i="307"/>
  <c r="L286" i="307"/>
  <c r="M286" i="307"/>
  <c r="A287" i="307"/>
  <c r="B287" i="307"/>
  <c r="C287" i="307"/>
  <c r="D287" i="307"/>
  <c r="E287" i="307"/>
  <c r="F287" i="307"/>
  <c r="G287" i="307"/>
  <c r="H287" i="307"/>
  <c r="I287" i="307"/>
  <c r="J287" i="307"/>
  <c r="K287" i="307"/>
  <c r="L287" i="307"/>
  <c r="M287" i="307"/>
  <c r="A288" i="307"/>
  <c r="B288" i="307"/>
  <c r="C288" i="307"/>
  <c r="D288" i="307"/>
  <c r="E288" i="307"/>
  <c r="F288" i="307"/>
  <c r="G288" i="307"/>
  <c r="H288" i="307"/>
  <c r="I288" i="307"/>
  <c r="J288" i="307"/>
  <c r="K288" i="307"/>
  <c r="L288" i="307"/>
  <c r="M288" i="307"/>
  <c r="A289" i="307"/>
  <c r="B289" i="307"/>
  <c r="C289" i="307"/>
  <c r="D289" i="307"/>
  <c r="E289" i="307"/>
  <c r="F289" i="307"/>
  <c r="G289" i="307"/>
  <c r="H289" i="307"/>
  <c r="I289" i="307"/>
  <c r="J289" i="307"/>
  <c r="K289" i="307"/>
  <c r="L289" i="307"/>
  <c r="M289" i="307"/>
  <c r="A290" i="307"/>
  <c r="B290" i="307"/>
  <c r="C290" i="307"/>
  <c r="D290" i="307"/>
  <c r="E290" i="307"/>
  <c r="F290" i="307"/>
  <c r="G290" i="307"/>
  <c r="H290" i="307"/>
  <c r="I290" i="307"/>
  <c r="J290" i="307"/>
  <c r="K290" i="307"/>
  <c r="L290" i="307"/>
  <c r="M290" i="307"/>
  <c r="A291" i="307"/>
  <c r="B291" i="307"/>
  <c r="C291" i="307"/>
  <c r="D291" i="307"/>
  <c r="E291" i="307"/>
  <c r="F291" i="307"/>
  <c r="G291" i="307"/>
  <c r="H291" i="307"/>
  <c r="I291" i="307"/>
  <c r="J291" i="307"/>
  <c r="K291" i="307"/>
  <c r="L291" i="307"/>
  <c r="M291" i="307"/>
  <c r="A292" i="307"/>
  <c r="B292" i="307"/>
  <c r="C292" i="307"/>
  <c r="D292" i="307"/>
  <c r="E292" i="307"/>
  <c r="F292" i="307"/>
  <c r="G292" i="307"/>
  <c r="H292" i="307"/>
  <c r="I292" i="307"/>
  <c r="J292" i="307"/>
  <c r="K292" i="307"/>
  <c r="L292" i="307"/>
  <c r="M292" i="307"/>
  <c r="A293" i="307"/>
  <c r="B293" i="307"/>
  <c r="C293" i="307"/>
  <c r="D293" i="307"/>
  <c r="E293" i="307"/>
  <c r="F293" i="307"/>
  <c r="G293" i="307"/>
  <c r="H293" i="307"/>
  <c r="I293" i="307"/>
  <c r="J293" i="307"/>
  <c r="K293" i="307"/>
  <c r="L293" i="307"/>
  <c r="M293" i="307"/>
  <c r="A294" i="307"/>
  <c r="B294" i="307"/>
  <c r="C294" i="307"/>
  <c r="D294" i="307"/>
  <c r="E294" i="307"/>
  <c r="F294" i="307"/>
  <c r="G294" i="307"/>
  <c r="H294" i="307"/>
  <c r="I294" i="307"/>
  <c r="J294" i="307"/>
  <c r="K294" i="307"/>
  <c r="L294" i="307"/>
  <c r="M294" i="307"/>
  <c r="A295" i="307"/>
  <c r="B295" i="307"/>
  <c r="C295" i="307"/>
  <c r="D295" i="307"/>
  <c r="E295" i="307"/>
  <c r="F295" i="307"/>
  <c r="G295" i="307"/>
  <c r="H295" i="307"/>
  <c r="I295" i="307"/>
  <c r="J295" i="307"/>
  <c r="K295" i="307"/>
  <c r="L295" i="307"/>
  <c r="M295" i="307"/>
  <c r="A296" i="307"/>
  <c r="B296" i="307"/>
  <c r="C296" i="307"/>
  <c r="D296" i="307"/>
  <c r="E296" i="307"/>
  <c r="F296" i="307"/>
  <c r="G296" i="307"/>
  <c r="H296" i="307"/>
  <c r="I296" i="307"/>
  <c r="J296" i="307"/>
  <c r="K296" i="307"/>
  <c r="L296" i="307"/>
  <c r="M296" i="307"/>
  <c r="A297" i="307"/>
  <c r="B297" i="307"/>
  <c r="C297" i="307"/>
  <c r="D297" i="307"/>
  <c r="E297" i="307"/>
  <c r="F297" i="307"/>
  <c r="G297" i="307"/>
  <c r="H297" i="307"/>
  <c r="I297" i="307"/>
  <c r="J297" i="307"/>
  <c r="K297" i="307"/>
  <c r="L297" i="307"/>
  <c r="M297" i="307"/>
  <c r="A298" i="307"/>
  <c r="B298" i="307"/>
  <c r="C298" i="307"/>
  <c r="D298" i="307"/>
  <c r="E298" i="307"/>
  <c r="F298" i="307"/>
  <c r="G298" i="307"/>
  <c r="H298" i="307"/>
  <c r="I298" i="307"/>
  <c r="J298" i="307"/>
  <c r="K298" i="307"/>
  <c r="L298" i="307"/>
  <c r="M298" i="307"/>
  <c r="A299" i="307"/>
  <c r="B299" i="307"/>
  <c r="C299" i="307"/>
  <c r="D299" i="307"/>
  <c r="E299" i="307"/>
  <c r="F299" i="307"/>
  <c r="G299" i="307"/>
  <c r="H299" i="307"/>
  <c r="I299" i="307"/>
  <c r="J299" i="307"/>
  <c r="K299" i="307"/>
  <c r="L299" i="307"/>
  <c r="M299" i="307"/>
  <c r="A300" i="307"/>
  <c r="B300" i="307"/>
  <c r="C300" i="307"/>
  <c r="D300" i="307"/>
  <c r="E300" i="307"/>
  <c r="F300" i="307"/>
  <c r="G300" i="307"/>
  <c r="H300" i="307"/>
  <c r="I300" i="307"/>
  <c r="J300" i="307"/>
  <c r="K300" i="307"/>
  <c r="L300" i="307"/>
  <c r="M300" i="307"/>
  <c r="A301" i="307"/>
  <c r="B301" i="307"/>
  <c r="C301" i="307"/>
  <c r="D301" i="307"/>
  <c r="E301" i="307"/>
  <c r="F301" i="307"/>
  <c r="G301" i="307"/>
  <c r="H301" i="307"/>
  <c r="I301" i="307"/>
  <c r="J301" i="307"/>
  <c r="K301" i="307"/>
  <c r="L301" i="307"/>
  <c r="M301" i="307"/>
  <c r="A302" i="307"/>
  <c r="B302" i="307"/>
  <c r="C302" i="307"/>
  <c r="D302" i="307"/>
  <c r="E302" i="307"/>
  <c r="F302" i="307"/>
  <c r="G302" i="307"/>
  <c r="H302" i="307"/>
  <c r="I302" i="307"/>
  <c r="J302" i="307"/>
  <c r="K302" i="307"/>
  <c r="L302" i="307"/>
  <c r="M302" i="307"/>
  <c r="A303" i="307"/>
  <c r="B303" i="307"/>
  <c r="C303" i="307"/>
  <c r="D303" i="307"/>
  <c r="E303" i="307"/>
  <c r="F303" i="307"/>
  <c r="G303" i="307"/>
  <c r="H303" i="307"/>
  <c r="I303" i="307"/>
  <c r="J303" i="307"/>
  <c r="K303" i="307"/>
  <c r="L303" i="307"/>
  <c r="M303" i="307"/>
  <c r="A304" i="307"/>
  <c r="B304" i="307"/>
  <c r="C304" i="307"/>
  <c r="D304" i="307"/>
  <c r="E304" i="307"/>
  <c r="F304" i="307"/>
  <c r="G304" i="307"/>
  <c r="H304" i="307"/>
  <c r="I304" i="307"/>
  <c r="J304" i="307"/>
  <c r="K304" i="307"/>
  <c r="L304" i="307"/>
  <c r="M304" i="307"/>
  <c r="A305" i="307"/>
  <c r="B305" i="307"/>
  <c r="C305" i="307"/>
  <c r="D305" i="307"/>
  <c r="E305" i="307"/>
  <c r="F305" i="307"/>
  <c r="G305" i="307"/>
  <c r="H305" i="307"/>
  <c r="I305" i="307"/>
  <c r="J305" i="307"/>
  <c r="K305" i="307"/>
  <c r="L305" i="307"/>
  <c r="M305" i="307"/>
  <c r="A306" i="307"/>
  <c r="B306" i="307"/>
  <c r="C306" i="307"/>
  <c r="D306" i="307"/>
  <c r="E306" i="307"/>
  <c r="F306" i="307"/>
  <c r="G306" i="307"/>
  <c r="H306" i="307"/>
  <c r="I306" i="307"/>
  <c r="J306" i="307"/>
  <c r="K306" i="307"/>
  <c r="L306" i="307"/>
  <c r="M306" i="307"/>
  <c r="A307" i="307"/>
  <c r="B307" i="307"/>
  <c r="C307" i="307"/>
  <c r="D307" i="307"/>
  <c r="E307" i="307"/>
  <c r="F307" i="307"/>
  <c r="G307" i="307"/>
  <c r="H307" i="307"/>
  <c r="I307" i="307"/>
  <c r="J307" i="307"/>
  <c r="K307" i="307"/>
  <c r="L307" i="307"/>
  <c r="M307" i="307"/>
  <c r="A308" i="307"/>
  <c r="B308" i="307"/>
  <c r="C308" i="307"/>
  <c r="D308" i="307"/>
  <c r="E308" i="307"/>
  <c r="F308" i="307"/>
  <c r="G308" i="307"/>
  <c r="H308" i="307"/>
  <c r="I308" i="307"/>
  <c r="J308" i="307"/>
  <c r="K308" i="307"/>
  <c r="L308" i="307"/>
  <c r="M308" i="307"/>
  <c r="A309" i="307"/>
  <c r="B309" i="307"/>
  <c r="C309" i="307"/>
  <c r="D309" i="307"/>
  <c r="E309" i="307"/>
  <c r="F309" i="307"/>
  <c r="G309" i="307"/>
  <c r="H309" i="307"/>
  <c r="I309" i="307"/>
  <c r="J309" i="307"/>
  <c r="K309" i="307"/>
  <c r="L309" i="307"/>
  <c r="M309" i="307"/>
  <c r="A310" i="307"/>
  <c r="B310" i="307"/>
  <c r="C310" i="307"/>
  <c r="D310" i="307"/>
  <c r="E310" i="307"/>
  <c r="F310" i="307"/>
  <c r="G310" i="307"/>
  <c r="H310" i="307"/>
  <c r="I310" i="307"/>
  <c r="J310" i="307"/>
  <c r="K310" i="307"/>
  <c r="L310" i="307"/>
  <c r="M310" i="307"/>
  <c r="A311" i="307"/>
  <c r="B311" i="307"/>
  <c r="C311" i="307"/>
  <c r="D311" i="307"/>
  <c r="E311" i="307"/>
  <c r="F311" i="307"/>
  <c r="G311" i="307"/>
  <c r="H311" i="307"/>
  <c r="I311" i="307"/>
  <c r="J311" i="307"/>
  <c r="K311" i="307"/>
  <c r="L311" i="307"/>
  <c r="M311" i="307"/>
  <c r="A312" i="307"/>
  <c r="B312" i="307"/>
  <c r="C312" i="307"/>
  <c r="D312" i="307"/>
  <c r="E312" i="307"/>
  <c r="F312" i="307"/>
  <c r="G312" i="307"/>
  <c r="H312" i="307"/>
  <c r="I312" i="307"/>
  <c r="J312" i="307"/>
  <c r="K312" i="307"/>
  <c r="L312" i="307"/>
  <c r="M312" i="307"/>
  <c r="A313" i="307"/>
  <c r="B313" i="307"/>
  <c r="C313" i="307"/>
  <c r="D313" i="307"/>
  <c r="E313" i="307"/>
  <c r="F313" i="307"/>
  <c r="G313" i="307"/>
  <c r="H313" i="307"/>
  <c r="I313" i="307"/>
  <c r="J313" i="307"/>
  <c r="K313" i="307"/>
  <c r="L313" i="307"/>
  <c r="M313" i="307"/>
  <c r="A314" i="307"/>
  <c r="B314" i="307"/>
  <c r="C314" i="307"/>
  <c r="D314" i="307"/>
  <c r="E314" i="307"/>
  <c r="F314" i="307"/>
  <c r="G314" i="307"/>
  <c r="H314" i="307"/>
  <c r="I314" i="307"/>
  <c r="J314" i="307"/>
  <c r="K314" i="307"/>
  <c r="L314" i="307"/>
  <c r="M314" i="307"/>
  <c r="N14" i="307"/>
  <c r="N16" i="307"/>
  <c r="N17" i="307"/>
  <c r="N20" i="307"/>
  <c r="N21" i="307"/>
  <c r="N22" i="307"/>
  <c r="N26" i="307"/>
  <c r="N29" i="307"/>
  <c r="N30" i="307"/>
  <c r="N31" i="307"/>
  <c r="N32" i="307"/>
  <c r="N33" i="307"/>
  <c r="N35" i="307"/>
  <c r="N36" i="307"/>
  <c r="N37" i="307"/>
  <c r="N38" i="307"/>
  <c r="N39" i="307"/>
  <c r="N42" i="307"/>
  <c r="N45" i="307"/>
  <c r="N49" i="307"/>
  <c r="N53" i="307"/>
  <c r="N55" i="307"/>
  <c r="N56" i="307"/>
  <c r="N57" i="307"/>
  <c r="N58" i="307"/>
  <c r="N59" i="307"/>
  <c r="N60" i="307"/>
  <c r="N61" i="307"/>
  <c r="N62" i="307"/>
  <c r="N63" i="307"/>
  <c r="N64" i="307"/>
  <c r="N65" i="307"/>
  <c r="N66" i="307"/>
  <c r="N67" i="307"/>
  <c r="N68" i="307"/>
  <c r="N69" i="307"/>
  <c r="N70" i="307"/>
  <c r="N71" i="307"/>
  <c r="N72" i="307"/>
  <c r="N73" i="307"/>
  <c r="N74" i="307"/>
  <c r="N75" i="307"/>
  <c r="N76" i="307"/>
  <c r="N77" i="307"/>
  <c r="N81" i="307"/>
  <c r="N85" i="307"/>
  <c r="N86" i="307"/>
  <c r="N87" i="307"/>
  <c r="N89" i="307"/>
  <c r="N91" i="307"/>
  <c r="N92" i="307"/>
  <c r="N93" i="307"/>
  <c r="N94" i="307"/>
  <c r="N95" i="307"/>
  <c r="N97" i="307"/>
  <c r="N99" i="307"/>
  <c r="N101" i="307"/>
  <c r="N102" i="307"/>
  <c r="N103" i="307"/>
  <c r="N104" i="307"/>
  <c r="N106" i="307"/>
  <c r="N111" i="307"/>
  <c r="N112" i="307"/>
  <c r="N113" i="307"/>
  <c r="N114" i="307"/>
  <c r="N115" i="307"/>
  <c r="N116" i="307"/>
  <c r="N117" i="307"/>
  <c r="N118" i="307"/>
  <c r="N119" i="307"/>
  <c r="N121" i="307"/>
  <c r="N123" i="307"/>
  <c r="N124" i="307"/>
  <c r="N125" i="307"/>
  <c r="N126" i="307"/>
  <c r="N127" i="307"/>
  <c r="N128" i="307"/>
  <c r="N130" i="307"/>
  <c r="N131" i="307"/>
  <c r="N132" i="307"/>
  <c r="N133" i="307"/>
  <c r="N134" i="307"/>
  <c r="N135" i="307"/>
  <c r="N136" i="307"/>
  <c r="N137" i="307"/>
  <c r="N139" i="307"/>
  <c r="N140" i="307"/>
  <c r="N141" i="307"/>
  <c r="N142" i="307"/>
  <c r="N143" i="307"/>
  <c r="N144" i="307"/>
  <c r="N145" i="307"/>
  <c r="N146" i="307"/>
  <c r="N147" i="307"/>
  <c r="N148" i="307"/>
  <c r="N149" i="307"/>
  <c r="N151" i="307"/>
  <c r="N153" i="307"/>
  <c r="N154" i="307"/>
  <c r="N155" i="307"/>
  <c r="N156" i="307"/>
  <c r="N159" i="307"/>
  <c r="N160" i="307"/>
  <c r="N161" i="307"/>
  <c r="N164" i="307"/>
  <c r="N165" i="307"/>
  <c r="N167" i="307"/>
  <c r="N171" i="307"/>
  <c r="N172" i="307"/>
  <c r="N173" i="307"/>
  <c r="N174" i="307"/>
  <c r="N175" i="307"/>
  <c r="N176" i="307"/>
  <c r="N177" i="307"/>
  <c r="N179" i="307"/>
  <c r="N181" i="307"/>
  <c r="N184" i="307"/>
  <c r="N185" i="307"/>
  <c r="N188" i="307"/>
  <c r="N189" i="307"/>
  <c r="N190" i="307"/>
  <c r="N191" i="307"/>
  <c r="N192" i="307"/>
  <c r="N193" i="307"/>
  <c r="N194" i="307"/>
  <c r="N195" i="307"/>
  <c r="N197" i="307"/>
  <c r="N198" i="307"/>
  <c r="N200" i="307"/>
  <c r="N201" i="307"/>
  <c r="N202" i="307"/>
  <c r="N205" i="307"/>
  <c r="N206" i="307"/>
  <c r="N207" i="307"/>
  <c r="N209" i="307"/>
  <c r="N210" i="307"/>
  <c r="N211" i="307"/>
  <c r="N213" i="307"/>
  <c r="N215" i="307"/>
  <c r="N216" i="307"/>
  <c r="N217" i="307"/>
  <c r="N218" i="307"/>
  <c r="N219" i="307"/>
  <c r="N220" i="307"/>
  <c r="N221" i="307"/>
  <c r="N222" i="307"/>
  <c r="N224" i="307"/>
  <c r="N226" i="307"/>
  <c r="N228" i="307"/>
  <c r="N229" i="307"/>
  <c r="N230" i="307"/>
  <c r="N232" i="307"/>
  <c r="N234" i="307"/>
  <c r="N235" i="307"/>
  <c r="N236" i="307"/>
  <c r="N237" i="307"/>
  <c r="N238" i="307"/>
  <c r="N239" i="307"/>
  <c r="N240" i="307"/>
  <c r="N241" i="307"/>
  <c r="N242" i="307"/>
  <c r="N243" i="307"/>
  <c r="N244" i="307"/>
  <c r="N245" i="307"/>
  <c r="N249" i="307"/>
  <c r="N250" i="307"/>
  <c r="N251" i="307"/>
  <c r="N252" i="307"/>
  <c r="N260" i="307"/>
  <c r="N261" i="307"/>
  <c r="N263" i="307"/>
  <c r="N265" i="307"/>
  <c r="N266" i="307"/>
  <c r="N267" i="307"/>
  <c r="N268" i="307"/>
  <c r="N269" i="307"/>
  <c r="N270" i="307"/>
  <c r="N273" i="307"/>
  <c r="N274" i="307"/>
  <c r="N275" i="307"/>
  <c r="N276" i="307"/>
  <c r="N278" i="307"/>
  <c r="N280" i="307"/>
  <c r="N282" i="307"/>
  <c r="N283" i="307"/>
  <c r="N284" i="307"/>
  <c r="N285" i="307"/>
  <c r="N286" i="307"/>
  <c r="N287" i="307"/>
  <c r="N288" i="307"/>
  <c r="N289" i="307"/>
  <c r="N290" i="307"/>
  <c r="N291" i="307"/>
  <c r="N292" i="307"/>
  <c r="N293" i="307"/>
  <c r="N294" i="307"/>
  <c r="N295" i="307"/>
  <c r="N297" i="307"/>
  <c r="N298" i="307"/>
  <c r="N299" i="307"/>
  <c r="N300" i="307"/>
  <c r="N301" i="307"/>
  <c r="N302" i="307"/>
  <c r="N305" i="307"/>
  <c r="N306" i="307"/>
  <c r="N307" i="307"/>
  <c r="N309" i="307"/>
  <c r="N310" i="307"/>
  <c r="N311" i="307"/>
  <c r="N312" i="307"/>
  <c r="N313" i="307"/>
  <c r="N314" i="307"/>
  <c r="P314" i="307" s="1"/>
  <c r="Q14" i="307"/>
  <c r="Q16" i="307"/>
  <c r="Q17" i="307"/>
  <c r="Q20" i="307"/>
  <c r="Q21" i="307"/>
  <c r="Q22" i="307"/>
  <c r="Q26" i="307"/>
  <c r="Q29" i="307"/>
  <c r="Q30" i="307"/>
  <c r="Q31" i="307"/>
  <c r="Q32" i="307"/>
  <c r="Q33" i="307"/>
  <c r="Q35" i="307"/>
  <c r="Q36" i="307"/>
  <c r="Q37" i="307"/>
  <c r="Q38" i="307"/>
  <c r="Q39" i="307"/>
  <c r="Q42" i="307"/>
  <c r="Q45" i="307"/>
  <c r="Q49" i="307"/>
  <c r="Q53" i="307"/>
  <c r="Q55" i="307"/>
  <c r="Q56" i="307"/>
  <c r="Q57" i="307"/>
  <c r="Q58" i="307"/>
  <c r="Q59" i="307"/>
  <c r="Q60" i="307"/>
  <c r="Q61" i="307"/>
  <c r="Q62" i="307"/>
  <c r="Q63" i="307"/>
  <c r="Q64" i="307"/>
  <c r="Q65" i="307"/>
  <c r="Q66" i="307"/>
  <c r="Q67" i="307"/>
  <c r="Q68" i="307"/>
  <c r="Q69" i="307"/>
  <c r="Q70" i="307"/>
  <c r="Q71" i="307"/>
  <c r="Q72" i="307"/>
  <c r="Q73" i="307"/>
  <c r="Q74" i="307"/>
  <c r="Q75" i="307"/>
  <c r="Q76" i="307"/>
  <c r="Q77" i="307"/>
  <c r="Q81" i="307"/>
  <c r="Q85" i="307"/>
  <c r="Q86" i="307"/>
  <c r="Q87" i="307"/>
  <c r="Q89" i="307"/>
  <c r="Q90" i="307"/>
  <c r="Q91" i="307"/>
  <c r="Q92" i="307"/>
  <c r="Q93" i="307"/>
  <c r="Q94" i="307"/>
  <c r="Q95" i="307"/>
  <c r="Q97" i="307"/>
  <c r="Q98" i="307"/>
  <c r="Q99" i="307"/>
  <c r="Q100" i="307"/>
  <c r="Q101" i="307"/>
  <c r="Q102" i="307"/>
  <c r="Q103" i="307"/>
  <c r="Q104" i="307"/>
  <c r="Q105" i="307"/>
  <c r="Q106" i="307"/>
  <c r="Q107" i="307"/>
  <c r="Q108" i="307"/>
  <c r="Q111" i="307"/>
  <c r="Q112" i="307"/>
  <c r="Q113" i="307"/>
  <c r="Q114" i="307"/>
  <c r="Q115" i="307"/>
  <c r="Q116" i="307"/>
  <c r="Q117" i="307"/>
  <c r="Q118" i="307"/>
  <c r="Q119" i="307"/>
  <c r="Q121" i="307"/>
  <c r="Q123" i="307"/>
  <c r="Q124" i="307"/>
  <c r="Q125" i="307"/>
  <c r="Q126" i="307"/>
  <c r="Q127" i="307"/>
  <c r="Q128" i="307"/>
  <c r="Q129" i="307"/>
  <c r="Q130" i="307"/>
  <c r="Q131" i="307"/>
  <c r="Q132" i="307"/>
  <c r="Q133" i="307"/>
  <c r="Q134" i="307"/>
  <c r="Q135" i="307"/>
  <c r="Q136" i="307"/>
  <c r="Q137" i="307"/>
  <c r="Q138" i="307"/>
  <c r="Q139" i="307"/>
  <c r="Q140" i="307"/>
  <c r="Q141" i="307"/>
  <c r="Q142" i="307"/>
  <c r="Q143" i="307"/>
  <c r="Q144" i="307"/>
  <c r="Q145" i="307"/>
  <c r="Q146" i="307"/>
  <c r="Q147" i="307"/>
  <c r="Q148" i="307"/>
  <c r="Q149" i="307"/>
  <c r="Q151" i="307"/>
  <c r="Q153" i="307"/>
  <c r="Q154" i="307"/>
  <c r="Q155" i="307"/>
  <c r="Q156" i="307"/>
  <c r="Q159" i="307"/>
  <c r="Q160" i="307"/>
  <c r="Q161" i="307"/>
  <c r="Q164" i="307"/>
  <c r="Q165" i="307"/>
  <c r="Q167" i="307"/>
  <c r="Q169" i="307"/>
  <c r="Q171" i="307"/>
  <c r="Q172" i="307"/>
  <c r="Q173" i="307"/>
  <c r="Q174" i="307"/>
  <c r="Q175" i="307"/>
  <c r="Q176" i="307"/>
  <c r="Q177" i="307"/>
  <c r="Q179" i="307"/>
  <c r="Q181" i="307"/>
  <c r="Q183" i="307"/>
  <c r="Q184" i="307"/>
  <c r="Q185" i="307"/>
  <c r="Q186" i="307"/>
  <c r="Q187" i="307"/>
  <c r="Q188" i="307"/>
  <c r="Q189" i="307"/>
  <c r="Q190" i="307"/>
  <c r="Q191" i="307"/>
  <c r="Q192" i="307"/>
  <c r="Q193" i="307"/>
  <c r="Q194" i="307"/>
  <c r="Q195" i="307"/>
  <c r="Q196" i="307"/>
  <c r="Q197" i="307"/>
  <c r="Q198" i="307"/>
  <c r="Q200" i="307"/>
  <c r="Q201" i="307"/>
  <c r="Q202" i="307"/>
  <c r="Q203" i="307"/>
  <c r="Q204" i="307"/>
  <c r="Q205" i="307"/>
  <c r="Q206" i="307"/>
  <c r="Q209" i="307"/>
  <c r="Q210" i="307"/>
  <c r="Q211" i="307"/>
  <c r="Q212" i="307"/>
  <c r="Q213" i="307"/>
  <c r="Q215" i="307"/>
  <c r="Q216" i="307"/>
  <c r="Q217" i="307"/>
  <c r="Q218" i="307"/>
  <c r="Q219" i="307"/>
  <c r="Q220" i="307"/>
  <c r="Q221" i="307"/>
  <c r="Q222" i="307"/>
  <c r="Q224" i="307"/>
  <c r="Q225" i="307"/>
  <c r="Q226" i="307"/>
  <c r="Q227" i="307"/>
  <c r="Q228" i="307"/>
  <c r="Q229" i="307"/>
  <c r="Q230" i="307"/>
  <c r="Q231" i="307"/>
  <c r="Q232" i="307"/>
  <c r="Q233" i="307"/>
  <c r="Q234" i="307"/>
  <c r="Q235" i="307"/>
  <c r="Q236" i="307"/>
  <c r="Q237" i="307"/>
  <c r="Q238" i="307"/>
  <c r="Q239" i="307"/>
  <c r="Q240" i="307"/>
  <c r="Q241" i="307"/>
  <c r="Q242" i="307"/>
  <c r="Q243" i="307"/>
  <c r="Q244" i="307"/>
  <c r="Q245" i="307"/>
  <c r="Q247" i="307"/>
  <c r="Q248" i="307"/>
  <c r="Q249" i="307"/>
  <c r="Q250" i="307"/>
  <c r="Q251" i="307"/>
  <c r="Q252" i="307"/>
  <c r="Q253" i="307"/>
  <c r="Q254" i="307"/>
  <c r="Q255" i="307"/>
  <c r="Q256" i="307"/>
  <c r="Q258" i="307"/>
  <c r="Q259" i="307"/>
  <c r="Q260" i="307"/>
  <c r="Q261" i="307"/>
  <c r="Q262" i="307"/>
  <c r="Q263" i="307"/>
  <c r="Q264" i="307"/>
  <c r="Q265" i="307"/>
  <c r="Q266" i="307"/>
  <c r="Q267" i="307"/>
  <c r="Q268" i="307"/>
  <c r="Q269" i="307"/>
  <c r="Q270" i="307"/>
  <c r="Q271" i="307"/>
  <c r="Q272" i="307"/>
  <c r="Q273" i="307"/>
  <c r="Q274" i="307"/>
  <c r="Q275" i="307"/>
  <c r="Q276" i="307"/>
  <c r="Q278" i="307"/>
  <c r="Q279" i="307"/>
  <c r="Q280" i="307"/>
  <c r="Q281" i="307"/>
  <c r="Q282" i="307"/>
  <c r="Q283" i="307"/>
  <c r="Q284" i="307"/>
  <c r="Q285" i="307"/>
  <c r="Q286" i="307"/>
  <c r="Q287" i="307"/>
  <c r="Q288" i="307"/>
  <c r="Q289" i="307"/>
  <c r="Q290" i="307"/>
  <c r="Q291" i="307"/>
  <c r="Q292" i="307"/>
  <c r="Q293" i="307"/>
  <c r="Q294" i="307"/>
  <c r="Q295" i="307"/>
  <c r="Q297" i="307"/>
  <c r="Q298" i="307"/>
  <c r="Q299" i="307"/>
  <c r="Q300" i="307"/>
  <c r="Q301" i="307"/>
  <c r="Q302" i="307"/>
  <c r="Q305" i="307"/>
  <c r="Q306" i="307"/>
  <c r="Q307" i="307"/>
  <c r="Q309" i="307"/>
  <c r="Q310" i="307"/>
  <c r="Q311" i="307"/>
  <c r="Q312" i="307"/>
  <c r="Q313" i="307"/>
  <c r="Q314" i="307"/>
  <c r="T14" i="307"/>
  <c r="T16" i="307"/>
  <c r="T17" i="307"/>
  <c r="T20" i="307"/>
  <c r="T21" i="307"/>
  <c r="T22" i="307"/>
  <c r="T26" i="307"/>
  <c r="T29" i="307"/>
  <c r="T30" i="307"/>
  <c r="T31" i="307"/>
  <c r="T32" i="307"/>
  <c r="T33" i="307"/>
  <c r="T35" i="307"/>
  <c r="T36" i="307"/>
  <c r="T37" i="307"/>
  <c r="T38" i="307"/>
  <c r="T39" i="307"/>
  <c r="T42" i="307"/>
  <c r="T45" i="307"/>
  <c r="T49" i="307"/>
  <c r="T53" i="307"/>
  <c r="T55" i="307"/>
  <c r="T56" i="307"/>
  <c r="T57" i="307"/>
  <c r="T58" i="307"/>
  <c r="T59" i="307"/>
  <c r="T60" i="307"/>
  <c r="T61" i="307"/>
  <c r="T62" i="307"/>
  <c r="T63" i="307"/>
  <c r="T64" i="307"/>
  <c r="T65" i="307"/>
  <c r="T66" i="307"/>
  <c r="T67" i="307"/>
  <c r="T68" i="307"/>
  <c r="T69" i="307"/>
  <c r="T70" i="307"/>
  <c r="T71" i="307"/>
  <c r="T72" i="307"/>
  <c r="T73" i="307"/>
  <c r="T74" i="307"/>
  <c r="T75" i="307"/>
  <c r="T76" i="307"/>
  <c r="T77" i="307"/>
  <c r="T81" i="307"/>
  <c r="T85" i="307"/>
  <c r="T86" i="307"/>
  <c r="T87" i="307"/>
  <c r="T89" i="307"/>
  <c r="T90" i="307"/>
  <c r="T91" i="307"/>
  <c r="T92" i="307"/>
  <c r="T93" i="307"/>
  <c r="T94" i="307"/>
  <c r="T95" i="307"/>
  <c r="T97" i="307"/>
  <c r="T98" i="307"/>
  <c r="T99" i="307"/>
  <c r="T100" i="307"/>
  <c r="T101" i="307"/>
  <c r="T102" i="307"/>
  <c r="T103" i="307"/>
  <c r="T104" i="307"/>
  <c r="T105" i="307"/>
  <c r="T106" i="307"/>
  <c r="T107" i="307"/>
  <c r="T108" i="307"/>
  <c r="T111" i="307"/>
  <c r="T112" i="307"/>
  <c r="T113" i="307"/>
  <c r="T114" i="307"/>
  <c r="T115" i="307"/>
  <c r="T116" i="307"/>
  <c r="T117" i="307"/>
  <c r="T118" i="307"/>
  <c r="T119" i="307"/>
  <c r="T121" i="307"/>
  <c r="T123" i="307"/>
  <c r="T124" i="307"/>
  <c r="T127" i="307"/>
  <c r="T128" i="307"/>
  <c r="T129" i="307"/>
  <c r="T130" i="307"/>
  <c r="T131" i="307"/>
  <c r="T132" i="307"/>
  <c r="T133" i="307"/>
  <c r="T134" i="307"/>
  <c r="T135" i="307"/>
  <c r="T136" i="307"/>
  <c r="T137" i="307"/>
  <c r="T138" i="307"/>
  <c r="T139" i="307"/>
  <c r="T140" i="307"/>
  <c r="T141" i="307"/>
  <c r="T142" i="307"/>
  <c r="T143" i="307"/>
  <c r="T144" i="307"/>
  <c r="T145" i="307"/>
  <c r="T146" i="307"/>
  <c r="T147" i="307"/>
  <c r="T148" i="307"/>
  <c r="T149" i="307"/>
  <c r="T151" i="307"/>
  <c r="T153" i="307"/>
  <c r="T154" i="307"/>
  <c r="T155" i="307"/>
  <c r="T156" i="307"/>
  <c r="T159" i="307"/>
  <c r="T160" i="307"/>
  <c r="T161" i="307"/>
  <c r="T164" i="307"/>
  <c r="T165" i="307"/>
  <c r="T167" i="307"/>
  <c r="T169" i="307"/>
  <c r="T171" i="307"/>
  <c r="T172" i="307"/>
  <c r="T173" i="307"/>
  <c r="T174" i="307"/>
  <c r="T175" i="307"/>
  <c r="T176" i="307"/>
  <c r="T177" i="307"/>
  <c r="T179" i="307"/>
  <c r="T181" i="307"/>
  <c r="T183" i="307"/>
  <c r="T184" i="307"/>
  <c r="T185" i="307"/>
  <c r="T186" i="307"/>
  <c r="T187" i="307"/>
  <c r="T188" i="307"/>
  <c r="T189" i="307"/>
  <c r="T190" i="307"/>
  <c r="T191" i="307"/>
  <c r="T192" i="307"/>
  <c r="T193" i="307"/>
  <c r="T194" i="307"/>
  <c r="T195" i="307"/>
  <c r="T196" i="307"/>
  <c r="T197" i="307"/>
  <c r="T198" i="307"/>
  <c r="T200" i="307"/>
  <c r="T201" i="307"/>
  <c r="T202" i="307"/>
  <c r="T203" i="307"/>
  <c r="T204" i="307"/>
  <c r="T205" i="307"/>
  <c r="T206" i="307"/>
  <c r="T209" i="307"/>
  <c r="T210" i="307"/>
  <c r="T211" i="307"/>
  <c r="T212" i="307"/>
  <c r="T213" i="307"/>
  <c r="T215" i="307"/>
  <c r="T216" i="307"/>
  <c r="T217" i="307"/>
  <c r="T218" i="307"/>
  <c r="T219" i="307"/>
  <c r="T220" i="307"/>
  <c r="T221" i="307"/>
  <c r="T222" i="307"/>
  <c r="T224" i="307"/>
  <c r="T225" i="307"/>
  <c r="T226" i="307"/>
  <c r="T227" i="307"/>
  <c r="T228" i="307"/>
  <c r="T229" i="307"/>
  <c r="T230" i="307"/>
  <c r="T231" i="307"/>
  <c r="T232" i="307"/>
  <c r="T233" i="307"/>
  <c r="T234" i="307"/>
  <c r="T235" i="307"/>
  <c r="T236" i="307"/>
  <c r="T237" i="307"/>
  <c r="T238" i="307"/>
  <c r="T239" i="307"/>
  <c r="T240" i="307"/>
  <c r="T241" i="307"/>
  <c r="T242" i="307"/>
  <c r="T243" i="307"/>
  <c r="T244" i="307"/>
  <c r="T245" i="307"/>
  <c r="T247" i="307"/>
  <c r="T248" i="307"/>
  <c r="T249" i="307"/>
  <c r="T250" i="307"/>
  <c r="T251" i="307"/>
  <c r="T252" i="307"/>
  <c r="T253" i="307"/>
  <c r="T254" i="307"/>
  <c r="T255" i="307"/>
  <c r="T256" i="307"/>
  <c r="T258" i="307"/>
  <c r="T259" i="307"/>
  <c r="T260" i="307"/>
  <c r="T261" i="307"/>
  <c r="T262" i="307"/>
  <c r="T263" i="307"/>
  <c r="T264" i="307"/>
  <c r="T265" i="307"/>
  <c r="T266" i="307"/>
  <c r="T267" i="307"/>
  <c r="T268" i="307"/>
  <c r="T269" i="307"/>
  <c r="V269" i="307" s="1"/>
  <c r="T270" i="307"/>
  <c r="V270" i="307" s="1"/>
  <c r="T271" i="307"/>
  <c r="V271" i="307" s="1"/>
  <c r="T272" i="307"/>
  <c r="V272" i="307" s="1"/>
  <c r="T273" i="307"/>
  <c r="V273" i="307" s="1"/>
  <c r="T274" i="307"/>
  <c r="T275" i="307"/>
  <c r="V275" i="307" s="1"/>
  <c r="T276" i="307"/>
  <c r="V276" i="307" s="1"/>
  <c r="T278" i="307"/>
  <c r="V278" i="307" s="1"/>
  <c r="T279" i="307"/>
  <c r="V279" i="307" s="1"/>
  <c r="T280" i="307"/>
  <c r="V280" i="307" s="1"/>
  <c r="T281" i="307"/>
  <c r="V281" i="307" s="1"/>
  <c r="T282" i="307"/>
  <c r="V282" i="307" s="1"/>
  <c r="T283" i="307"/>
  <c r="V283" i="307" s="1"/>
  <c r="T284" i="307"/>
  <c r="V284" i="307" s="1"/>
  <c r="T285" i="307"/>
  <c r="V285" i="307" s="1"/>
  <c r="T286" i="307"/>
  <c r="V286" i="307" s="1"/>
  <c r="T287" i="307"/>
  <c r="V287" i="307" s="1"/>
  <c r="T288" i="307"/>
  <c r="V288" i="307" s="1"/>
  <c r="T289" i="307"/>
  <c r="V289" i="307" s="1"/>
  <c r="T290" i="307"/>
  <c r="V290" i="307" s="1"/>
  <c r="T291" i="307"/>
  <c r="V291" i="307" s="1"/>
  <c r="T292" i="307"/>
  <c r="V292" i="307" s="1"/>
  <c r="T293" i="307"/>
  <c r="V293" i="307" s="1"/>
  <c r="T294" i="307"/>
  <c r="V294" i="307" s="1"/>
  <c r="T295" i="307"/>
  <c r="V295" i="307" s="1"/>
  <c r="T297" i="307"/>
  <c r="V297" i="307" s="1"/>
  <c r="T298" i="307"/>
  <c r="V298" i="307" s="1"/>
  <c r="T299" i="307"/>
  <c r="V299" i="307" s="1"/>
  <c r="T300" i="307"/>
  <c r="V300" i="307" s="1"/>
  <c r="T301" i="307"/>
  <c r="V301" i="307" s="1"/>
  <c r="T302" i="307"/>
  <c r="V302" i="307" s="1"/>
  <c r="T305" i="307"/>
  <c r="V305" i="307" s="1"/>
  <c r="T306" i="307"/>
  <c r="V306" i="307" s="1"/>
  <c r="T307" i="307"/>
  <c r="V307" i="307" s="1"/>
  <c r="T309" i="307"/>
  <c r="V309" i="307" s="1"/>
  <c r="T310" i="307"/>
  <c r="V310" i="307" s="1"/>
  <c r="T311" i="307"/>
  <c r="V311" i="307" s="1"/>
  <c r="T312" i="307"/>
  <c r="V312" i="307" s="1"/>
  <c r="T313" i="307"/>
  <c r="V313" i="307" s="1"/>
  <c r="T314" i="307"/>
  <c r="V314" i="307" s="1"/>
  <c r="V274" i="307"/>
  <c r="Y63" i="1"/>
  <c r="Y64" i="1"/>
  <c r="Y69" i="1"/>
  <c r="Y70" i="1"/>
  <c r="Y72" i="1"/>
  <c r="Y73" i="1"/>
  <c r="Y74" i="1"/>
  <c r="Y92" i="1"/>
  <c r="Y93" i="1"/>
  <c r="Y98" i="1"/>
  <c r="Y99" i="1"/>
  <c r="Y100" i="1"/>
  <c r="W63" i="1"/>
  <c r="W64" i="1"/>
  <c r="W69" i="1"/>
  <c r="W70" i="1"/>
  <c r="W72" i="1"/>
  <c r="W73" i="1"/>
  <c r="W74" i="1"/>
  <c r="W92" i="1"/>
  <c r="W93" i="1"/>
  <c r="W98" i="1"/>
  <c r="W99" i="1"/>
  <c r="W100" i="1"/>
  <c r="F38" i="336" l="1"/>
  <c r="H38" i="336"/>
  <c r="G38" i="336"/>
  <c r="U69" i="1"/>
  <c r="U70" i="1"/>
  <c r="U72" i="1"/>
  <c r="U73" i="1"/>
  <c r="U74" i="1"/>
  <c r="U98" i="1"/>
  <c r="U99" i="1"/>
  <c r="U100" i="1"/>
  <c r="U101" i="1"/>
  <c r="U113" i="1"/>
  <c r="U114" i="1"/>
  <c r="R68" i="1"/>
  <c r="Y68" i="1" s="1"/>
  <c r="Q68" i="1"/>
  <c r="W68" i="1" s="1"/>
  <c r="P68" i="1"/>
  <c r="U68" i="1" s="1"/>
  <c r="R97" i="1"/>
  <c r="Y97" i="1" s="1"/>
  <c r="Q97" i="1"/>
  <c r="W97" i="1" s="1"/>
  <c r="R110" i="1"/>
  <c r="Y110" i="1" s="1"/>
  <c r="Q110" i="1"/>
  <c r="W110" i="1" s="1"/>
  <c r="R109" i="1"/>
  <c r="Y109" i="1" s="1"/>
  <c r="Q109" i="1"/>
  <c r="W109" i="1" s="1"/>
  <c r="F15" i="335"/>
  <c r="D15" i="335"/>
  <c r="P375" i="1" s="1"/>
  <c r="N259" i="307" s="1"/>
  <c r="G13" i="335"/>
  <c r="G15" i="335" s="1"/>
  <c r="F15" i="334"/>
  <c r="D15" i="334"/>
  <c r="P374" i="1" s="1"/>
  <c r="N258" i="307" s="1"/>
  <c r="G13" i="334"/>
  <c r="G15" i="334" s="1"/>
  <c r="F15" i="333"/>
  <c r="D15" i="333"/>
  <c r="P372" i="1" s="1"/>
  <c r="N256" i="307" s="1"/>
  <c r="G13" i="333"/>
  <c r="G15" i="333" s="1"/>
  <c r="I44" i="332"/>
  <c r="H44" i="332"/>
  <c r="G44" i="332"/>
  <c r="I42" i="332"/>
  <c r="I41" i="332"/>
  <c r="I40" i="332"/>
  <c r="I39" i="332"/>
  <c r="I38" i="332"/>
  <c r="I37" i="332"/>
  <c r="I36" i="332"/>
  <c r="I35" i="332"/>
  <c r="I34" i="332"/>
  <c r="F33" i="332"/>
  <c r="D33" i="332"/>
  <c r="I32" i="332"/>
  <c r="I31" i="332"/>
  <c r="I30" i="332"/>
  <c r="I29" i="332"/>
  <c r="I28" i="332"/>
  <c r="I27" i="332"/>
  <c r="F26" i="332"/>
  <c r="D26" i="332"/>
  <c r="I25" i="332"/>
  <c r="I24" i="332"/>
  <c r="I23" i="332"/>
  <c r="I22" i="332"/>
  <c r="I21" i="332"/>
  <c r="I20" i="332"/>
  <c r="I19" i="332"/>
  <c r="F18" i="332"/>
  <c r="D18" i="332"/>
  <c r="I17" i="332"/>
  <c r="I16" i="332"/>
  <c r="I15" i="332"/>
  <c r="I14" i="332"/>
  <c r="I13" i="332"/>
  <c r="F12" i="332"/>
  <c r="D12" i="332"/>
  <c r="I44" i="331"/>
  <c r="H44" i="331"/>
  <c r="G44" i="331"/>
  <c r="I42" i="331"/>
  <c r="I41" i="331"/>
  <c r="I40" i="331"/>
  <c r="I39" i="331"/>
  <c r="I38" i="331"/>
  <c r="I37" i="331"/>
  <c r="I36" i="331"/>
  <c r="I35" i="331"/>
  <c r="I34" i="331"/>
  <c r="F33" i="331"/>
  <c r="D33" i="331"/>
  <c r="I32" i="331"/>
  <c r="I31" i="331"/>
  <c r="I30" i="331"/>
  <c r="I29" i="331"/>
  <c r="I28" i="331"/>
  <c r="I27" i="331"/>
  <c r="F26" i="331"/>
  <c r="D26" i="331"/>
  <c r="I25" i="331"/>
  <c r="I24" i="331"/>
  <c r="I23" i="331"/>
  <c r="I22" i="331"/>
  <c r="I21" i="331"/>
  <c r="I20" i="331"/>
  <c r="I19" i="331"/>
  <c r="F18" i="331"/>
  <c r="D18" i="331"/>
  <c r="I17" i="331"/>
  <c r="I16" i="331"/>
  <c r="I15" i="331"/>
  <c r="I14" i="331"/>
  <c r="I13" i="331"/>
  <c r="F12" i="331"/>
  <c r="D12" i="331"/>
  <c r="F19" i="330"/>
  <c r="E19" i="330"/>
  <c r="D19" i="330"/>
  <c r="C18" i="330"/>
  <c r="C19" i="330" s="1"/>
  <c r="F19" i="329"/>
  <c r="E19" i="329"/>
  <c r="D19" i="329"/>
  <c r="C18" i="329"/>
  <c r="C19" i="329" s="1"/>
  <c r="F19" i="328"/>
  <c r="E19" i="328"/>
  <c r="D19" i="328"/>
  <c r="C18" i="328"/>
  <c r="C19" i="328" s="1"/>
  <c r="E24" i="327"/>
  <c r="D12" i="327" l="1"/>
  <c r="Q128" i="1"/>
  <c r="D44" i="332"/>
  <c r="D44" i="331"/>
  <c r="C12" i="327"/>
  <c r="C13" i="327" s="1"/>
  <c r="F13" i="327" s="1"/>
  <c r="P128" i="1"/>
  <c r="E12" i="327"/>
  <c r="R128" i="1"/>
  <c r="F44" i="331"/>
  <c r="P319" i="1" s="1"/>
  <c r="F44" i="332"/>
  <c r="P320" i="1" s="1"/>
  <c r="C19" i="327" l="1"/>
  <c r="F19" i="327" s="1"/>
  <c r="C22" i="327"/>
  <c r="F22" i="327" s="1"/>
  <c r="C17" i="327"/>
  <c r="F17" i="327" s="1"/>
  <c r="T12" i="307"/>
  <c r="N203" i="307"/>
  <c r="P109" i="1"/>
  <c r="U109" i="1" s="1"/>
  <c r="N204" i="307"/>
  <c r="P110" i="1"/>
  <c r="U110" i="1" s="1"/>
  <c r="N12" i="307"/>
  <c r="Q12" i="307"/>
  <c r="D13" i="327"/>
  <c r="E13" i="327"/>
  <c r="F12" i="327"/>
  <c r="C16" i="327" l="1"/>
  <c r="D16" i="327" s="1"/>
  <c r="E16" i="327" s="1"/>
  <c r="F16" i="327"/>
  <c r="F23" i="327" s="1"/>
  <c r="P167" i="1" s="1"/>
  <c r="N51" i="307" s="1"/>
  <c r="D19" i="327"/>
  <c r="G19" i="327" s="1"/>
  <c r="G13" i="327"/>
  <c r="D22" i="327"/>
  <c r="G22" i="327" s="1"/>
  <c r="D17" i="327"/>
  <c r="G17" i="327" s="1"/>
  <c r="E19" i="327"/>
  <c r="H19" i="327" s="1"/>
  <c r="H13" i="327"/>
  <c r="E22" i="327"/>
  <c r="H22" i="327" s="1"/>
  <c r="E17" i="327"/>
  <c r="H17" i="327" s="1"/>
  <c r="H16" i="327" l="1"/>
  <c r="H23" i="327" s="1"/>
  <c r="R167" i="1" s="1"/>
  <c r="P111" i="1"/>
  <c r="U111" i="1" s="1"/>
  <c r="G16" i="327"/>
  <c r="G23" i="327" s="1"/>
  <c r="Q167" i="1" s="1"/>
  <c r="G12" i="327"/>
  <c r="H12" i="327" s="1"/>
  <c r="Q51" i="307" l="1"/>
  <c r="Q111" i="1"/>
  <c r="W111" i="1" s="1"/>
  <c r="T51" i="307"/>
  <c r="R111" i="1"/>
  <c r="Y111" i="1" s="1"/>
  <c r="H15" i="157"/>
  <c r="H29" i="139"/>
  <c r="F35" i="317"/>
  <c r="H23" i="139" l="1"/>
  <c r="P313" i="307" l="1"/>
  <c r="P312" i="307"/>
  <c r="P311" i="307"/>
  <c r="P307" i="307"/>
  <c r="P306" i="307"/>
  <c r="P305" i="307"/>
  <c r="P302" i="307"/>
  <c r="P300" i="307"/>
  <c r="P299" i="307"/>
  <c r="P298" i="307"/>
  <c r="P295" i="307"/>
  <c r="P294" i="307"/>
  <c r="P293" i="307"/>
  <c r="P292" i="307"/>
  <c r="P291" i="307"/>
  <c r="P290" i="307"/>
  <c r="P288" i="307"/>
  <c r="P287" i="307"/>
  <c r="P286" i="307"/>
  <c r="P285" i="307"/>
  <c r="P284" i="307"/>
  <c r="P283" i="307"/>
  <c r="R53" i="1"/>
  <c r="Y53" i="1" s="1"/>
  <c r="Q53" i="1"/>
  <c r="W53" i="1" s="1"/>
  <c r="R55" i="1"/>
  <c r="Y55" i="1" s="1"/>
  <c r="Q55" i="1"/>
  <c r="W55" i="1" s="1"/>
  <c r="R67" i="1"/>
  <c r="Y67" i="1" s="1"/>
  <c r="Q67" i="1"/>
  <c r="W67" i="1" s="1"/>
  <c r="R66" i="1"/>
  <c r="Y66" i="1" s="1"/>
  <c r="Q66" i="1"/>
  <c r="W66" i="1" s="1"/>
  <c r="P66" i="1"/>
  <c r="U66" i="1" s="1"/>
  <c r="G32" i="319"/>
  <c r="E32" i="319"/>
  <c r="C32" i="319"/>
  <c r="H30" i="319"/>
  <c r="H29" i="319"/>
  <c r="H28" i="319"/>
  <c r="H27" i="319"/>
  <c r="H26" i="319"/>
  <c r="H25" i="319"/>
  <c r="H24" i="319"/>
  <c r="H23" i="319"/>
  <c r="G21" i="319"/>
  <c r="E21" i="319"/>
  <c r="P349" i="1" s="1"/>
  <c r="C21" i="319"/>
  <c r="H19" i="319"/>
  <c r="H18" i="319"/>
  <c r="H17" i="319"/>
  <c r="H16" i="319"/>
  <c r="H15" i="319"/>
  <c r="H14" i="319"/>
  <c r="H13" i="319"/>
  <c r="H12" i="319"/>
  <c r="G32" i="318"/>
  <c r="E32" i="318"/>
  <c r="C32" i="318"/>
  <c r="H30" i="318"/>
  <c r="H29" i="318"/>
  <c r="H28" i="318"/>
  <c r="H27" i="318"/>
  <c r="H26" i="318"/>
  <c r="H25" i="318"/>
  <c r="H24" i="318"/>
  <c r="H23" i="318"/>
  <c r="G21" i="318"/>
  <c r="E21" i="318"/>
  <c r="P347" i="1" s="1"/>
  <c r="C21" i="318"/>
  <c r="H19" i="318"/>
  <c r="H18" i="318"/>
  <c r="H17" i="318"/>
  <c r="H16" i="318"/>
  <c r="H15" i="318"/>
  <c r="H14" i="318"/>
  <c r="H13" i="318"/>
  <c r="H12" i="318"/>
  <c r="I44" i="317"/>
  <c r="H44" i="317"/>
  <c r="G44" i="317"/>
  <c r="I42" i="317"/>
  <c r="I41" i="317"/>
  <c r="I40" i="317"/>
  <c r="I39" i="317"/>
  <c r="I38" i="317"/>
  <c r="I37" i="317"/>
  <c r="I36" i="317"/>
  <c r="I35" i="317"/>
  <c r="I34" i="317"/>
  <c r="F33" i="317"/>
  <c r="D33" i="317"/>
  <c r="I32" i="317"/>
  <c r="I31" i="317"/>
  <c r="I30" i="317"/>
  <c r="I29" i="317"/>
  <c r="I28" i="317"/>
  <c r="I27" i="317"/>
  <c r="F26" i="317"/>
  <c r="D26" i="317"/>
  <c r="I25" i="317"/>
  <c r="I24" i="317"/>
  <c r="I23" i="317"/>
  <c r="I22" i="317"/>
  <c r="I21" i="317"/>
  <c r="I20" i="317"/>
  <c r="I19" i="317"/>
  <c r="F18" i="317"/>
  <c r="D18" i="317"/>
  <c r="I17" i="317"/>
  <c r="I16" i="317"/>
  <c r="I15" i="317"/>
  <c r="I14" i="317"/>
  <c r="I13" i="317"/>
  <c r="F12" i="317"/>
  <c r="D12" i="317"/>
  <c r="N231" i="307" l="1"/>
  <c r="F28" i="336"/>
  <c r="P55" i="1"/>
  <c r="U55" i="1" s="1"/>
  <c r="N233" i="307"/>
  <c r="G33" i="318"/>
  <c r="P53" i="1"/>
  <c r="U53" i="1" s="1"/>
  <c r="G33" i="319"/>
  <c r="F44" i="317"/>
  <c r="P312" i="1" s="1"/>
  <c r="F26" i="336" s="1"/>
  <c r="H32" i="318"/>
  <c r="D44" i="317"/>
  <c r="H21" i="318"/>
  <c r="H21" i="319"/>
  <c r="H32" i="319"/>
  <c r="N196" i="307" l="1"/>
  <c r="P97" i="1"/>
  <c r="U97" i="1" s="1"/>
  <c r="H33" i="319"/>
  <c r="H33" i="318"/>
  <c r="H82" i="313" l="1"/>
  <c r="I80" i="313"/>
  <c r="I79" i="313"/>
  <c r="I78" i="313"/>
  <c r="I77" i="313"/>
  <c r="I76" i="313"/>
  <c r="I75" i="313"/>
  <c r="I74" i="313"/>
  <c r="I73" i="313"/>
  <c r="I72" i="313"/>
  <c r="I71" i="313"/>
  <c r="I70" i="313"/>
  <c r="I69" i="313"/>
  <c r="I68" i="313"/>
  <c r="I67" i="313"/>
  <c r="I65" i="313"/>
  <c r="I64" i="313"/>
  <c r="I63" i="313"/>
  <c r="I62" i="313"/>
  <c r="I61" i="313"/>
  <c r="I60" i="313"/>
  <c r="I59" i="313"/>
  <c r="F58" i="313"/>
  <c r="D58" i="313"/>
  <c r="I57" i="313"/>
  <c r="I56" i="313"/>
  <c r="I55" i="313"/>
  <c r="I54" i="313"/>
  <c r="I53" i="313"/>
  <c r="I52" i="313"/>
  <c r="I51" i="313"/>
  <c r="F50" i="313"/>
  <c r="D50" i="313"/>
  <c r="D41" i="313" s="1"/>
  <c r="I49" i="313"/>
  <c r="I48" i="313"/>
  <c r="I47" i="313"/>
  <c r="I46" i="313"/>
  <c r="I45" i="313"/>
  <c r="I44" i="313"/>
  <c r="I43" i="313"/>
  <c r="I42" i="313"/>
  <c r="F41" i="313"/>
  <c r="I40" i="313"/>
  <c r="I39" i="313"/>
  <c r="I38" i="313"/>
  <c r="I37" i="313"/>
  <c r="I36" i="313"/>
  <c r="F35" i="313"/>
  <c r="D35" i="313"/>
  <c r="I34" i="313"/>
  <c r="I33" i="313"/>
  <c r="I32" i="313"/>
  <c r="I31" i="313"/>
  <c r="I30" i="313"/>
  <c r="I29" i="313"/>
  <c r="I28" i="313"/>
  <c r="I27" i="313"/>
  <c r="I26" i="313"/>
  <c r="I25" i="313"/>
  <c r="I24" i="313"/>
  <c r="I23" i="313"/>
  <c r="I22" i="313"/>
  <c r="I21" i="313"/>
  <c r="I20" i="313"/>
  <c r="I19" i="313"/>
  <c r="I18" i="313"/>
  <c r="I17" i="313"/>
  <c r="I16" i="313"/>
  <c r="I15" i="313"/>
  <c r="I14" i="313"/>
  <c r="I13" i="313"/>
  <c r="F12" i="313"/>
  <c r="D12" i="313"/>
  <c r="I82" i="313" l="1"/>
  <c r="F82" i="313"/>
  <c r="D82" i="313"/>
  <c r="P254" i="1" s="1"/>
  <c r="N138" i="307" s="1"/>
  <c r="P67" i="1" l="1"/>
  <c r="U67" i="1" s="1"/>
  <c r="H46" i="157"/>
  <c r="G46" i="157"/>
  <c r="E19" i="35"/>
  <c r="E12" i="35"/>
  <c r="F23" i="173"/>
  <c r="I18" i="170"/>
  <c r="H53" i="139" l="1"/>
  <c r="G53" i="139"/>
  <c r="J28" i="139"/>
  <c r="G11" i="40"/>
  <c r="I47" i="157"/>
  <c r="I48" i="157"/>
  <c r="I49" i="157"/>
  <c r="I50" i="157"/>
  <c r="I51" i="157"/>
  <c r="I52" i="157"/>
  <c r="I53" i="157"/>
  <c r="I54" i="157"/>
  <c r="E13" i="173"/>
  <c r="E22" i="173" s="1"/>
  <c r="D13" i="173"/>
  <c r="D22" i="173" s="1"/>
  <c r="C13" i="173"/>
  <c r="C22" i="173" s="1"/>
  <c r="F22" i="173" s="1"/>
  <c r="G23" i="139"/>
  <c r="I27" i="170"/>
  <c r="F35" i="309"/>
  <c r="F35" i="177"/>
  <c r="F13" i="173" l="1"/>
  <c r="E17" i="173"/>
  <c r="E19" i="173"/>
  <c r="D17" i="173"/>
  <c r="D19" i="173"/>
  <c r="C17" i="173"/>
  <c r="F17" i="173" s="1"/>
  <c r="C19" i="173"/>
  <c r="F19" i="173" s="1"/>
  <c r="G16" i="46"/>
  <c r="F16" i="46"/>
  <c r="C13" i="127"/>
  <c r="C22" i="127" s="1"/>
  <c r="I27" i="105"/>
  <c r="E18" i="105"/>
  <c r="P282" i="307"/>
  <c r="P280" i="307"/>
  <c r="P275" i="307"/>
  <c r="P273" i="307"/>
  <c r="P261" i="307"/>
  <c r="P260" i="307"/>
  <c r="P259" i="307"/>
  <c r="P258" i="307"/>
  <c r="P256" i="307"/>
  <c r="P245" i="307"/>
  <c r="P241" i="307"/>
  <c r="P239" i="307"/>
  <c r="P237" i="307"/>
  <c r="P236" i="307"/>
  <c r="P235" i="307"/>
  <c r="P234" i="307"/>
  <c r="P216" i="307"/>
  <c r="P215" i="307"/>
  <c r="P209" i="307"/>
  <c r="P207" i="307"/>
  <c r="P206" i="307"/>
  <c r="P194" i="307"/>
  <c r="P192" i="307"/>
  <c r="P190" i="307"/>
  <c r="P188" i="307"/>
  <c r="P179" i="307"/>
  <c r="P177" i="307"/>
  <c r="P175" i="307"/>
  <c r="P172" i="307"/>
  <c r="P171" i="307"/>
  <c r="P165" i="307"/>
  <c r="P153" i="307"/>
  <c r="P151" i="307"/>
  <c r="P149" i="307"/>
  <c r="R96" i="1"/>
  <c r="Y96" i="1" s="1"/>
  <c r="Q96" i="1"/>
  <c r="W96" i="1" s="1"/>
  <c r="P96" i="1"/>
  <c r="U96" i="1" s="1"/>
  <c r="R95" i="1"/>
  <c r="Y95" i="1" s="1"/>
  <c r="Q95" i="1"/>
  <c r="W95" i="1" s="1"/>
  <c r="P95" i="1"/>
  <c r="U95" i="1" s="1"/>
  <c r="R94" i="1"/>
  <c r="Y94" i="1" s="1"/>
  <c r="Q94" i="1"/>
  <c r="W94" i="1" s="1"/>
  <c r="P94" i="1"/>
  <c r="U94" i="1" s="1"/>
  <c r="S89" i="1"/>
  <c r="R89" i="1"/>
  <c r="Y89" i="1" s="1"/>
  <c r="Q89" i="1"/>
  <c r="W89" i="1" s="1"/>
  <c r="P89" i="1"/>
  <c r="U89" i="1" s="1"/>
  <c r="R65" i="1"/>
  <c r="Y65" i="1" s="1"/>
  <c r="Q65" i="1"/>
  <c r="W65" i="1" s="1"/>
  <c r="P65" i="1"/>
  <c r="U65" i="1" s="1"/>
  <c r="F13" i="127" l="1"/>
  <c r="F12" i="127" s="1"/>
  <c r="C12" i="127"/>
  <c r="F22" i="127"/>
  <c r="C17" i="127"/>
  <c r="C19" i="127"/>
  <c r="F23" i="139"/>
  <c r="F28" i="139"/>
  <c r="C16" i="127" l="1"/>
  <c r="F17" i="127"/>
  <c r="F19" i="127"/>
  <c r="D13" i="227"/>
  <c r="D13" i="192"/>
  <c r="F44" i="142"/>
  <c r="B9" i="302"/>
  <c r="J14" i="46"/>
  <c r="J15" i="46"/>
  <c r="J17" i="46"/>
  <c r="J18" i="46"/>
  <c r="J19" i="46"/>
  <c r="J20" i="46"/>
  <c r="J21" i="46"/>
  <c r="J22" i="46"/>
  <c r="J23" i="46"/>
  <c r="J24" i="46"/>
  <c r="J25" i="46"/>
  <c r="J26" i="46"/>
  <c r="J27" i="46"/>
  <c r="J28" i="46"/>
  <c r="J29" i="46"/>
  <c r="G12" i="40"/>
  <c r="F12" i="40"/>
  <c r="H60" i="36"/>
  <c r="G14" i="46"/>
  <c r="H37" i="37"/>
  <c r="E15" i="135"/>
  <c r="E12" i="135"/>
  <c r="F16" i="127" l="1"/>
  <c r="H100" i="139"/>
  <c r="P93" i="1"/>
  <c r="U93" i="1" s="1"/>
  <c r="P92" i="1"/>
  <c r="U92" i="1" s="1"/>
  <c r="P64" i="1"/>
  <c r="U64" i="1" s="1"/>
  <c r="P63" i="1"/>
  <c r="U63" i="1" s="1"/>
  <c r="K22" i="37"/>
  <c r="K23" i="37"/>
  <c r="K24" i="37"/>
  <c r="K25" i="37"/>
  <c r="K27" i="37"/>
  <c r="K28" i="37"/>
  <c r="K29" i="37"/>
  <c r="K30" i="37"/>
  <c r="K31" i="37"/>
  <c r="K32" i="37"/>
  <c r="K34" i="37"/>
  <c r="K35" i="37"/>
  <c r="K37" i="37"/>
  <c r="K38" i="37"/>
  <c r="K20" i="37"/>
  <c r="G14" i="30"/>
  <c r="F21" i="37" l="1"/>
  <c r="K21" i="37" s="1"/>
  <c r="F18" i="37" l="1"/>
  <c r="K16" i="157"/>
  <c r="K17" i="157"/>
  <c r="K18" i="157"/>
  <c r="K20" i="157"/>
  <c r="K21" i="157"/>
  <c r="K22" i="157"/>
  <c r="K23" i="157"/>
  <c r="K24" i="157"/>
  <c r="K25" i="157"/>
  <c r="K26" i="157"/>
  <c r="K28" i="157"/>
  <c r="K29" i="157"/>
  <c r="K30" i="157"/>
  <c r="K31" i="157"/>
  <c r="K32" i="157"/>
  <c r="K33" i="157"/>
  <c r="K35" i="157"/>
  <c r="K36" i="157"/>
  <c r="K37" i="157"/>
  <c r="K38" i="157"/>
  <c r="K39" i="157"/>
  <c r="K40" i="157"/>
  <c r="K41" i="157"/>
  <c r="K42" i="157"/>
  <c r="K43" i="157"/>
  <c r="K44" i="157"/>
  <c r="K45" i="157"/>
  <c r="K46" i="157"/>
  <c r="K47" i="157"/>
  <c r="K48" i="157"/>
  <c r="K49" i="157"/>
  <c r="K50" i="157"/>
  <c r="K51" i="157"/>
  <c r="K52" i="157"/>
  <c r="K53" i="157"/>
  <c r="K54" i="157"/>
  <c r="K55" i="157"/>
  <c r="K56" i="157"/>
  <c r="K57" i="157"/>
  <c r="K58" i="157"/>
  <c r="K59" i="157"/>
  <c r="K60" i="157"/>
  <c r="K61" i="157"/>
  <c r="K62" i="157"/>
  <c r="K63" i="157"/>
  <c r="K64" i="157"/>
  <c r="K65" i="157"/>
  <c r="K66" i="157"/>
  <c r="K67" i="157"/>
  <c r="K68" i="157"/>
  <c r="K69" i="157"/>
  <c r="K70" i="157"/>
  <c r="K71" i="157"/>
  <c r="K15" i="157"/>
  <c r="K16" i="139"/>
  <c r="K18" i="139"/>
  <c r="K19" i="139"/>
  <c r="K20" i="139"/>
  <c r="K21" i="139"/>
  <c r="K22" i="139"/>
  <c r="K23" i="139"/>
  <c r="K24" i="139"/>
  <c r="K25" i="139"/>
  <c r="K27" i="139"/>
  <c r="K28" i="139"/>
  <c r="K29" i="139"/>
  <c r="K30" i="139"/>
  <c r="K31" i="139"/>
  <c r="K32" i="139"/>
  <c r="K33" i="139"/>
  <c r="K34" i="139"/>
  <c r="K35" i="139"/>
  <c r="K37" i="139"/>
  <c r="K38" i="139"/>
  <c r="K39" i="139"/>
  <c r="K40" i="139"/>
  <c r="K41" i="139"/>
  <c r="K43" i="139"/>
  <c r="K44" i="139"/>
  <c r="K45" i="139"/>
  <c r="K46" i="139"/>
  <c r="K47" i="139"/>
  <c r="K48" i="139"/>
  <c r="K49" i="139"/>
  <c r="K50" i="139"/>
  <c r="K52" i="139"/>
  <c r="K53" i="139"/>
  <c r="K54" i="139"/>
  <c r="K55" i="139"/>
  <c r="K56" i="139"/>
  <c r="K57" i="139"/>
  <c r="K58" i="139"/>
  <c r="K60" i="139"/>
  <c r="K61" i="139"/>
  <c r="K62" i="139"/>
  <c r="K63" i="139"/>
  <c r="K64" i="139"/>
  <c r="K65" i="139"/>
  <c r="K66" i="139"/>
  <c r="K67" i="139"/>
  <c r="K68" i="139"/>
  <c r="K69" i="139"/>
  <c r="K70" i="139"/>
  <c r="K71" i="139"/>
  <c r="K72" i="139"/>
  <c r="K73" i="139"/>
  <c r="K74" i="139"/>
  <c r="K75" i="139"/>
  <c r="K76" i="139"/>
  <c r="K77" i="139"/>
  <c r="K78" i="139"/>
  <c r="K79" i="139"/>
  <c r="K80" i="139"/>
  <c r="K81" i="139"/>
  <c r="K82" i="139"/>
  <c r="K84" i="139"/>
  <c r="K86" i="139"/>
  <c r="K87" i="139"/>
  <c r="K88" i="139"/>
  <c r="K89" i="139"/>
  <c r="K90" i="139"/>
  <c r="K91" i="139"/>
  <c r="K92" i="139"/>
  <c r="K93" i="139"/>
  <c r="K94" i="139"/>
  <c r="K95" i="139"/>
  <c r="K96" i="139"/>
  <c r="K97" i="139"/>
  <c r="K98" i="139"/>
  <c r="K99" i="139"/>
  <c r="K100" i="139"/>
  <c r="K101" i="139"/>
  <c r="K102" i="139"/>
  <c r="K103" i="139"/>
  <c r="K104" i="139"/>
  <c r="K105" i="139"/>
  <c r="K106" i="139"/>
  <c r="K107" i="139"/>
  <c r="K109" i="139"/>
  <c r="K110" i="139"/>
  <c r="K111" i="139"/>
  <c r="K112" i="139"/>
  <c r="K113" i="139"/>
  <c r="K115" i="139"/>
  <c r="K116" i="139"/>
  <c r="K117" i="139"/>
  <c r="K118" i="139"/>
  <c r="K119" i="139"/>
  <c r="K120" i="139"/>
  <c r="K121" i="139"/>
  <c r="K122" i="139"/>
  <c r="K124" i="139"/>
  <c r="K125" i="139"/>
  <c r="K126" i="139"/>
  <c r="K127" i="139"/>
  <c r="K128" i="139"/>
  <c r="K129" i="139"/>
  <c r="K130" i="139"/>
  <c r="K132" i="139"/>
  <c r="K133" i="139"/>
  <c r="K134" i="139"/>
  <c r="K135" i="139"/>
  <c r="K136" i="139"/>
  <c r="K137" i="139"/>
  <c r="K138" i="139"/>
  <c r="K139" i="139"/>
  <c r="K140" i="139"/>
  <c r="K141" i="139"/>
  <c r="K142" i="139"/>
  <c r="K143" i="139"/>
  <c r="K144" i="139"/>
  <c r="K145" i="139"/>
  <c r="K146" i="139"/>
  <c r="K147" i="139"/>
  <c r="K148" i="139"/>
  <c r="K149" i="139"/>
  <c r="K150" i="139"/>
  <c r="K151" i="139"/>
  <c r="K152" i="139"/>
  <c r="K153" i="139"/>
  <c r="K154" i="139"/>
  <c r="K14" i="139"/>
  <c r="G17" i="139"/>
  <c r="K17" i="139" s="1"/>
  <c r="J14" i="40" l="1"/>
  <c r="J15" i="40"/>
  <c r="J16" i="40"/>
  <c r="J17" i="40"/>
  <c r="J18" i="40"/>
  <c r="J19" i="40"/>
  <c r="P268" i="307"/>
  <c r="P266" i="307"/>
  <c r="P343" i="1"/>
  <c r="N227" i="307" s="1"/>
  <c r="P125" i="1"/>
  <c r="P166" i="1"/>
  <c r="N50" i="307" s="1"/>
  <c r="P163" i="1"/>
  <c r="N47" i="307" s="1"/>
  <c r="P126" i="1"/>
  <c r="N10" i="307" s="1"/>
  <c r="P263" i="307"/>
  <c r="P267" i="307"/>
  <c r="S252" i="307"/>
  <c r="S253" i="307"/>
  <c r="S254" i="307"/>
  <c r="S255" i="307"/>
  <c r="S256" i="307"/>
  <c r="S259" i="307"/>
  <c r="S260" i="307"/>
  <c r="S261" i="307"/>
  <c r="S263" i="307"/>
  <c r="S264" i="307"/>
  <c r="S265" i="307"/>
  <c r="S266" i="307"/>
  <c r="S267" i="307"/>
  <c r="S268" i="307"/>
  <c r="V252" i="307"/>
  <c r="V253" i="307"/>
  <c r="V254" i="307"/>
  <c r="V255" i="307"/>
  <c r="V256" i="307"/>
  <c r="V259" i="307"/>
  <c r="V260" i="307"/>
  <c r="V261" i="307"/>
  <c r="V263" i="307"/>
  <c r="V264" i="307"/>
  <c r="V265" i="307"/>
  <c r="V266" i="307"/>
  <c r="V267" i="307"/>
  <c r="V268" i="307"/>
  <c r="F35" i="175"/>
  <c r="R91" i="1"/>
  <c r="Y91" i="1" s="1"/>
  <c r="Q91" i="1"/>
  <c r="W91" i="1" s="1"/>
  <c r="P91" i="1"/>
  <c r="U91" i="1" s="1"/>
  <c r="R90" i="1"/>
  <c r="Y90" i="1" s="1"/>
  <c r="Q90" i="1"/>
  <c r="W90" i="1" s="1"/>
  <c r="P90" i="1"/>
  <c r="U90" i="1" s="1"/>
  <c r="R62" i="1"/>
  <c r="Y62" i="1" s="1"/>
  <c r="Q62" i="1"/>
  <c r="W62" i="1" s="1"/>
  <c r="P62" i="1"/>
  <c r="U62" i="1" s="1"/>
  <c r="R50" i="1"/>
  <c r="Q50" i="1"/>
  <c r="P50" i="1"/>
  <c r="U50" i="1" s="1"/>
  <c r="S48" i="1"/>
  <c r="H18" i="139"/>
  <c r="F134" i="160"/>
  <c r="P193" i="307" l="1"/>
  <c r="H36" i="37"/>
  <c r="H73" i="157"/>
  <c r="S85" i="1"/>
  <c r="R85" i="1"/>
  <c r="Y85" i="1" s="1"/>
  <c r="Q85" i="1"/>
  <c r="W85" i="1" s="1"/>
  <c r="P85" i="1"/>
  <c r="U85" i="1" s="1"/>
  <c r="F26" i="139" l="1"/>
  <c r="K26" i="139" s="1"/>
  <c r="F15" i="139"/>
  <c r="K15" i="139" s="1"/>
  <c r="F36" i="37"/>
  <c r="E12" i="40"/>
  <c r="J12" i="40" s="1"/>
  <c r="V249" i="307"/>
  <c r="V248" i="307"/>
  <c r="V247" i="307"/>
  <c r="V245" i="307"/>
  <c r="V243" i="307"/>
  <c r="V242" i="307"/>
  <c r="V241" i="307"/>
  <c r="V238" i="307"/>
  <c r="V237" i="307"/>
  <c r="S249" i="307"/>
  <c r="S248" i="307"/>
  <c r="S247" i="307"/>
  <c r="S245" i="307"/>
  <c r="S243" i="307"/>
  <c r="S242" i="307"/>
  <c r="S241" i="307"/>
  <c r="S238" i="307"/>
  <c r="S237" i="307"/>
  <c r="K36" i="37" l="1"/>
  <c r="F33" i="37"/>
  <c r="K33" i="37" s="1"/>
  <c r="I43" i="312"/>
  <c r="H82" i="312"/>
  <c r="I80" i="312"/>
  <c r="I79" i="312"/>
  <c r="I78" i="312"/>
  <c r="I77" i="312"/>
  <c r="I76" i="312"/>
  <c r="I75" i="312"/>
  <c r="I74" i="312"/>
  <c r="I73" i="312"/>
  <c r="I72" i="312"/>
  <c r="I71" i="312"/>
  <c r="I70" i="312"/>
  <c r="I69" i="312"/>
  <c r="I68" i="312"/>
  <c r="I67" i="312"/>
  <c r="I65" i="312"/>
  <c r="I64" i="312"/>
  <c r="I63" i="312"/>
  <c r="I62" i="312"/>
  <c r="I61" i="312"/>
  <c r="I60" i="312"/>
  <c r="I59" i="312"/>
  <c r="F58" i="312"/>
  <c r="D58" i="312"/>
  <c r="I57" i="312"/>
  <c r="I56" i="312"/>
  <c r="I55" i="312"/>
  <c r="I54" i="312"/>
  <c r="I53" i="312"/>
  <c r="I52" i="312"/>
  <c r="I51" i="312"/>
  <c r="F50" i="312"/>
  <c r="D50" i="312"/>
  <c r="D41" i="312" s="1"/>
  <c r="I49" i="312"/>
  <c r="I48" i="312"/>
  <c r="I47" i="312"/>
  <c r="I46" i="312"/>
  <c r="I45" i="312"/>
  <c r="I44" i="312"/>
  <c r="I42" i="312"/>
  <c r="F41" i="312"/>
  <c r="I40" i="312"/>
  <c r="I39" i="312"/>
  <c r="I38" i="312"/>
  <c r="I37" i="312"/>
  <c r="I36" i="312"/>
  <c r="F35" i="312"/>
  <c r="D35" i="312"/>
  <c r="I34" i="312"/>
  <c r="I33" i="312"/>
  <c r="I32" i="312"/>
  <c r="I31" i="312"/>
  <c r="I30" i="312"/>
  <c r="I29" i="312"/>
  <c r="I28" i="312"/>
  <c r="I27" i="312"/>
  <c r="I26" i="312"/>
  <c r="I25" i="312"/>
  <c r="I24" i="312"/>
  <c r="I23" i="312"/>
  <c r="I22" i="312"/>
  <c r="I21" i="312"/>
  <c r="I20" i="312"/>
  <c r="I19" i="312"/>
  <c r="I18" i="312"/>
  <c r="I17" i="312"/>
  <c r="I16" i="312"/>
  <c r="I15" i="312"/>
  <c r="I14" i="312"/>
  <c r="I13" i="312"/>
  <c r="F12" i="312"/>
  <c r="D12" i="312"/>
  <c r="I44" i="311"/>
  <c r="H44" i="311"/>
  <c r="G44" i="311"/>
  <c r="I42" i="311"/>
  <c r="I41" i="311"/>
  <c r="I40" i="311"/>
  <c r="I39" i="311"/>
  <c r="I38" i="311"/>
  <c r="I37" i="311"/>
  <c r="I36" i="311"/>
  <c r="I35" i="311"/>
  <c r="I34" i="311"/>
  <c r="F33" i="311"/>
  <c r="D33" i="311"/>
  <c r="I32" i="311"/>
  <c r="I31" i="311"/>
  <c r="I30" i="311"/>
  <c r="I29" i="311"/>
  <c r="I28" i="311"/>
  <c r="I27" i="311"/>
  <c r="F26" i="311"/>
  <c r="D26" i="311"/>
  <c r="I25" i="311"/>
  <c r="I24" i="311"/>
  <c r="I23" i="311"/>
  <c r="I22" i="311"/>
  <c r="I21" i="311"/>
  <c r="I20" i="311"/>
  <c r="I19" i="311"/>
  <c r="F18" i="311"/>
  <c r="D18" i="311"/>
  <c r="I17" i="311"/>
  <c r="I16" i="311"/>
  <c r="I15" i="311"/>
  <c r="I14" i="311"/>
  <c r="I13" i="311"/>
  <c r="F12" i="311"/>
  <c r="D12" i="311"/>
  <c r="I44" i="310"/>
  <c r="H44" i="310"/>
  <c r="G44" i="310"/>
  <c r="I42" i="310"/>
  <c r="I41" i="310"/>
  <c r="I40" i="310"/>
  <c r="I39" i="310"/>
  <c r="I38" i="310"/>
  <c r="I37" i="310"/>
  <c r="I36" i="310"/>
  <c r="I35" i="310"/>
  <c r="I34" i="310"/>
  <c r="F33" i="310"/>
  <c r="D33" i="310"/>
  <c r="I32" i="310"/>
  <c r="I31" i="310"/>
  <c r="I30" i="310"/>
  <c r="I29" i="310"/>
  <c r="I28" i="310"/>
  <c r="I27" i="310"/>
  <c r="F26" i="310"/>
  <c r="D26" i="310"/>
  <c r="I25" i="310"/>
  <c r="I24" i="310"/>
  <c r="I23" i="310"/>
  <c r="I22" i="310"/>
  <c r="I21" i="310"/>
  <c r="I20" i="310"/>
  <c r="I19" i="310"/>
  <c r="F18" i="310"/>
  <c r="D18" i="310"/>
  <c r="I17" i="310"/>
  <c r="I16" i="310"/>
  <c r="I15" i="310"/>
  <c r="I14" i="310"/>
  <c r="I13" i="310"/>
  <c r="F12" i="310"/>
  <c r="D12" i="310"/>
  <c r="I44" i="309"/>
  <c r="H44" i="309"/>
  <c r="G44" i="309"/>
  <c r="I42" i="309"/>
  <c r="I41" i="309"/>
  <c r="I40" i="309"/>
  <c r="I39" i="309"/>
  <c r="I38" i="309"/>
  <c r="I37" i="309"/>
  <c r="I36" i="309"/>
  <c r="I35" i="309"/>
  <c r="I34" i="309"/>
  <c r="F33" i="309"/>
  <c r="D33" i="309"/>
  <c r="I32" i="309"/>
  <c r="I31" i="309"/>
  <c r="I30" i="309"/>
  <c r="I29" i="309"/>
  <c r="I28" i="309"/>
  <c r="I27" i="309"/>
  <c r="F26" i="309"/>
  <c r="D26" i="309"/>
  <c r="I25" i="309"/>
  <c r="I24" i="309"/>
  <c r="I23" i="309"/>
  <c r="I22" i="309"/>
  <c r="I21" i="309"/>
  <c r="I20" i="309"/>
  <c r="I19" i="309"/>
  <c r="F18" i="309"/>
  <c r="D18" i="309"/>
  <c r="I17" i="309"/>
  <c r="I16" i="309"/>
  <c r="I15" i="309"/>
  <c r="I14" i="309"/>
  <c r="I13" i="309"/>
  <c r="F12" i="309"/>
  <c r="D12" i="309"/>
  <c r="R61" i="1"/>
  <c r="Y61" i="1" s="1"/>
  <c r="Q61" i="1"/>
  <c r="W61" i="1" s="1"/>
  <c r="P61" i="1"/>
  <c r="U61" i="1" s="1"/>
  <c r="R60" i="1"/>
  <c r="Y60" i="1" s="1"/>
  <c r="Q60" i="1"/>
  <c r="W60" i="1" s="1"/>
  <c r="P60" i="1"/>
  <c r="U60" i="1" s="1"/>
  <c r="S59" i="1"/>
  <c r="R59" i="1"/>
  <c r="Y59" i="1" s="1"/>
  <c r="Q59" i="1"/>
  <c r="W59" i="1" s="1"/>
  <c r="P59" i="1"/>
  <c r="U59" i="1" s="1"/>
  <c r="S58" i="1"/>
  <c r="R58" i="1"/>
  <c r="Y58" i="1" s="1"/>
  <c r="Q58" i="1"/>
  <c r="W58" i="1" s="1"/>
  <c r="G15" i="30"/>
  <c r="G11" i="30"/>
  <c r="G12" i="30" s="1"/>
  <c r="F13" i="30"/>
  <c r="F14" i="30"/>
  <c r="E13" i="40"/>
  <c r="J13" i="40" s="1"/>
  <c r="E11" i="40"/>
  <c r="J11" i="40" s="1"/>
  <c r="E13" i="47"/>
  <c r="E16" i="46"/>
  <c r="J16" i="46" s="1"/>
  <c r="F11" i="30"/>
  <c r="E13" i="46"/>
  <c r="J13" i="46" s="1"/>
  <c r="H21" i="139"/>
  <c r="I60" i="36"/>
  <c r="H21" i="37"/>
  <c r="H44" i="37" s="1"/>
  <c r="C20" i="35"/>
  <c r="C21" i="35"/>
  <c r="H20" i="35"/>
  <c r="H21" i="35"/>
  <c r="E15" i="35"/>
  <c r="P231" i="307"/>
  <c r="P230" i="307"/>
  <c r="P227" i="307"/>
  <c r="P224" i="307"/>
  <c r="P222" i="307"/>
  <c r="P200" i="307"/>
  <c r="P146" i="307"/>
  <c r="P143" i="307"/>
  <c r="P139" i="307"/>
  <c r="P137" i="307"/>
  <c r="P136" i="307"/>
  <c r="P132" i="307"/>
  <c r="P126" i="307"/>
  <c r="P125" i="307"/>
  <c r="P121" i="307"/>
  <c r="P119" i="307"/>
  <c r="P116" i="307"/>
  <c r="P114" i="307"/>
  <c r="P113" i="307"/>
  <c r="P112" i="307"/>
  <c r="P111" i="307"/>
  <c r="P104" i="307"/>
  <c r="P101" i="307"/>
  <c r="P92" i="307"/>
  <c r="P91" i="307"/>
  <c r="P89" i="307"/>
  <c r="P74" i="307"/>
  <c r="P72" i="307"/>
  <c r="P70" i="307"/>
  <c r="P68" i="307"/>
  <c r="P66" i="307"/>
  <c r="P64" i="307"/>
  <c r="P62" i="307"/>
  <c r="P58" i="307"/>
  <c r="P38" i="307"/>
  <c r="P35" i="307"/>
  <c r="P32" i="307"/>
  <c r="P30" i="307"/>
  <c r="P29" i="307"/>
  <c r="P20" i="307"/>
  <c r="G20" i="308"/>
  <c r="F20" i="308"/>
  <c r="P224" i="1" s="1"/>
  <c r="N108" i="307" s="1"/>
  <c r="F17" i="308"/>
  <c r="G15" i="308"/>
  <c r="F13" i="308"/>
  <c r="F15" i="308" s="1"/>
  <c r="R160" i="1"/>
  <c r="T44" i="307" s="1"/>
  <c r="Q160" i="1"/>
  <c r="Q44" i="307" s="1"/>
  <c r="P160" i="1"/>
  <c r="N44" i="307" s="1"/>
  <c r="V236" i="307"/>
  <c r="S236" i="307"/>
  <c r="F44" i="310" l="1"/>
  <c r="Q323" i="1" s="1"/>
  <c r="H13" i="308"/>
  <c r="H15" i="308" s="1"/>
  <c r="D44" i="309"/>
  <c r="D44" i="311"/>
  <c r="P85" i="307"/>
  <c r="F44" i="309"/>
  <c r="D44" i="310"/>
  <c r="F44" i="311"/>
  <c r="R323" i="1" s="1"/>
  <c r="I82" i="312"/>
  <c r="D82" i="312"/>
  <c r="P245" i="1" s="1"/>
  <c r="F82" i="312"/>
  <c r="H18" i="308"/>
  <c r="H20" i="308" s="1"/>
  <c r="F12" i="308"/>
  <c r="T207" i="307" l="1"/>
  <c r="H35" i="336"/>
  <c r="N129" i="307"/>
  <c r="F21" i="336"/>
  <c r="F56" i="336" s="1"/>
  <c r="Q207" i="307"/>
  <c r="G35" i="336"/>
  <c r="Q114" i="1"/>
  <c r="W114" i="1" s="1"/>
  <c r="P106" i="307"/>
  <c r="P58" i="1"/>
  <c r="U58" i="1" s="1"/>
  <c r="P238" i="1"/>
  <c r="P173" i="307"/>
  <c r="P102" i="307"/>
  <c r="R114" i="1"/>
  <c r="Y114" i="1" s="1"/>
  <c r="M9" i="307"/>
  <c r="L9" i="307"/>
  <c r="K9" i="307"/>
  <c r="J9" i="307"/>
  <c r="I9" i="307"/>
  <c r="H9" i="307"/>
  <c r="G9" i="307"/>
  <c r="F9" i="307"/>
  <c r="E9" i="307"/>
  <c r="D9" i="307"/>
  <c r="C9" i="307"/>
  <c r="B9" i="307"/>
  <c r="A9" i="307"/>
  <c r="S20" i="307"/>
  <c r="S58" i="307"/>
  <c r="S62" i="307"/>
  <c r="S63" i="307"/>
  <c r="S64" i="307"/>
  <c r="S66" i="307"/>
  <c r="S67" i="307"/>
  <c r="S68" i="307"/>
  <c r="S70" i="307"/>
  <c r="S71" i="307"/>
  <c r="S72" i="307"/>
  <c r="S75" i="307"/>
  <c r="S76" i="307"/>
  <c r="S77" i="307"/>
  <c r="S81" i="307"/>
  <c r="S85" i="307"/>
  <c r="S89" i="307"/>
  <c r="S90" i="307"/>
  <c r="S92" i="307"/>
  <c r="S94" i="307"/>
  <c r="S100" i="307"/>
  <c r="S101" i="307"/>
  <c r="S102" i="307"/>
  <c r="S103" i="307"/>
  <c r="S104" i="307"/>
  <c r="S105" i="307"/>
  <c r="S107" i="307"/>
  <c r="S111" i="307"/>
  <c r="S116" i="307"/>
  <c r="S121" i="307"/>
  <c r="S125" i="307"/>
  <c r="S136" i="307"/>
  <c r="S137" i="307"/>
  <c r="S141" i="307"/>
  <c r="S143" i="307"/>
  <c r="S147" i="307"/>
  <c r="S149" i="307"/>
  <c r="S153" i="307"/>
  <c r="S154" i="307"/>
  <c r="S155" i="307"/>
  <c r="S156" i="307"/>
  <c r="S159" i="307"/>
  <c r="S160" i="307"/>
  <c r="S165" i="307"/>
  <c r="S167" i="307"/>
  <c r="S169" i="307"/>
  <c r="S171" i="307"/>
  <c r="S173" i="307"/>
  <c r="S177" i="307"/>
  <c r="S179" i="307"/>
  <c r="S181" i="307"/>
  <c r="S186" i="307"/>
  <c r="S187" i="307"/>
  <c r="S188" i="307"/>
  <c r="S189" i="307"/>
  <c r="S191" i="307"/>
  <c r="S192" i="307"/>
  <c r="S193" i="307"/>
  <c r="S194" i="307"/>
  <c r="S195" i="307"/>
  <c r="S196" i="307"/>
  <c r="S197" i="307"/>
  <c r="S198" i="307"/>
  <c r="S202" i="307"/>
  <c r="S205" i="307"/>
  <c r="S206" i="307"/>
  <c r="S207" i="307"/>
  <c r="S209" i="307"/>
  <c r="S210" i="307"/>
  <c r="S211" i="307"/>
  <c r="S216" i="307"/>
  <c r="S217" i="307"/>
  <c r="S220" i="307"/>
  <c r="S221" i="307"/>
  <c r="S228" i="307"/>
  <c r="S232" i="307"/>
  <c r="S234" i="307"/>
  <c r="S235" i="307"/>
  <c r="V20" i="307"/>
  <c r="V58" i="307"/>
  <c r="V62" i="307"/>
  <c r="V63" i="307"/>
  <c r="V66" i="307"/>
  <c r="V67" i="307"/>
  <c r="V68" i="307"/>
  <c r="V70" i="307"/>
  <c r="V71" i="307"/>
  <c r="V72" i="307"/>
  <c r="V75" i="307"/>
  <c r="V76" i="307"/>
  <c r="V77" i="307"/>
  <c r="V81" i="307"/>
  <c r="V85" i="307"/>
  <c r="V91" i="307"/>
  <c r="V92" i="307"/>
  <c r="V94" i="307"/>
  <c r="V100" i="307"/>
  <c r="V101" i="307"/>
  <c r="V104" i="307"/>
  <c r="V105" i="307"/>
  <c r="V107" i="307"/>
  <c r="V111" i="307"/>
  <c r="V116" i="307"/>
  <c r="V121" i="307"/>
  <c r="V136" i="307"/>
  <c r="V137" i="307"/>
  <c r="V141" i="307"/>
  <c r="V143" i="307"/>
  <c r="V147" i="307"/>
  <c r="V149" i="307"/>
  <c r="V156" i="307"/>
  <c r="V159" i="307"/>
  <c r="V160" i="307"/>
  <c r="V165" i="307"/>
  <c r="V167" i="307"/>
  <c r="V171" i="307"/>
  <c r="V173" i="307"/>
  <c r="V177" i="307"/>
  <c r="V179" i="307"/>
  <c r="V181" i="307"/>
  <c r="V186" i="307"/>
  <c r="V187" i="307"/>
  <c r="V189" i="307"/>
  <c r="V191" i="307"/>
  <c r="V193" i="307"/>
  <c r="V194" i="307"/>
  <c r="V195" i="307"/>
  <c r="V196" i="307"/>
  <c r="V197" i="307"/>
  <c r="V198" i="307"/>
  <c r="V202" i="307"/>
  <c r="V206" i="307"/>
  <c r="V207" i="307"/>
  <c r="V210" i="307"/>
  <c r="V211" i="307"/>
  <c r="V216" i="307"/>
  <c r="V220" i="307"/>
  <c r="V221" i="307"/>
  <c r="V222" i="307"/>
  <c r="V227" i="307"/>
  <c r="V228" i="307"/>
  <c r="V232" i="307"/>
  <c r="V234" i="307"/>
  <c r="V235" i="307"/>
  <c r="S227" i="307"/>
  <c r="S222" i="307"/>
  <c r="V217" i="307"/>
  <c r="V209" i="307"/>
  <c r="V205" i="307"/>
  <c r="V192" i="307"/>
  <c r="V188" i="307"/>
  <c r="V169" i="307"/>
  <c r="V153" i="307"/>
  <c r="V64" i="307"/>
  <c r="S424" i="1"/>
  <c r="R424" i="1"/>
  <c r="Q424" i="1"/>
  <c r="P424" i="1"/>
  <c r="S420" i="1"/>
  <c r="R420" i="1"/>
  <c r="Q420" i="1"/>
  <c r="P420" i="1"/>
  <c r="S87" i="1"/>
  <c r="R87" i="1"/>
  <c r="Y87" i="1" s="1"/>
  <c r="Q87" i="1"/>
  <c r="W87" i="1" s="1"/>
  <c r="P87" i="1"/>
  <c r="U87" i="1" s="1"/>
  <c r="S77" i="1"/>
  <c r="R77" i="1"/>
  <c r="Y77" i="1" s="1"/>
  <c r="Q77" i="1"/>
  <c r="W77" i="1" s="1"/>
  <c r="P77" i="1"/>
  <c r="U77" i="1" s="1"/>
  <c r="S76" i="1"/>
  <c r="R76" i="1"/>
  <c r="Y76" i="1" s="1"/>
  <c r="Q76" i="1"/>
  <c r="W76" i="1" s="1"/>
  <c r="P76" i="1"/>
  <c r="U76" i="1" s="1"/>
  <c r="S75" i="1"/>
  <c r="R75" i="1"/>
  <c r="Y75" i="1" s="1"/>
  <c r="Q75" i="1"/>
  <c r="W75" i="1" s="1"/>
  <c r="P75" i="1"/>
  <c r="U75" i="1" s="1"/>
  <c r="S57" i="1"/>
  <c r="R57" i="1"/>
  <c r="Y57" i="1" s="1"/>
  <c r="Q57" i="1"/>
  <c r="W57" i="1" s="1"/>
  <c r="P57" i="1"/>
  <c r="U57" i="1" s="1"/>
  <c r="S362" i="1"/>
  <c r="R226" i="1"/>
  <c r="T110" i="307" s="1"/>
  <c r="V110" i="307" s="1"/>
  <c r="Q226" i="1"/>
  <c r="Q110" i="307" s="1"/>
  <c r="S110" i="307" s="1"/>
  <c r="P226" i="1"/>
  <c r="P297" i="307" l="1"/>
  <c r="N304" i="307"/>
  <c r="P304" i="307" s="1"/>
  <c r="V258" i="307"/>
  <c r="T304" i="307"/>
  <c r="V304" i="307" s="1"/>
  <c r="V262" i="307"/>
  <c r="T308" i="307"/>
  <c r="V308" i="307" s="1"/>
  <c r="P108" i="307"/>
  <c r="N110" i="307"/>
  <c r="P110" i="307" s="1"/>
  <c r="P301" i="307"/>
  <c r="N308" i="307"/>
  <c r="S258" i="307"/>
  <c r="Q304" i="307"/>
  <c r="S262" i="307"/>
  <c r="Q308" i="307"/>
  <c r="N122" i="307"/>
  <c r="P269" i="307"/>
  <c r="P87" i="307"/>
  <c r="V87" i="307"/>
  <c r="S87" i="307"/>
  <c r="V230" i="307"/>
  <c r="V244" i="307"/>
  <c r="S226" i="307"/>
  <c r="S240" i="307"/>
  <c r="V226" i="307"/>
  <c r="V240" i="307"/>
  <c r="S230" i="307"/>
  <c r="S244" i="307"/>
  <c r="F23" i="126"/>
  <c r="P164" i="1" s="1"/>
  <c r="N48" i="307" s="1"/>
  <c r="P48" i="307" s="1"/>
  <c r="F49" i="306"/>
  <c r="D49" i="306"/>
  <c r="G47" i="306"/>
  <c r="G46" i="306"/>
  <c r="G45" i="306"/>
  <c r="G44" i="306"/>
  <c r="G43" i="306"/>
  <c r="G42" i="306"/>
  <c r="G41" i="306"/>
  <c r="G40" i="306"/>
  <c r="G39" i="306"/>
  <c r="G38" i="306"/>
  <c r="G37" i="306"/>
  <c r="G36" i="306"/>
  <c r="G35" i="306"/>
  <c r="G34" i="306"/>
  <c r="G33" i="306"/>
  <c r="G32" i="306"/>
  <c r="G49" i="306" s="1"/>
  <c r="F30" i="306"/>
  <c r="D30" i="306"/>
  <c r="R330" i="1" s="1"/>
  <c r="T214" i="307" s="1"/>
  <c r="V214" i="307" s="1"/>
  <c r="G28" i="306"/>
  <c r="G27" i="306"/>
  <c r="G26" i="306"/>
  <c r="G25" i="306"/>
  <c r="G24" i="306"/>
  <c r="G23" i="306"/>
  <c r="G22" i="306"/>
  <c r="G21" i="306"/>
  <c r="G20" i="306"/>
  <c r="G19" i="306"/>
  <c r="G18" i="306"/>
  <c r="G17" i="306"/>
  <c r="G16" i="306"/>
  <c r="G15" i="306"/>
  <c r="G14" i="306"/>
  <c r="G13" i="306"/>
  <c r="G30" i="306" s="1"/>
  <c r="F49" i="305"/>
  <c r="D49" i="305"/>
  <c r="G47" i="305"/>
  <c r="G46" i="305"/>
  <c r="G45" i="305"/>
  <c r="G44" i="305"/>
  <c r="G43" i="305"/>
  <c r="G42" i="305"/>
  <c r="G41" i="305"/>
  <c r="G40" i="305"/>
  <c r="G39" i="305"/>
  <c r="G38" i="305"/>
  <c r="G37" i="305"/>
  <c r="G36" i="305"/>
  <c r="G35" i="305"/>
  <c r="G34" i="305"/>
  <c r="G33" i="305"/>
  <c r="G32" i="305"/>
  <c r="G49" i="305" s="1"/>
  <c r="F30" i="305"/>
  <c r="D30" i="305"/>
  <c r="Q330" i="1" s="1"/>
  <c r="Q214" i="307" s="1"/>
  <c r="S214" i="307" s="1"/>
  <c r="G28" i="305"/>
  <c r="G27" i="305"/>
  <c r="G26" i="305"/>
  <c r="G25" i="305"/>
  <c r="G24" i="305"/>
  <c r="G23" i="305"/>
  <c r="G22" i="305"/>
  <c r="G21" i="305"/>
  <c r="G20" i="305"/>
  <c r="G19" i="305"/>
  <c r="G18" i="305"/>
  <c r="G17" i="305"/>
  <c r="G16" i="305"/>
  <c r="G15" i="305"/>
  <c r="G14" i="305"/>
  <c r="G13" i="305"/>
  <c r="G30" i="305" s="1"/>
  <c r="H155" i="304"/>
  <c r="I153" i="304"/>
  <c r="I152" i="304"/>
  <c r="I151" i="304"/>
  <c r="I150" i="304"/>
  <c r="I149" i="304"/>
  <c r="I148" i="304"/>
  <c r="I147" i="304"/>
  <c r="I146" i="304"/>
  <c r="I145" i="304"/>
  <c r="I144" i="304"/>
  <c r="I143" i="304"/>
  <c r="I142" i="304"/>
  <c r="I141" i="304"/>
  <c r="I140" i="304"/>
  <c r="I138" i="304"/>
  <c r="I137" i="304"/>
  <c r="I136" i="304"/>
  <c r="I135" i="304"/>
  <c r="I134" i="304"/>
  <c r="I133" i="304"/>
  <c r="I132" i="304"/>
  <c r="F131" i="304"/>
  <c r="D131" i="304"/>
  <c r="I130" i="304"/>
  <c r="I129" i="304"/>
  <c r="I128" i="304"/>
  <c r="I127" i="304"/>
  <c r="I126" i="304"/>
  <c r="I125" i="304"/>
  <c r="I124" i="304"/>
  <c r="F123" i="304"/>
  <c r="D123" i="304"/>
  <c r="D114" i="304" s="1"/>
  <c r="I122" i="304"/>
  <c r="I121" i="304"/>
  <c r="I120" i="304"/>
  <c r="I119" i="304"/>
  <c r="I118" i="304"/>
  <c r="I117" i="304"/>
  <c r="I116" i="304"/>
  <c r="I115" i="304"/>
  <c r="F114" i="304"/>
  <c r="I113" i="304"/>
  <c r="I112" i="304"/>
  <c r="I111" i="304"/>
  <c r="I110" i="304"/>
  <c r="I109" i="304"/>
  <c r="F108" i="304"/>
  <c r="D108" i="304"/>
  <c r="I107" i="304"/>
  <c r="I106" i="304"/>
  <c r="I105" i="304"/>
  <c r="I104" i="304"/>
  <c r="I103" i="304"/>
  <c r="I102" i="304"/>
  <c r="I101" i="304"/>
  <c r="I100" i="304"/>
  <c r="I99" i="304"/>
  <c r="I98" i="304"/>
  <c r="I97" i="304"/>
  <c r="I96" i="304"/>
  <c r="I95" i="304"/>
  <c r="I94" i="304"/>
  <c r="I93" i="304"/>
  <c r="I92" i="304"/>
  <c r="I91" i="304"/>
  <c r="I90" i="304"/>
  <c r="I89" i="304"/>
  <c r="I88" i="304"/>
  <c r="I87" i="304"/>
  <c r="I86" i="304"/>
  <c r="F85" i="304"/>
  <c r="D85" i="304"/>
  <c r="H83" i="304"/>
  <c r="I81" i="304"/>
  <c r="I80" i="304"/>
  <c r="I79" i="304"/>
  <c r="I78" i="304"/>
  <c r="I77" i="304"/>
  <c r="I76" i="304"/>
  <c r="I75" i="304"/>
  <c r="I74" i="304"/>
  <c r="I73" i="304"/>
  <c r="I72" i="304"/>
  <c r="I71" i="304"/>
  <c r="I70" i="304"/>
  <c r="I69" i="304"/>
  <c r="I68" i="304"/>
  <c r="I66" i="304"/>
  <c r="I65" i="304"/>
  <c r="I64" i="304"/>
  <c r="I63" i="304"/>
  <c r="I62" i="304"/>
  <c r="I61" i="304"/>
  <c r="I60" i="304"/>
  <c r="F59" i="304"/>
  <c r="D59" i="304"/>
  <c r="I58" i="304"/>
  <c r="I57" i="304"/>
  <c r="I56" i="304"/>
  <c r="I55" i="304"/>
  <c r="I54" i="304"/>
  <c r="I53" i="304"/>
  <c r="I52" i="304"/>
  <c r="F51" i="304"/>
  <c r="D51" i="304"/>
  <c r="D42" i="304" s="1"/>
  <c r="I50" i="304"/>
  <c r="I49" i="304"/>
  <c r="I48" i="304"/>
  <c r="I47" i="304"/>
  <c r="I46" i="304"/>
  <c r="I45" i="304"/>
  <c r="I44" i="304"/>
  <c r="I43" i="304"/>
  <c r="F42" i="304"/>
  <c r="I41" i="304"/>
  <c r="I40" i="304"/>
  <c r="I39" i="304"/>
  <c r="I38" i="304"/>
  <c r="I37" i="304"/>
  <c r="F36" i="304"/>
  <c r="D36" i="304"/>
  <c r="I35" i="304"/>
  <c r="I34" i="304"/>
  <c r="I33" i="304"/>
  <c r="I32" i="304"/>
  <c r="I31" i="304"/>
  <c r="I30" i="304"/>
  <c r="I29" i="304"/>
  <c r="I28" i="304"/>
  <c r="I27" i="304"/>
  <c r="I26" i="304"/>
  <c r="I25" i="304"/>
  <c r="I24" i="304"/>
  <c r="I23" i="304"/>
  <c r="I22" i="304"/>
  <c r="I21" i="304"/>
  <c r="I20" i="304"/>
  <c r="I19" i="304"/>
  <c r="I18" i="304"/>
  <c r="I17" i="304"/>
  <c r="I16" i="304"/>
  <c r="I15" i="304"/>
  <c r="I14" i="304"/>
  <c r="F13" i="304"/>
  <c r="D13" i="304"/>
  <c r="H155" i="303"/>
  <c r="I153" i="303"/>
  <c r="I152" i="303"/>
  <c r="I151" i="303"/>
  <c r="I150" i="303"/>
  <c r="I149" i="303"/>
  <c r="I148" i="303"/>
  <c r="I147" i="303"/>
  <c r="I146" i="303"/>
  <c r="I145" i="303"/>
  <c r="I144" i="303"/>
  <c r="I143" i="303"/>
  <c r="I142" i="303"/>
  <c r="I141" i="303"/>
  <c r="I140" i="303"/>
  <c r="I138" i="303"/>
  <c r="I137" i="303"/>
  <c r="I136" i="303"/>
  <c r="I135" i="303"/>
  <c r="I134" i="303"/>
  <c r="I133" i="303"/>
  <c r="I132" i="303"/>
  <c r="F131" i="303"/>
  <c r="D131" i="303"/>
  <c r="I130" i="303"/>
  <c r="I129" i="303"/>
  <c r="I128" i="303"/>
  <c r="I127" i="303"/>
  <c r="I126" i="303"/>
  <c r="I125" i="303"/>
  <c r="I124" i="303"/>
  <c r="F123" i="303"/>
  <c r="D123" i="303"/>
  <c r="I122" i="303"/>
  <c r="I121" i="303"/>
  <c r="I120" i="303"/>
  <c r="I119" i="303"/>
  <c r="I118" i="303"/>
  <c r="I117" i="303"/>
  <c r="I116" i="303"/>
  <c r="I115" i="303"/>
  <c r="F114" i="303"/>
  <c r="I113" i="303"/>
  <c r="I112" i="303"/>
  <c r="I111" i="303"/>
  <c r="I110" i="303"/>
  <c r="I109" i="303"/>
  <c r="F108" i="303"/>
  <c r="D108" i="303"/>
  <c r="I107" i="303"/>
  <c r="I106" i="303"/>
  <c r="I105" i="303"/>
  <c r="I104" i="303"/>
  <c r="I103" i="303"/>
  <c r="I102" i="303"/>
  <c r="I101" i="303"/>
  <c r="I100" i="303"/>
  <c r="I99" i="303"/>
  <c r="I98" i="303"/>
  <c r="I97" i="303"/>
  <c r="I96" i="303"/>
  <c r="I95" i="303"/>
  <c r="I94" i="303"/>
  <c r="I93" i="303"/>
  <c r="I92" i="303"/>
  <c r="I91" i="303"/>
  <c r="I90" i="303"/>
  <c r="I89" i="303"/>
  <c r="I88" i="303"/>
  <c r="I87" i="303"/>
  <c r="I86" i="303"/>
  <c r="F85" i="303"/>
  <c r="D85" i="303"/>
  <c r="H83" i="303"/>
  <c r="I81" i="303"/>
  <c r="I80" i="303"/>
  <c r="I79" i="303"/>
  <c r="I78" i="303"/>
  <c r="I77" i="303"/>
  <c r="I76" i="303"/>
  <c r="I75" i="303"/>
  <c r="I74" i="303"/>
  <c r="I73" i="303"/>
  <c r="I72" i="303"/>
  <c r="I71" i="303"/>
  <c r="I70" i="303"/>
  <c r="I69" i="303"/>
  <c r="I68" i="303"/>
  <c r="I66" i="303"/>
  <c r="I65" i="303"/>
  <c r="I64" i="303"/>
  <c r="I63" i="303"/>
  <c r="I62" i="303"/>
  <c r="I61" i="303"/>
  <c r="I60" i="303"/>
  <c r="F59" i="303"/>
  <c r="D59" i="303"/>
  <c r="I58" i="303"/>
  <c r="I57" i="303"/>
  <c r="I56" i="303"/>
  <c r="I55" i="303"/>
  <c r="I54" i="303"/>
  <c r="I53" i="303"/>
  <c r="I52" i="303"/>
  <c r="F51" i="303"/>
  <c r="D51" i="303"/>
  <c r="D42" i="303" s="1"/>
  <c r="I50" i="303"/>
  <c r="I49" i="303"/>
  <c r="I48" i="303"/>
  <c r="I47" i="303"/>
  <c r="I46" i="303"/>
  <c r="I45" i="303"/>
  <c r="I44" i="303"/>
  <c r="I43" i="303"/>
  <c r="F42" i="303"/>
  <c r="I41" i="303"/>
  <c r="I40" i="303"/>
  <c r="I39" i="303"/>
  <c r="I38" i="303"/>
  <c r="I37" i="303"/>
  <c r="F36" i="303"/>
  <c r="D36" i="303"/>
  <c r="I35" i="303"/>
  <c r="I34" i="303"/>
  <c r="I33" i="303"/>
  <c r="I32" i="303"/>
  <c r="I31" i="303"/>
  <c r="I30" i="303"/>
  <c r="I29" i="303"/>
  <c r="I28" i="303"/>
  <c r="I27" i="303"/>
  <c r="I26" i="303"/>
  <c r="I25" i="303"/>
  <c r="I24" i="303"/>
  <c r="I23" i="303"/>
  <c r="I22" i="303"/>
  <c r="I21" i="303"/>
  <c r="I20" i="303"/>
  <c r="I19" i="303"/>
  <c r="I18" i="303"/>
  <c r="I17" i="303"/>
  <c r="I16" i="303"/>
  <c r="I15" i="303"/>
  <c r="I14" i="303"/>
  <c r="F13" i="303"/>
  <c r="D13" i="303"/>
  <c r="C10" i="296"/>
  <c r="D10" i="296"/>
  <c r="B10" i="296"/>
  <c r="H22" i="173"/>
  <c r="G22" i="173"/>
  <c r="H19" i="173"/>
  <c r="G19" i="173"/>
  <c r="H17" i="173"/>
  <c r="G17" i="173"/>
  <c r="H13" i="173"/>
  <c r="G13" i="173"/>
  <c r="I27" i="172"/>
  <c r="H27" i="172"/>
  <c r="G27" i="172"/>
  <c r="E18" i="172"/>
  <c r="E27" i="172" s="1"/>
  <c r="D18" i="172"/>
  <c r="D27" i="172" s="1"/>
  <c r="I27" i="171"/>
  <c r="H27" i="171"/>
  <c r="G27" i="171"/>
  <c r="E18" i="171"/>
  <c r="E27" i="171" s="1"/>
  <c r="D18" i="171"/>
  <c r="D27" i="171" s="1"/>
  <c r="P127" i="1"/>
  <c r="N11" i="307" s="1"/>
  <c r="H27" i="170"/>
  <c r="G27" i="170"/>
  <c r="E18" i="170"/>
  <c r="E27" i="170" s="1"/>
  <c r="D18" i="170"/>
  <c r="D27" i="170" s="1"/>
  <c r="Q200" i="1"/>
  <c r="Q84" i="307" s="1"/>
  <c r="E13" i="50"/>
  <c r="F27" i="141"/>
  <c r="F27" i="140"/>
  <c r="S164" i="307" l="1"/>
  <c r="S174" i="307"/>
  <c r="V164" i="307"/>
  <c r="V174" i="307"/>
  <c r="P107" i="1"/>
  <c r="U107" i="1" s="1"/>
  <c r="F50" i="306"/>
  <c r="G50" i="306"/>
  <c r="F50" i="305"/>
  <c r="G50" i="305"/>
  <c r="H156" i="304"/>
  <c r="I83" i="303"/>
  <c r="I155" i="304"/>
  <c r="F155" i="304"/>
  <c r="I83" i="304"/>
  <c r="F83" i="304"/>
  <c r="R286" i="1" s="1"/>
  <c r="T170" i="307" s="1"/>
  <c r="V170" i="307" s="1"/>
  <c r="D83" i="304"/>
  <c r="F83" i="303"/>
  <c r="Q286" i="1" s="1"/>
  <c r="Q170" i="307" s="1"/>
  <c r="S170" i="307" s="1"/>
  <c r="D155" i="304"/>
  <c r="D83" i="303"/>
  <c r="H156" i="303"/>
  <c r="D114" i="303"/>
  <c r="D155" i="303" s="1"/>
  <c r="I155" i="303"/>
  <c r="F155" i="303"/>
  <c r="H16" i="173"/>
  <c r="E30" i="97"/>
  <c r="E30" i="96"/>
  <c r="F14" i="63"/>
  <c r="F13" i="63"/>
  <c r="F11" i="63"/>
  <c r="F12" i="63" s="1"/>
  <c r="F14" i="62"/>
  <c r="F13" i="62"/>
  <c r="F11" i="62"/>
  <c r="F12" i="62" s="1"/>
  <c r="F18" i="79"/>
  <c r="D12" i="79"/>
  <c r="F12" i="79"/>
  <c r="F18" i="78"/>
  <c r="H37" i="55"/>
  <c r="D37" i="55"/>
  <c r="G31" i="55"/>
  <c r="E31" i="55" s="1"/>
  <c r="I31" i="55" s="1"/>
  <c r="I32" i="55" s="1"/>
  <c r="G29" i="55"/>
  <c r="E29" i="55" s="1"/>
  <c r="I29" i="55" s="1"/>
  <c r="G28" i="55"/>
  <c r="E28" i="55" s="1"/>
  <c r="I28" i="55" s="1"/>
  <c r="G27" i="55"/>
  <c r="E25" i="55"/>
  <c r="I25" i="55" s="1"/>
  <c r="E24" i="55"/>
  <c r="I24" i="55" s="1"/>
  <c r="E23" i="55"/>
  <c r="I23" i="55" s="1"/>
  <c r="H37" i="54"/>
  <c r="D37" i="54"/>
  <c r="G31" i="54"/>
  <c r="E31" i="54" s="1"/>
  <c r="I31" i="54" s="1"/>
  <c r="I32" i="54" s="1"/>
  <c r="G29" i="54"/>
  <c r="E29" i="54" s="1"/>
  <c r="I29" i="54" s="1"/>
  <c r="G28" i="54"/>
  <c r="E28" i="54" s="1"/>
  <c r="I28" i="54" s="1"/>
  <c r="G27" i="54"/>
  <c r="E25" i="54"/>
  <c r="I25" i="54" s="1"/>
  <c r="E24" i="54"/>
  <c r="I24" i="54" s="1"/>
  <c r="E23" i="54"/>
  <c r="I23" i="54" s="1"/>
  <c r="E11" i="67"/>
  <c r="E11" i="66"/>
  <c r="E11" i="32"/>
  <c r="G18" i="110"/>
  <c r="E18" i="110" s="1"/>
  <c r="G18" i="109"/>
  <c r="E18" i="109" s="1"/>
  <c r="G18" i="108"/>
  <c r="E18" i="108" s="1"/>
  <c r="E21" i="55"/>
  <c r="I21" i="55" s="1"/>
  <c r="E20" i="55"/>
  <c r="I20" i="55" s="1"/>
  <c r="E19" i="55"/>
  <c r="I19" i="55" s="1"/>
  <c r="E18" i="55"/>
  <c r="I18" i="55" s="1"/>
  <c r="E21" i="54"/>
  <c r="I21" i="54" s="1"/>
  <c r="E20" i="54"/>
  <c r="I20" i="54" s="1"/>
  <c r="E19" i="54"/>
  <c r="I19" i="54" s="1"/>
  <c r="E18" i="54"/>
  <c r="I18" i="54" s="1"/>
  <c r="G27" i="26"/>
  <c r="G28" i="26"/>
  <c r="G29" i="26"/>
  <c r="G31" i="26"/>
  <c r="I156" i="303" l="1"/>
  <c r="I156" i="304"/>
  <c r="I22" i="55"/>
  <c r="G37" i="54"/>
  <c r="I26" i="55"/>
  <c r="G37" i="55"/>
  <c r="R125" i="1"/>
  <c r="E27" i="55"/>
  <c r="I27" i="55" s="1"/>
  <c r="I30" i="55" s="1"/>
  <c r="I26" i="54"/>
  <c r="E27" i="54"/>
  <c r="I27" i="54" s="1"/>
  <c r="I30" i="54" s="1"/>
  <c r="I22" i="54"/>
  <c r="E31" i="26"/>
  <c r="I31" i="26" s="1"/>
  <c r="I32" i="26" s="1"/>
  <c r="E29" i="26"/>
  <c r="I29" i="26" s="1"/>
  <c r="E28" i="26"/>
  <c r="I28" i="26" s="1"/>
  <c r="E27" i="26"/>
  <c r="I27" i="26" s="1"/>
  <c r="E25" i="26"/>
  <c r="I25" i="26" s="1"/>
  <c r="E24" i="26"/>
  <c r="I24" i="26" s="1"/>
  <c r="E23" i="26"/>
  <c r="I23" i="26" s="1"/>
  <c r="E19" i="26"/>
  <c r="I19" i="26" s="1"/>
  <c r="E20" i="26"/>
  <c r="I20" i="26" s="1"/>
  <c r="E21" i="26"/>
  <c r="I21" i="26" s="1"/>
  <c r="E18" i="26"/>
  <c r="I18" i="26" s="1"/>
  <c r="G18" i="41"/>
  <c r="H18" i="46"/>
  <c r="H18" i="96"/>
  <c r="H18" i="97"/>
  <c r="G18" i="47"/>
  <c r="G18" i="98"/>
  <c r="G18" i="99"/>
  <c r="H18" i="138"/>
  <c r="G18" i="192"/>
  <c r="H18" i="206"/>
  <c r="H18" i="241"/>
  <c r="T9" i="307" l="1"/>
  <c r="E37" i="55"/>
  <c r="I22" i="26"/>
  <c r="I37" i="54"/>
  <c r="Q125" i="1" s="1"/>
  <c r="E37" i="54"/>
  <c r="I30" i="26"/>
  <c r="I26" i="26"/>
  <c r="D27" i="108"/>
  <c r="G21" i="108"/>
  <c r="E21" i="108" s="1"/>
  <c r="I21" i="108" s="1"/>
  <c r="H20" i="108"/>
  <c r="E20" i="108" s="1"/>
  <c r="I20" i="108" s="1"/>
  <c r="D27" i="109"/>
  <c r="G21" i="109"/>
  <c r="E21" i="109" s="1"/>
  <c r="I21" i="109" s="1"/>
  <c r="H20" i="109"/>
  <c r="E20" i="109" s="1"/>
  <c r="I20" i="109" s="1"/>
  <c r="H20" i="110"/>
  <c r="E20" i="110" s="1"/>
  <c r="I20" i="110" s="1"/>
  <c r="G21" i="110"/>
  <c r="E21" i="110" s="1"/>
  <c r="I21" i="110" s="1"/>
  <c r="I18" i="110"/>
  <c r="I19" i="110" s="1"/>
  <c r="G23" i="126"/>
  <c r="C13" i="126"/>
  <c r="C22" i="126" s="1"/>
  <c r="G23" i="29"/>
  <c r="C13" i="29"/>
  <c r="C22" i="29" s="1"/>
  <c r="Q9" i="307" l="1"/>
  <c r="I22" i="109"/>
  <c r="H27" i="109"/>
  <c r="D13" i="29"/>
  <c r="E13" i="29" s="1"/>
  <c r="F13" i="29" s="1"/>
  <c r="F12" i="29" s="1"/>
  <c r="G12" i="29" s="1"/>
  <c r="H12" i="29" s="1"/>
  <c r="C12" i="29"/>
  <c r="C19" i="29"/>
  <c r="D19" i="29" s="1"/>
  <c r="E19" i="29" s="1"/>
  <c r="I18" i="108"/>
  <c r="I19" i="108" s="1"/>
  <c r="I22" i="108"/>
  <c r="E27" i="109"/>
  <c r="I18" i="109"/>
  <c r="I19" i="109" s="1"/>
  <c r="I27" i="109" s="1"/>
  <c r="G27" i="109"/>
  <c r="I22" i="110"/>
  <c r="I27" i="110" s="1"/>
  <c r="C12" i="126"/>
  <c r="D13" i="126"/>
  <c r="E13" i="126" s="1"/>
  <c r="F13" i="126" s="1"/>
  <c r="G13" i="126" s="1"/>
  <c r="H13" i="126" s="1"/>
  <c r="C19" i="126"/>
  <c r="D22" i="126"/>
  <c r="E22" i="126" s="1"/>
  <c r="F22" i="126"/>
  <c r="G22" i="126" s="1"/>
  <c r="H22" i="126" s="1"/>
  <c r="C17" i="126"/>
  <c r="F22" i="29"/>
  <c r="G22" i="29" s="1"/>
  <c r="H22" i="29" s="1"/>
  <c r="D22" i="29"/>
  <c r="E22" i="29" s="1"/>
  <c r="C17" i="29"/>
  <c r="G13" i="29" l="1"/>
  <c r="H13" i="29" s="1"/>
  <c r="F12" i="126"/>
  <c r="G12" i="126" s="1"/>
  <c r="H12" i="126" s="1"/>
  <c r="F19" i="29"/>
  <c r="G19" i="29" s="1"/>
  <c r="H19" i="29" s="1"/>
  <c r="D12" i="126"/>
  <c r="E12" i="126" s="1"/>
  <c r="C18" i="126"/>
  <c r="C16" i="126" s="1"/>
  <c r="D16" i="126" s="1"/>
  <c r="E16" i="126" s="1"/>
  <c r="D12" i="29"/>
  <c r="E12" i="29" s="1"/>
  <c r="C18" i="29"/>
  <c r="F19" i="126"/>
  <c r="G19" i="126" s="1"/>
  <c r="H19" i="126" s="1"/>
  <c r="D19" i="126"/>
  <c r="E19" i="126" s="1"/>
  <c r="D17" i="126"/>
  <c r="E17" i="126" s="1"/>
  <c r="F17" i="126"/>
  <c r="F17" i="29"/>
  <c r="D17" i="29"/>
  <c r="E17" i="29" s="1"/>
  <c r="D18" i="126" l="1"/>
  <c r="E18" i="126" s="1"/>
  <c r="F18" i="126"/>
  <c r="G18" i="126" s="1"/>
  <c r="H18" i="126" s="1"/>
  <c r="F18" i="29"/>
  <c r="G18" i="29" s="1"/>
  <c r="H18" i="29" s="1"/>
  <c r="D18" i="29"/>
  <c r="E18" i="29" s="1"/>
  <c r="C16" i="29"/>
  <c r="D16" i="29" s="1"/>
  <c r="E16" i="29" s="1"/>
  <c r="G17" i="126"/>
  <c r="H17" i="126" s="1"/>
  <c r="G17" i="29"/>
  <c r="H17" i="29" s="1"/>
  <c r="F16" i="29" l="1"/>
  <c r="G16" i="29" s="1"/>
  <c r="H16" i="29" s="1"/>
  <c r="F16" i="126"/>
  <c r="G16" i="126" s="1"/>
  <c r="H16" i="126" s="1"/>
  <c r="E13" i="70"/>
  <c r="E13" i="71"/>
  <c r="E13" i="33"/>
  <c r="E11" i="70"/>
  <c r="E11" i="71"/>
  <c r="E11" i="33"/>
  <c r="C17" i="137"/>
  <c r="C16" i="137"/>
  <c r="C15" i="137"/>
  <c r="C14" i="137"/>
  <c r="C13" i="137"/>
  <c r="C12" i="137"/>
  <c r="C11" i="137"/>
  <c r="C17" i="136"/>
  <c r="C16" i="136"/>
  <c r="C15" i="136"/>
  <c r="C14" i="136"/>
  <c r="C13" i="136"/>
  <c r="C12" i="136"/>
  <c r="C18" i="135"/>
  <c r="C17" i="135"/>
  <c r="C16" i="135"/>
  <c r="C15" i="135"/>
  <c r="C14" i="135"/>
  <c r="C13" i="135"/>
  <c r="C12" i="135"/>
  <c r="C18" i="75"/>
  <c r="C17" i="75"/>
  <c r="C16" i="75"/>
  <c r="C15" i="75"/>
  <c r="C14" i="75"/>
  <c r="C13" i="75"/>
  <c r="C12" i="75"/>
  <c r="C11" i="75"/>
  <c r="C18" i="74"/>
  <c r="C17" i="74"/>
  <c r="C16" i="74"/>
  <c r="C15" i="74"/>
  <c r="C14" i="74"/>
  <c r="C13" i="74"/>
  <c r="C12" i="74"/>
  <c r="C11" i="74"/>
  <c r="C19" i="35"/>
  <c r="C18" i="35"/>
  <c r="C17" i="35"/>
  <c r="C16" i="35"/>
  <c r="C15" i="35"/>
  <c r="C14" i="35"/>
  <c r="C13" i="35"/>
  <c r="C12" i="35"/>
  <c r="G28" i="3" l="1"/>
  <c r="G24" i="3" s="1"/>
  <c r="U436" i="1"/>
  <c r="U435" i="1"/>
  <c r="U434" i="1"/>
  <c r="C10" i="302"/>
  <c r="Q432" i="1" s="1"/>
  <c r="D12" i="301"/>
  <c r="C12" i="301"/>
  <c r="B12" i="301"/>
  <c r="D10" i="301"/>
  <c r="C10" i="301"/>
  <c r="B10" i="301"/>
  <c r="D10" i="302"/>
  <c r="R432" i="1" s="1"/>
  <c r="E13" i="300"/>
  <c r="P116" i="1" s="1"/>
  <c r="U116" i="1" s="1"/>
  <c r="H13" i="300"/>
  <c r="Q116" i="1" s="1"/>
  <c r="W116" i="1" s="1"/>
  <c r="K13" i="300"/>
  <c r="R116" i="1" s="1"/>
  <c r="Y116" i="1" s="1"/>
  <c r="E26" i="300"/>
  <c r="H26" i="300"/>
  <c r="Q117" i="1" s="1"/>
  <c r="W117" i="1" s="1"/>
  <c r="K26" i="300"/>
  <c r="R117" i="1" s="1"/>
  <c r="Y117" i="1" s="1"/>
  <c r="B9" i="299"/>
  <c r="B12" i="299" s="1"/>
  <c r="C9" i="299"/>
  <c r="C12" i="299" s="1"/>
  <c r="Q49" i="1" s="1"/>
  <c r="D9" i="299"/>
  <c r="D12" i="299" s="1"/>
  <c r="R49" i="1" s="1"/>
  <c r="D11" i="298"/>
  <c r="G11" i="298"/>
  <c r="Q47" i="1" s="1"/>
  <c r="W47" i="1" s="1"/>
  <c r="J11" i="298"/>
  <c r="R47" i="1" s="1"/>
  <c r="Y47" i="1" s="1"/>
  <c r="H14" i="297"/>
  <c r="I14" i="297"/>
  <c r="Q37" i="1" s="1"/>
  <c r="W37" i="1" s="1"/>
  <c r="J14" i="297"/>
  <c r="R37" i="1" s="1"/>
  <c r="Y37" i="1" s="1"/>
  <c r="F26" i="297"/>
  <c r="P38" i="1" s="1"/>
  <c r="G26" i="297"/>
  <c r="Q38" i="1" s="1"/>
  <c r="H26" i="297"/>
  <c r="R38" i="1" s="1"/>
  <c r="H13" i="296"/>
  <c r="P35" i="1" s="1"/>
  <c r="I13" i="296"/>
  <c r="Q35" i="1" s="1"/>
  <c r="W35" i="1" s="1"/>
  <c r="J13" i="296"/>
  <c r="R35" i="1" s="1"/>
  <c r="Y35" i="1" s="1"/>
  <c r="W31" i="1"/>
  <c r="Y31" i="1"/>
  <c r="U32" i="1"/>
  <c r="W32" i="1"/>
  <c r="Y32" i="1"/>
  <c r="U33" i="1"/>
  <c r="W33" i="1"/>
  <c r="Y33" i="1"/>
  <c r="U119" i="1"/>
  <c r="W119" i="1"/>
  <c r="Y119" i="1"/>
  <c r="U120" i="1"/>
  <c r="W120" i="1"/>
  <c r="Y120" i="1"/>
  <c r="U121" i="1"/>
  <c r="W121" i="1"/>
  <c r="Y121" i="1"/>
  <c r="Y30" i="1"/>
  <c r="W30" i="1"/>
  <c r="F27" i="3"/>
  <c r="F24" i="3" s="1"/>
  <c r="E26" i="3"/>
  <c r="E24" i="3" s="1"/>
  <c r="H24" i="3"/>
  <c r="H19" i="3"/>
  <c r="H16" i="3"/>
  <c r="H12" i="3"/>
  <c r="H9" i="3"/>
  <c r="R170" i="1"/>
  <c r="T54" i="307" s="1"/>
  <c r="V54" i="307" s="1"/>
  <c r="Q170" i="1"/>
  <c r="Q54" i="307" s="1"/>
  <c r="S54" i="307" s="1"/>
  <c r="P170" i="1"/>
  <c r="N54" i="307" s="1"/>
  <c r="P54" i="307" s="1"/>
  <c r="R131" i="1"/>
  <c r="T15" i="307" s="1"/>
  <c r="V15" i="307" s="1"/>
  <c r="Q131" i="1"/>
  <c r="Q15" i="307" s="1"/>
  <c r="S15" i="307" s="1"/>
  <c r="P131" i="1"/>
  <c r="N15" i="307" s="1"/>
  <c r="P15" i="307" s="1"/>
  <c r="G20" i="295"/>
  <c r="F18" i="295"/>
  <c r="H18" i="295" s="1"/>
  <c r="H20" i="295" s="1"/>
  <c r="G15" i="295"/>
  <c r="F13" i="295"/>
  <c r="F12" i="295" s="1"/>
  <c r="G20" i="294"/>
  <c r="F18" i="294"/>
  <c r="F17" i="294" s="1"/>
  <c r="G15" i="294"/>
  <c r="F13" i="294"/>
  <c r="F12" i="294" s="1"/>
  <c r="G20" i="293"/>
  <c r="F18" i="293"/>
  <c r="H18" i="293" s="1"/>
  <c r="H20" i="293" s="1"/>
  <c r="G15" i="293"/>
  <c r="F13" i="293"/>
  <c r="F12" i="293" s="1"/>
  <c r="G20" i="292"/>
  <c r="F18" i="292"/>
  <c r="F20" i="292" s="1"/>
  <c r="G15" i="292"/>
  <c r="F13" i="292"/>
  <c r="F12" i="292" s="1"/>
  <c r="G20" i="291"/>
  <c r="F18" i="291"/>
  <c r="F17" i="291" s="1"/>
  <c r="G15" i="291"/>
  <c r="F13" i="291"/>
  <c r="F12" i="291" s="1"/>
  <c r="G20" i="290"/>
  <c r="F18" i="290"/>
  <c r="H18" i="290" s="1"/>
  <c r="H20" i="290" s="1"/>
  <c r="G15" i="290"/>
  <c r="F13" i="290"/>
  <c r="F12" i="290" s="1"/>
  <c r="G22" i="289"/>
  <c r="H20" i="289"/>
  <c r="F19" i="289"/>
  <c r="F22" i="289" s="1"/>
  <c r="H18" i="289"/>
  <c r="G16" i="289"/>
  <c r="H14" i="289"/>
  <c r="F13" i="289"/>
  <c r="F16" i="289" s="1"/>
  <c r="H12" i="289"/>
  <c r="G22" i="288"/>
  <c r="H20" i="288"/>
  <c r="F19" i="288"/>
  <c r="F22" i="288" s="1"/>
  <c r="H18" i="288"/>
  <c r="G16" i="288"/>
  <c r="H14" i="288"/>
  <c r="F13" i="288"/>
  <c r="F16" i="288" s="1"/>
  <c r="H12" i="288"/>
  <c r="G22" i="287"/>
  <c r="H20" i="287"/>
  <c r="F19" i="287"/>
  <c r="F22" i="287" s="1"/>
  <c r="H18" i="287"/>
  <c r="G16" i="287"/>
  <c r="H14" i="287"/>
  <c r="F13" i="287"/>
  <c r="F16" i="287" s="1"/>
  <c r="H12" i="287"/>
  <c r="G19" i="286"/>
  <c r="H17" i="286"/>
  <c r="H16" i="286"/>
  <c r="H15" i="286"/>
  <c r="E14" i="286"/>
  <c r="E19" i="286" s="1"/>
  <c r="H13" i="286"/>
  <c r="H19" i="286" s="1"/>
  <c r="G19" i="285"/>
  <c r="H17" i="285"/>
  <c r="H16" i="285"/>
  <c r="H15" i="285"/>
  <c r="E14" i="285"/>
  <c r="E19" i="285" s="1"/>
  <c r="H13" i="285"/>
  <c r="H19" i="285" s="1"/>
  <c r="G19" i="284"/>
  <c r="H17" i="284"/>
  <c r="H16" i="284"/>
  <c r="H15" i="284"/>
  <c r="E14" i="284"/>
  <c r="E19" i="284" s="1"/>
  <c r="H13" i="284"/>
  <c r="H19" i="284" s="1"/>
  <c r="G50" i="283"/>
  <c r="E50" i="283"/>
  <c r="H48" i="283"/>
  <c r="H47" i="283"/>
  <c r="H46" i="283"/>
  <c r="H45" i="283"/>
  <c r="H44" i="283"/>
  <c r="H43" i="283"/>
  <c r="H42" i="283"/>
  <c r="H41" i="283"/>
  <c r="H40" i="283"/>
  <c r="H39" i="283"/>
  <c r="H38" i="283"/>
  <c r="H37" i="283"/>
  <c r="H36" i="283"/>
  <c r="H35" i="283"/>
  <c r="H34" i="283"/>
  <c r="H33" i="283"/>
  <c r="G31" i="283"/>
  <c r="E31" i="283"/>
  <c r="H29" i="283"/>
  <c r="H28" i="283"/>
  <c r="H27" i="283"/>
  <c r="H26" i="283"/>
  <c r="H25" i="283"/>
  <c r="H24" i="283"/>
  <c r="H23" i="283"/>
  <c r="H22" i="283"/>
  <c r="H21" i="283"/>
  <c r="H20" i="283"/>
  <c r="H19" i="283"/>
  <c r="H18" i="283"/>
  <c r="H17" i="283"/>
  <c r="H16" i="283"/>
  <c r="H15" i="283"/>
  <c r="H14" i="283"/>
  <c r="G50" i="282"/>
  <c r="E50" i="282"/>
  <c r="H48" i="282"/>
  <c r="H47" i="282"/>
  <c r="H46" i="282"/>
  <c r="H45" i="282"/>
  <c r="H44" i="282"/>
  <c r="H43" i="282"/>
  <c r="H42" i="282"/>
  <c r="H41" i="282"/>
  <c r="H40" i="282"/>
  <c r="H39" i="282"/>
  <c r="H38" i="282"/>
  <c r="H37" i="282"/>
  <c r="H36" i="282"/>
  <c r="H35" i="282"/>
  <c r="H34" i="282"/>
  <c r="H33" i="282"/>
  <c r="G31" i="282"/>
  <c r="E31" i="282"/>
  <c r="H29" i="282"/>
  <c r="H28" i="282"/>
  <c r="H27" i="282"/>
  <c r="H26" i="282"/>
  <c r="H25" i="282"/>
  <c r="H24" i="282"/>
  <c r="H23" i="282"/>
  <c r="H22" i="282"/>
  <c r="H21" i="282"/>
  <c r="H20" i="282"/>
  <c r="H19" i="282"/>
  <c r="H18" i="282"/>
  <c r="H17" i="282"/>
  <c r="H16" i="282"/>
  <c r="H15" i="282"/>
  <c r="H14" i="282"/>
  <c r="G50" i="281"/>
  <c r="E50" i="281"/>
  <c r="H48" i="281"/>
  <c r="H47" i="281"/>
  <c r="H46" i="281"/>
  <c r="H45" i="281"/>
  <c r="H44" i="281"/>
  <c r="H43" i="281"/>
  <c r="H42" i="281"/>
  <c r="H41" i="281"/>
  <c r="H40" i="281"/>
  <c r="H39" i="281"/>
  <c r="H38" i="281"/>
  <c r="H37" i="281"/>
  <c r="H36" i="281"/>
  <c r="H35" i="281"/>
  <c r="H34" i="281"/>
  <c r="H33" i="281"/>
  <c r="G31" i="281"/>
  <c r="E31" i="281"/>
  <c r="H29" i="281"/>
  <c r="H28" i="281"/>
  <c r="H27" i="281"/>
  <c r="H26" i="281"/>
  <c r="H25" i="281"/>
  <c r="H24" i="281"/>
  <c r="H23" i="281"/>
  <c r="H22" i="281"/>
  <c r="H21" i="281"/>
  <c r="H20" i="281"/>
  <c r="H19" i="281"/>
  <c r="H18" i="281"/>
  <c r="H17" i="281"/>
  <c r="H16" i="281"/>
  <c r="H15" i="281"/>
  <c r="H14" i="281"/>
  <c r="G20" i="280"/>
  <c r="E20" i="280"/>
  <c r="H18" i="280"/>
  <c r="H20" i="280" s="1"/>
  <c r="G16" i="280"/>
  <c r="E16" i="280"/>
  <c r="H14" i="280"/>
  <c r="H16" i="280" s="1"/>
  <c r="G20" i="279"/>
  <c r="E20" i="279"/>
  <c r="H18" i="279"/>
  <c r="H20" i="279" s="1"/>
  <c r="G16" i="279"/>
  <c r="E16" i="279"/>
  <c r="H14" i="279"/>
  <c r="H16" i="279" s="1"/>
  <c r="G20" i="278"/>
  <c r="E20" i="278"/>
  <c r="H18" i="278"/>
  <c r="H20" i="278" s="1"/>
  <c r="G16" i="278"/>
  <c r="E16" i="278"/>
  <c r="H14" i="278"/>
  <c r="H16" i="278" s="1"/>
  <c r="F50" i="277"/>
  <c r="D50" i="277"/>
  <c r="G48" i="277"/>
  <c r="G47" i="277"/>
  <c r="G46" i="277"/>
  <c r="G45" i="277"/>
  <c r="G44" i="277"/>
  <c r="G43" i="277"/>
  <c r="G42" i="277"/>
  <c r="G41" i="277"/>
  <c r="G40" i="277"/>
  <c r="G39" i="277"/>
  <c r="G38" i="277"/>
  <c r="G37" i="277"/>
  <c r="G36" i="277"/>
  <c r="G35" i="277"/>
  <c r="G34" i="277"/>
  <c r="G33" i="277"/>
  <c r="F31" i="277"/>
  <c r="D31" i="277"/>
  <c r="G29" i="277"/>
  <c r="G28" i="277"/>
  <c r="G27" i="277"/>
  <c r="G26" i="277"/>
  <c r="G25" i="277"/>
  <c r="G24" i="277"/>
  <c r="G23" i="277"/>
  <c r="G22" i="277"/>
  <c r="G21" i="277"/>
  <c r="G20" i="277"/>
  <c r="G19" i="277"/>
  <c r="G18" i="277"/>
  <c r="G17" i="277"/>
  <c r="G16" i="277"/>
  <c r="G15" i="277"/>
  <c r="G14" i="277"/>
  <c r="F50" i="276"/>
  <c r="D50" i="276"/>
  <c r="G48" i="276"/>
  <c r="G47" i="276"/>
  <c r="G46" i="276"/>
  <c r="G45" i="276"/>
  <c r="G44" i="276"/>
  <c r="G43" i="276"/>
  <c r="G42" i="276"/>
  <c r="G41" i="276"/>
  <c r="G40" i="276"/>
  <c r="G39" i="276"/>
  <c r="G38" i="276"/>
  <c r="G37" i="276"/>
  <c r="G36" i="276"/>
  <c r="G35" i="276"/>
  <c r="G34" i="276"/>
  <c r="G33" i="276"/>
  <c r="F31" i="276"/>
  <c r="D31" i="276"/>
  <c r="G29" i="276"/>
  <c r="G28" i="276"/>
  <c r="G27" i="276"/>
  <c r="G26" i="276"/>
  <c r="G25" i="276"/>
  <c r="G24" i="276"/>
  <c r="G23" i="276"/>
  <c r="G22" i="276"/>
  <c r="G21" i="276"/>
  <c r="G20" i="276"/>
  <c r="G19" i="276"/>
  <c r="G18" i="276"/>
  <c r="G17" i="276"/>
  <c r="G16" i="276"/>
  <c r="G15" i="276"/>
  <c r="G14" i="276"/>
  <c r="F50" i="275"/>
  <c r="D50" i="275"/>
  <c r="G48" i="275"/>
  <c r="G47" i="275"/>
  <c r="G46" i="275"/>
  <c r="G45" i="275"/>
  <c r="G44" i="275"/>
  <c r="G43" i="275"/>
  <c r="G42" i="275"/>
  <c r="G41" i="275"/>
  <c r="G40" i="275"/>
  <c r="G39" i="275"/>
  <c r="G38" i="275"/>
  <c r="G37" i="275"/>
  <c r="G36" i="275"/>
  <c r="G35" i="275"/>
  <c r="G34" i="275"/>
  <c r="G33" i="275"/>
  <c r="F31" i="275"/>
  <c r="D31" i="275"/>
  <c r="G29" i="275"/>
  <c r="G28" i="275"/>
  <c r="G27" i="275"/>
  <c r="G26" i="275"/>
  <c r="G25" i="275"/>
  <c r="G24" i="275"/>
  <c r="G23" i="275"/>
  <c r="G22" i="275"/>
  <c r="G21" i="275"/>
  <c r="G20" i="275"/>
  <c r="G19" i="275"/>
  <c r="G18" i="275"/>
  <c r="G17" i="275"/>
  <c r="G16" i="275"/>
  <c r="G15" i="275"/>
  <c r="G14" i="275"/>
  <c r="G32" i="274"/>
  <c r="E32" i="274"/>
  <c r="C32" i="274"/>
  <c r="H30" i="274"/>
  <c r="H29" i="274"/>
  <c r="H28" i="274"/>
  <c r="H27" i="274"/>
  <c r="H26" i="274"/>
  <c r="H25" i="274"/>
  <c r="H24" i="274"/>
  <c r="H23" i="274"/>
  <c r="G21" i="274"/>
  <c r="E21" i="274"/>
  <c r="C21" i="274"/>
  <c r="H19" i="274"/>
  <c r="H18" i="274"/>
  <c r="H17" i="274"/>
  <c r="H16" i="274"/>
  <c r="H15" i="274"/>
  <c r="H14" i="274"/>
  <c r="H13" i="274"/>
  <c r="H12" i="274"/>
  <c r="G32" i="273"/>
  <c r="E32" i="273"/>
  <c r="C32" i="273"/>
  <c r="H30" i="273"/>
  <c r="H29" i="273"/>
  <c r="H28" i="273"/>
  <c r="H27" i="273"/>
  <c r="H26" i="273"/>
  <c r="H25" i="273"/>
  <c r="H24" i="273"/>
  <c r="H23" i="273"/>
  <c r="G21" i="273"/>
  <c r="E21" i="273"/>
  <c r="C21" i="273"/>
  <c r="H19" i="273"/>
  <c r="H18" i="273"/>
  <c r="H17" i="273"/>
  <c r="H16" i="273"/>
  <c r="H15" i="273"/>
  <c r="H14" i="273"/>
  <c r="H13" i="273"/>
  <c r="H12" i="273"/>
  <c r="G32" i="272"/>
  <c r="E32" i="272"/>
  <c r="C32" i="272"/>
  <c r="H30" i="272"/>
  <c r="H29" i="272"/>
  <c r="H28" i="272"/>
  <c r="H27" i="272"/>
  <c r="H26" i="272"/>
  <c r="H25" i="272"/>
  <c r="H24" i="272"/>
  <c r="H23" i="272"/>
  <c r="G21" i="272"/>
  <c r="E21" i="272"/>
  <c r="C21" i="272"/>
  <c r="H19" i="272"/>
  <c r="H18" i="272"/>
  <c r="H17" i="272"/>
  <c r="H16" i="272"/>
  <c r="H15" i="272"/>
  <c r="H14" i="272"/>
  <c r="H13" i="272"/>
  <c r="H12" i="272"/>
  <c r="F49" i="271"/>
  <c r="D49" i="271"/>
  <c r="G47" i="271"/>
  <c r="G46" i="271"/>
  <c r="G45" i="271"/>
  <c r="G44" i="271"/>
  <c r="G43" i="271"/>
  <c r="G42" i="271"/>
  <c r="G41" i="271"/>
  <c r="G40" i="271"/>
  <c r="G39" i="271"/>
  <c r="G38" i="271"/>
  <c r="G37" i="271"/>
  <c r="G36" i="271"/>
  <c r="G35" i="271"/>
  <c r="G34" i="271"/>
  <c r="G33" i="271"/>
  <c r="G32" i="271"/>
  <c r="G49" i="271" s="1"/>
  <c r="F30" i="271"/>
  <c r="D30" i="271"/>
  <c r="G28" i="271"/>
  <c r="G27" i="271"/>
  <c r="G26" i="271"/>
  <c r="G25" i="271"/>
  <c r="G24" i="271"/>
  <c r="G23" i="271"/>
  <c r="G22" i="271"/>
  <c r="G21" i="271"/>
  <c r="G20" i="271"/>
  <c r="G19" i="271"/>
  <c r="G18" i="271"/>
  <c r="G17" i="271"/>
  <c r="G16" i="271"/>
  <c r="G15" i="271"/>
  <c r="G14" i="271"/>
  <c r="G13" i="271"/>
  <c r="G30" i="271" s="1"/>
  <c r="F49" i="270"/>
  <c r="D49" i="270"/>
  <c r="G47" i="270"/>
  <c r="G46" i="270"/>
  <c r="G45" i="270"/>
  <c r="G44" i="270"/>
  <c r="G43" i="270"/>
  <c r="G42" i="270"/>
  <c r="G41" i="270"/>
  <c r="G40" i="270"/>
  <c r="G39" i="270"/>
  <c r="G38" i="270"/>
  <c r="G37" i="270"/>
  <c r="G36" i="270"/>
  <c r="G35" i="270"/>
  <c r="G34" i="270"/>
  <c r="G33" i="270"/>
  <c r="G32" i="270"/>
  <c r="G49" i="270" s="1"/>
  <c r="F30" i="270"/>
  <c r="D30" i="270"/>
  <c r="G28" i="270"/>
  <c r="G27" i="270"/>
  <c r="G26" i="270"/>
  <c r="G25" i="270"/>
  <c r="G24" i="270"/>
  <c r="G23" i="270"/>
  <c r="G22" i="270"/>
  <c r="G21" i="270"/>
  <c r="G20" i="270"/>
  <c r="G19" i="270"/>
  <c r="G18" i="270"/>
  <c r="G17" i="270"/>
  <c r="G16" i="270"/>
  <c r="G15" i="270"/>
  <c r="G14" i="270"/>
  <c r="G13" i="270"/>
  <c r="G30" i="270" s="1"/>
  <c r="F49" i="269"/>
  <c r="D49" i="269"/>
  <c r="G47" i="269"/>
  <c r="G46" i="269"/>
  <c r="G45" i="269"/>
  <c r="G44" i="269"/>
  <c r="G43" i="269"/>
  <c r="G42" i="269"/>
  <c r="G41" i="269"/>
  <c r="G40" i="269"/>
  <c r="G39" i="269"/>
  <c r="G38" i="269"/>
  <c r="G37" i="269"/>
  <c r="G36" i="269"/>
  <c r="G35" i="269"/>
  <c r="G34" i="269"/>
  <c r="G33" i="269"/>
  <c r="G32" i="269"/>
  <c r="G49" i="269" s="1"/>
  <c r="F30" i="269"/>
  <c r="D30" i="269"/>
  <c r="G28" i="269"/>
  <c r="G27" i="269"/>
  <c r="G26" i="269"/>
  <c r="G25" i="269"/>
  <c r="G24" i="269"/>
  <c r="G23" i="269"/>
  <c r="G22" i="269"/>
  <c r="G21" i="269"/>
  <c r="G20" i="269"/>
  <c r="G19" i="269"/>
  <c r="G18" i="269"/>
  <c r="G17" i="269"/>
  <c r="G16" i="269"/>
  <c r="G15" i="269"/>
  <c r="G14" i="269"/>
  <c r="G13" i="269"/>
  <c r="G30" i="269" s="1"/>
  <c r="F22" i="268"/>
  <c r="G20" i="268"/>
  <c r="G22" i="268" s="1"/>
  <c r="D18" i="268"/>
  <c r="D22" i="268" s="1"/>
  <c r="F16" i="268"/>
  <c r="G14" i="268"/>
  <c r="G16" i="268" s="1"/>
  <c r="D12" i="268"/>
  <c r="D16" i="268" s="1"/>
  <c r="F22" i="267"/>
  <c r="G20" i="267"/>
  <c r="G22" i="267" s="1"/>
  <c r="D18" i="267"/>
  <c r="D22" i="267" s="1"/>
  <c r="F16" i="267"/>
  <c r="G14" i="267"/>
  <c r="G16" i="267" s="1"/>
  <c r="D12" i="267"/>
  <c r="D16" i="267" s="1"/>
  <c r="F22" i="266"/>
  <c r="G20" i="266"/>
  <c r="G22" i="266" s="1"/>
  <c r="D18" i="266"/>
  <c r="D22" i="266" s="1"/>
  <c r="F16" i="266"/>
  <c r="G14" i="266"/>
  <c r="G16" i="266" s="1"/>
  <c r="D12" i="266"/>
  <c r="D16" i="266" s="1"/>
  <c r="I135" i="265"/>
  <c r="H135" i="265"/>
  <c r="G135" i="265"/>
  <c r="I133" i="265"/>
  <c r="I132" i="265"/>
  <c r="I131" i="265"/>
  <c r="I130" i="265"/>
  <c r="I129" i="265"/>
  <c r="I128" i="265"/>
  <c r="I127" i="265"/>
  <c r="I126" i="265"/>
  <c r="I125" i="265"/>
  <c r="I124" i="265"/>
  <c r="I123" i="265"/>
  <c r="I122" i="265"/>
  <c r="I121" i="265"/>
  <c r="I120" i="265"/>
  <c r="I119" i="265"/>
  <c r="I118" i="265"/>
  <c r="I117" i="265"/>
  <c r="I116" i="265"/>
  <c r="I115" i="265"/>
  <c r="I114" i="265"/>
  <c r="I113" i="265"/>
  <c r="I112" i="265"/>
  <c r="I111" i="265"/>
  <c r="I110" i="265"/>
  <c r="I109" i="265"/>
  <c r="I108" i="265"/>
  <c r="I107" i="265"/>
  <c r="I106" i="265"/>
  <c r="I105" i="265"/>
  <c r="I104" i="265"/>
  <c r="I103" i="265"/>
  <c r="I102" i="265"/>
  <c r="I101" i="265"/>
  <c r="I100" i="265"/>
  <c r="I99" i="265"/>
  <c r="I98" i="265"/>
  <c r="I97" i="265"/>
  <c r="F96" i="265"/>
  <c r="D96" i="265"/>
  <c r="I95" i="265"/>
  <c r="I94" i="265"/>
  <c r="I93" i="265"/>
  <c r="I92" i="265"/>
  <c r="I91" i="265"/>
  <c r="I90" i="265"/>
  <c r="F89" i="265"/>
  <c r="D89" i="265"/>
  <c r="I88" i="265"/>
  <c r="I87" i="265"/>
  <c r="I86" i="265"/>
  <c r="I85" i="265"/>
  <c r="I84" i="265"/>
  <c r="I83" i="265"/>
  <c r="I82" i="265"/>
  <c r="F81" i="265"/>
  <c r="D81" i="265"/>
  <c r="I80" i="265"/>
  <c r="I79" i="265"/>
  <c r="I78" i="265"/>
  <c r="I77" i="265"/>
  <c r="I76" i="265"/>
  <c r="F75" i="265"/>
  <c r="D75" i="265"/>
  <c r="I73" i="265"/>
  <c r="H73" i="265"/>
  <c r="G73" i="265"/>
  <c r="I71" i="265"/>
  <c r="I70" i="265"/>
  <c r="I69" i="265"/>
  <c r="I68" i="265"/>
  <c r="I67" i="265"/>
  <c r="I66" i="265"/>
  <c r="I65" i="265"/>
  <c r="I64" i="265"/>
  <c r="I63" i="265"/>
  <c r="I62" i="265"/>
  <c r="I61" i="265"/>
  <c r="I60" i="265"/>
  <c r="I59" i="265"/>
  <c r="I58" i="265"/>
  <c r="I57" i="265"/>
  <c r="I56" i="265"/>
  <c r="I55" i="265"/>
  <c r="I54" i="265"/>
  <c r="I53" i="265"/>
  <c r="I52" i="265"/>
  <c r="I51" i="265"/>
  <c r="I50" i="265"/>
  <c r="I49" i="265"/>
  <c r="I48" i="265"/>
  <c r="I47" i="265"/>
  <c r="I46" i="265"/>
  <c r="I45" i="265"/>
  <c r="I44" i="265"/>
  <c r="I43" i="265"/>
  <c r="I42" i="265"/>
  <c r="I41" i="265"/>
  <c r="I40" i="265"/>
  <c r="I39" i="265"/>
  <c r="I38" i="265"/>
  <c r="I37" i="265"/>
  <c r="I36" i="265"/>
  <c r="I35" i="265"/>
  <c r="F34" i="265"/>
  <c r="D34" i="265"/>
  <c r="I33" i="265"/>
  <c r="I32" i="265"/>
  <c r="I31" i="265"/>
  <c r="I30" i="265"/>
  <c r="I29" i="265"/>
  <c r="I28" i="265"/>
  <c r="F27" i="265"/>
  <c r="D27" i="265"/>
  <c r="I26" i="265"/>
  <c r="I25" i="265"/>
  <c r="I24" i="265"/>
  <c r="I23" i="265"/>
  <c r="I22" i="265"/>
  <c r="I21" i="265"/>
  <c r="I20" i="265"/>
  <c r="F19" i="265"/>
  <c r="D19" i="265"/>
  <c r="I18" i="265"/>
  <c r="I17" i="265"/>
  <c r="I16" i="265"/>
  <c r="I15" i="265"/>
  <c r="I14" i="265"/>
  <c r="F13" i="265"/>
  <c r="D13" i="265"/>
  <c r="I135" i="264"/>
  <c r="H135" i="264"/>
  <c r="G135" i="264"/>
  <c r="I133" i="264"/>
  <c r="I132" i="264"/>
  <c r="I131" i="264"/>
  <c r="I130" i="264"/>
  <c r="I129" i="264"/>
  <c r="I128" i="264"/>
  <c r="I127" i="264"/>
  <c r="I126" i="264"/>
  <c r="I125" i="264"/>
  <c r="I124" i="264"/>
  <c r="I123" i="264"/>
  <c r="I122" i="264"/>
  <c r="I121" i="264"/>
  <c r="I120" i="264"/>
  <c r="I119" i="264"/>
  <c r="I118" i="264"/>
  <c r="I117" i="264"/>
  <c r="I116" i="264"/>
  <c r="I115" i="264"/>
  <c r="I114" i="264"/>
  <c r="I113" i="264"/>
  <c r="I112" i="264"/>
  <c r="I111" i="264"/>
  <c r="I110" i="264"/>
  <c r="I109" i="264"/>
  <c r="I108" i="264"/>
  <c r="I107" i="264"/>
  <c r="I106" i="264"/>
  <c r="I105" i="264"/>
  <c r="I104" i="264"/>
  <c r="I103" i="264"/>
  <c r="I102" i="264"/>
  <c r="I101" i="264"/>
  <c r="I100" i="264"/>
  <c r="I99" i="264"/>
  <c r="I98" i="264"/>
  <c r="I97" i="264"/>
  <c r="F96" i="264"/>
  <c r="D96" i="264"/>
  <c r="I95" i="264"/>
  <c r="I94" i="264"/>
  <c r="I93" i="264"/>
  <c r="I92" i="264"/>
  <c r="I91" i="264"/>
  <c r="I90" i="264"/>
  <c r="F89" i="264"/>
  <c r="D89" i="264"/>
  <c r="I88" i="264"/>
  <c r="I87" i="264"/>
  <c r="I86" i="264"/>
  <c r="I85" i="264"/>
  <c r="I84" i="264"/>
  <c r="I83" i="264"/>
  <c r="I82" i="264"/>
  <c r="F81" i="264"/>
  <c r="D81" i="264"/>
  <c r="I80" i="264"/>
  <c r="I79" i="264"/>
  <c r="I78" i="264"/>
  <c r="I77" i="264"/>
  <c r="I76" i="264"/>
  <c r="F75" i="264"/>
  <c r="D75" i="264"/>
  <c r="I73" i="264"/>
  <c r="H73" i="264"/>
  <c r="G73" i="264"/>
  <c r="I71" i="264"/>
  <c r="I70" i="264"/>
  <c r="I69" i="264"/>
  <c r="I68" i="264"/>
  <c r="I67" i="264"/>
  <c r="I66" i="264"/>
  <c r="I65" i="264"/>
  <c r="I64" i="264"/>
  <c r="I63" i="264"/>
  <c r="I62" i="264"/>
  <c r="I61" i="264"/>
  <c r="I60" i="264"/>
  <c r="I59" i="264"/>
  <c r="I58" i="264"/>
  <c r="I57" i="264"/>
  <c r="I56" i="264"/>
  <c r="I55" i="264"/>
  <c r="I54" i="264"/>
  <c r="I53" i="264"/>
  <c r="I52" i="264"/>
  <c r="I51" i="264"/>
  <c r="I50" i="264"/>
  <c r="I49" i="264"/>
  <c r="I48" i="264"/>
  <c r="I47" i="264"/>
  <c r="I46" i="264"/>
  <c r="I45" i="264"/>
  <c r="I44" i="264"/>
  <c r="I43" i="264"/>
  <c r="I42" i="264"/>
  <c r="I41" i="264"/>
  <c r="I40" i="264"/>
  <c r="I39" i="264"/>
  <c r="I38" i="264"/>
  <c r="I37" i="264"/>
  <c r="I36" i="264"/>
  <c r="I35" i="264"/>
  <c r="F34" i="264"/>
  <c r="D34" i="264"/>
  <c r="I33" i="264"/>
  <c r="I32" i="264"/>
  <c r="I31" i="264"/>
  <c r="I30" i="264"/>
  <c r="I29" i="264"/>
  <c r="I28" i="264"/>
  <c r="F27" i="264"/>
  <c r="D27" i="264"/>
  <c r="I26" i="264"/>
  <c r="I25" i="264"/>
  <c r="I24" i="264"/>
  <c r="I23" i="264"/>
  <c r="I22" i="264"/>
  <c r="I21" i="264"/>
  <c r="I20" i="264"/>
  <c r="F19" i="264"/>
  <c r="D19" i="264"/>
  <c r="I18" i="264"/>
  <c r="I17" i="264"/>
  <c r="I16" i="264"/>
  <c r="I15" i="264"/>
  <c r="I14" i="264"/>
  <c r="F13" i="264"/>
  <c r="D13" i="264"/>
  <c r="I135" i="263"/>
  <c r="H135" i="263"/>
  <c r="G135" i="263"/>
  <c r="I133" i="263"/>
  <c r="I132" i="263"/>
  <c r="I131" i="263"/>
  <c r="I130" i="263"/>
  <c r="I129" i="263"/>
  <c r="I128" i="263"/>
  <c r="I127" i="263"/>
  <c r="I126" i="263"/>
  <c r="I125" i="263"/>
  <c r="I124" i="263"/>
  <c r="I123" i="263"/>
  <c r="I122" i="263"/>
  <c r="I121" i="263"/>
  <c r="I120" i="263"/>
  <c r="I119" i="263"/>
  <c r="I118" i="263"/>
  <c r="I117" i="263"/>
  <c r="I116" i="263"/>
  <c r="I115" i="263"/>
  <c r="I114" i="263"/>
  <c r="I113" i="263"/>
  <c r="I112" i="263"/>
  <c r="I111" i="263"/>
  <c r="I110" i="263"/>
  <c r="I109" i="263"/>
  <c r="I108" i="263"/>
  <c r="I107" i="263"/>
  <c r="I106" i="263"/>
  <c r="I105" i="263"/>
  <c r="I104" i="263"/>
  <c r="I103" i="263"/>
  <c r="I102" i="263"/>
  <c r="I101" i="263"/>
  <c r="I100" i="263"/>
  <c r="I99" i="263"/>
  <c r="I98" i="263"/>
  <c r="I97" i="263"/>
  <c r="F96" i="263"/>
  <c r="D96" i="263"/>
  <c r="I95" i="263"/>
  <c r="I94" i="263"/>
  <c r="I93" i="263"/>
  <c r="I92" i="263"/>
  <c r="I91" i="263"/>
  <c r="I90" i="263"/>
  <c r="F89" i="263"/>
  <c r="D89" i="263"/>
  <c r="I88" i="263"/>
  <c r="I87" i="263"/>
  <c r="I86" i="263"/>
  <c r="I85" i="263"/>
  <c r="I84" i="263"/>
  <c r="I83" i="263"/>
  <c r="I82" i="263"/>
  <c r="F81" i="263"/>
  <c r="D81" i="263"/>
  <c r="I80" i="263"/>
  <c r="I79" i="263"/>
  <c r="I78" i="263"/>
  <c r="I77" i="263"/>
  <c r="I76" i="263"/>
  <c r="F75" i="263"/>
  <c r="D75" i="263"/>
  <c r="I73" i="263"/>
  <c r="H73" i="263"/>
  <c r="G73" i="263"/>
  <c r="I71" i="263"/>
  <c r="I70" i="263"/>
  <c r="I69" i="263"/>
  <c r="I68" i="263"/>
  <c r="I67" i="263"/>
  <c r="I66" i="263"/>
  <c r="I65" i="263"/>
  <c r="I64" i="263"/>
  <c r="I63" i="263"/>
  <c r="I62" i="263"/>
  <c r="I61" i="263"/>
  <c r="I60" i="263"/>
  <c r="I59" i="263"/>
  <c r="I58" i="263"/>
  <c r="I57" i="263"/>
  <c r="I56" i="263"/>
  <c r="I55" i="263"/>
  <c r="I54" i="263"/>
  <c r="I53" i="263"/>
  <c r="I52" i="263"/>
  <c r="I51" i="263"/>
  <c r="I50" i="263"/>
  <c r="I49" i="263"/>
  <c r="I48" i="263"/>
  <c r="I47" i="263"/>
  <c r="I46" i="263"/>
  <c r="I45" i="263"/>
  <c r="I44" i="263"/>
  <c r="I43" i="263"/>
  <c r="I42" i="263"/>
  <c r="I41" i="263"/>
  <c r="I40" i="263"/>
  <c r="I39" i="263"/>
  <c r="I38" i="263"/>
  <c r="I37" i="263"/>
  <c r="I36" i="263"/>
  <c r="I35" i="263"/>
  <c r="F34" i="263"/>
  <c r="D34" i="263"/>
  <c r="I33" i="263"/>
  <c r="I32" i="263"/>
  <c r="I31" i="263"/>
  <c r="I30" i="263"/>
  <c r="I29" i="263"/>
  <c r="I28" i="263"/>
  <c r="F27" i="263"/>
  <c r="D27" i="263"/>
  <c r="I26" i="263"/>
  <c r="I25" i="263"/>
  <c r="I24" i="263"/>
  <c r="I23" i="263"/>
  <c r="I22" i="263"/>
  <c r="I21" i="263"/>
  <c r="I20" i="263"/>
  <c r="F19" i="263"/>
  <c r="D19" i="263"/>
  <c r="I18" i="263"/>
  <c r="I17" i="263"/>
  <c r="I16" i="263"/>
  <c r="I15" i="263"/>
  <c r="I14" i="263"/>
  <c r="F13" i="263"/>
  <c r="D13" i="263"/>
  <c r="H155" i="262"/>
  <c r="I153" i="262"/>
  <c r="I152" i="262"/>
  <c r="I151" i="262"/>
  <c r="I150" i="262"/>
  <c r="I149" i="262"/>
  <c r="I148" i="262"/>
  <c r="I147" i="262"/>
  <c r="I146" i="262"/>
  <c r="I145" i="262"/>
  <c r="I144" i="262"/>
  <c r="I143" i="262"/>
  <c r="I142" i="262"/>
  <c r="I141" i="262"/>
  <c r="I140" i="262"/>
  <c r="I138" i="262"/>
  <c r="I137" i="262"/>
  <c r="I136" i="262"/>
  <c r="I135" i="262"/>
  <c r="I134" i="262"/>
  <c r="I133" i="262"/>
  <c r="I132" i="262"/>
  <c r="F131" i="262"/>
  <c r="D131" i="262"/>
  <c r="I130" i="262"/>
  <c r="I129" i="262"/>
  <c r="I128" i="262"/>
  <c r="I127" i="262"/>
  <c r="I126" i="262"/>
  <c r="I125" i="262"/>
  <c r="I124" i="262"/>
  <c r="F123" i="262"/>
  <c r="D123" i="262"/>
  <c r="D114" i="262" s="1"/>
  <c r="I122" i="262"/>
  <c r="I121" i="262"/>
  <c r="I120" i="262"/>
  <c r="I119" i="262"/>
  <c r="I118" i="262"/>
  <c r="I117" i="262"/>
  <c r="I116" i="262"/>
  <c r="I115" i="262"/>
  <c r="F114" i="262"/>
  <c r="I113" i="262"/>
  <c r="I112" i="262"/>
  <c r="I111" i="262"/>
  <c r="I110" i="262"/>
  <c r="I109" i="262"/>
  <c r="F108" i="262"/>
  <c r="D108" i="262"/>
  <c r="I107" i="262"/>
  <c r="I106" i="262"/>
  <c r="I105" i="262"/>
  <c r="I104" i="262"/>
  <c r="I103" i="262"/>
  <c r="I102" i="262"/>
  <c r="I101" i="262"/>
  <c r="I100" i="262"/>
  <c r="I99" i="262"/>
  <c r="I98" i="262"/>
  <c r="I97" i="262"/>
  <c r="I96" i="262"/>
  <c r="I95" i="262"/>
  <c r="I94" i="262"/>
  <c r="I93" i="262"/>
  <c r="I92" i="262"/>
  <c r="I91" i="262"/>
  <c r="I90" i="262"/>
  <c r="I89" i="262"/>
  <c r="I88" i="262"/>
  <c r="I87" i="262"/>
  <c r="I86" i="262"/>
  <c r="F85" i="262"/>
  <c r="D85" i="262"/>
  <c r="H83" i="262"/>
  <c r="I81" i="262"/>
  <c r="I80" i="262"/>
  <c r="I79" i="262"/>
  <c r="I78" i="262"/>
  <c r="I77" i="262"/>
  <c r="I76" i="262"/>
  <c r="I75" i="262"/>
  <c r="I74" i="262"/>
  <c r="I73" i="262"/>
  <c r="I72" i="262"/>
  <c r="I71" i="262"/>
  <c r="I70" i="262"/>
  <c r="I69" i="262"/>
  <c r="I68" i="262"/>
  <c r="I66" i="262"/>
  <c r="I65" i="262"/>
  <c r="I64" i="262"/>
  <c r="I63" i="262"/>
  <c r="I62" i="262"/>
  <c r="I61" i="262"/>
  <c r="I60" i="262"/>
  <c r="F59" i="262"/>
  <c r="D59" i="262"/>
  <c r="I58" i="262"/>
  <c r="I57" i="262"/>
  <c r="I56" i="262"/>
  <c r="I55" i="262"/>
  <c r="I54" i="262"/>
  <c r="I53" i="262"/>
  <c r="I52" i="262"/>
  <c r="F51" i="262"/>
  <c r="D51" i="262"/>
  <c r="I50" i="262"/>
  <c r="I49" i="262"/>
  <c r="I48" i="262"/>
  <c r="I47" i="262"/>
  <c r="I46" i="262"/>
  <c r="I45" i="262"/>
  <c r="I44" i="262"/>
  <c r="I43" i="262"/>
  <c r="F42" i="262"/>
  <c r="I41" i="262"/>
  <c r="I40" i="262"/>
  <c r="I39" i="262"/>
  <c r="I38" i="262"/>
  <c r="I37" i="262"/>
  <c r="F36" i="262"/>
  <c r="D36" i="262"/>
  <c r="I35" i="262"/>
  <c r="I34" i="262"/>
  <c r="I33" i="262"/>
  <c r="I32" i="262"/>
  <c r="I31" i="262"/>
  <c r="I30" i="262"/>
  <c r="I29" i="262"/>
  <c r="I28" i="262"/>
  <c r="I27" i="262"/>
  <c r="I26" i="262"/>
  <c r="I25" i="262"/>
  <c r="I24" i="262"/>
  <c r="I23" i="262"/>
  <c r="I22" i="262"/>
  <c r="I21" i="262"/>
  <c r="I20" i="262"/>
  <c r="I19" i="262"/>
  <c r="I18" i="262"/>
  <c r="I17" i="262"/>
  <c r="I16" i="262"/>
  <c r="I15" i="262"/>
  <c r="I14" i="262"/>
  <c r="F13" i="262"/>
  <c r="D13" i="262"/>
  <c r="H155" i="261"/>
  <c r="I153" i="261"/>
  <c r="I152" i="261"/>
  <c r="I151" i="261"/>
  <c r="I150" i="261"/>
  <c r="I149" i="261"/>
  <c r="I148" i="261"/>
  <c r="I147" i="261"/>
  <c r="I146" i="261"/>
  <c r="I145" i="261"/>
  <c r="I144" i="261"/>
  <c r="I143" i="261"/>
  <c r="I142" i="261"/>
  <c r="I141" i="261"/>
  <c r="I140" i="261"/>
  <c r="I138" i="261"/>
  <c r="I137" i="261"/>
  <c r="I136" i="261"/>
  <c r="I135" i="261"/>
  <c r="I134" i="261"/>
  <c r="I133" i="261"/>
  <c r="I132" i="261"/>
  <c r="F131" i="261"/>
  <c r="D131" i="261"/>
  <c r="I130" i="261"/>
  <c r="I129" i="261"/>
  <c r="I128" i="261"/>
  <c r="I127" i="261"/>
  <c r="I126" i="261"/>
  <c r="I125" i="261"/>
  <c r="I124" i="261"/>
  <c r="F123" i="261"/>
  <c r="D123" i="261"/>
  <c r="D114" i="261" s="1"/>
  <c r="I122" i="261"/>
  <c r="I121" i="261"/>
  <c r="I120" i="261"/>
  <c r="I119" i="261"/>
  <c r="I118" i="261"/>
  <c r="I117" i="261"/>
  <c r="I116" i="261"/>
  <c r="I115" i="261"/>
  <c r="F114" i="261"/>
  <c r="I113" i="261"/>
  <c r="I112" i="261"/>
  <c r="I111" i="261"/>
  <c r="I110" i="261"/>
  <c r="I109" i="261"/>
  <c r="F108" i="261"/>
  <c r="D108" i="261"/>
  <c r="I107" i="261"/>
  <c r="I106" i="261"/>
  <c r="I105" i="261"/>
  <c r="I104" i="261"/>
  <c r="I103" i="261"/>
  <c r="I102" i="261"/>
  <c r="I101" i="261"/>
  <c r="I100" i="261"/>
  <c r="I99" i="261"/>
  <c r="I98" i="261"/>
  <c r="I97" i="261"/>
  <c r="I96" i="261"/>
  <c r="I95" i="261"/>
  <c r="I94" i="261"/>
  <c r="I93" i="261"/>
  <c r="I92" i="261"/>
  <c r="I91" i="261"/>
  <c r="I90" i="261"/>
  <c r="I89" i="261"/>
  <c r="I88" i="261"/>
  <c r="I87" i="261"/>
  <c r="I86" i="261"/>
  <c r="F85" i="261"/>
  <c r="D85" i="261"/>
  <c r="H83" i="261"/>
  <c r="I81" i="261"/>
  <c r="I80" i="261"/>
  <c r="I79" i="261"/>
  <c r="I78" i="261"/>
  <c r="I77" i="261"/>
  <c r="I76" i="261"/>
  <c r="I75" i="261"/>
  <c r="I74" i="261"/>
  <c r="I73" i="261"/>
  <c r="I72" i="261"/>
  <c r="I71" i="261"/>
  <c r="I70" i="261"/>
  <c r="I69" i="261"/>
  <c r="I68" i="261"/>
  <c r="I66" i="261"/>
  <c r="I65" i="261"/>
  <c r="I64" i="261"/>
  <c r="I63" i="261"/>
  <c r="I62" i="261"/>
  <c r="I61" i="261"/>
  <c r="I60" i="261"/>
  <c r="F59" i="261"/>
  <c r="D59" i="261"/>
  <c r="I58" i="261"/>
  <c r="I57" i="261"/>
  <c r="I56" i="261"/>
  <c r="I55" i="261"/>
  <c r="I54" i="261"/>
  <c r="I53" i="261"/>
  <c r="I52" i="261"/>
  <c r="F51" i="261"/>
  <c r="D51" i="261"/>
  <c r="I50" i="261"/>
  <c r="I49" i="261"/>
  <c r="I48" i="261"/>
  <c r="I47" i="261"/>
  <c r="I46" i="261"/>
  <c r="I45" i="261"/>
  <c r="I44" i="261"/>
  <c r="I43" i="261"/>
  <c r="F42" i="261"/>
  <c r="I41" i="261"/>
  <c r="I40" i="261"/>
  <c r="I39" i="261"/>
  <c r="I38" i="261"/>
  <c r="I37" i="261"/>
  <c r="F36" i="261"/>
  <c r="D36" i="261"/>
  <c r="I35" i="261"/>
  <c r="I34" i="261"/>
  <c r="I33" i="261"/>
  <c r="I32" i="261"/>
  <c r="I31" i="261"/>
  <c r="I30" i="261"/>
  <c r="I29" i="261"/>
  <c r="I28" i="261"/>
  <c r="I27" i="261"/>
  <c r="I26" i="261"/>
  <c r="I25" i="261"/>
  <c r="I24" i="261"/>
  <c r="I23" i="261"/>
  <c r="I22" i="261"/>
  <c r="I21" i="261"/>
  <c r="I20" i="261"/>
  <c r="I19" i="261"/>
  <c r="I18" i="261"/>
  <c r="I17" i="261"/>
  <c r="I16" i="261"/>
  <c r="I15" i="261"/>
  <c r="I14" i="261"/>
  <c r="F13" i="261"/>
  <c r="D13" i="261"/>
  <c r="H155" i="260"/>
  <c r="I153" i="260"/>
  <c r="I152" i="260"/>
  <c r="I151" i="260"/>
  <c r="I150" i="260"/>
  <c r="I149" i="260"/>
  <c r="I148" i="260"/>
  <c r="I147" i="260"/>
  <c r="I146" i="260"/>
  <c r="I145" i="260"/>
  <c r="I144" i="260"/>
  <c r="I143" i="260"/>
  <c r="I142" i="260"/>
  <c r="I141" i="260"/>
  <c r="I140" i="260"/>
  <c r="I138" i="260"/>
  <c r="I137" i="260"/>
  <c r="I136" i="260"/>
  <c r="I135" i="260"/>
  <c r="I134" i="260"/>
  <c r="I133" i="260"/>
  <c r="I132" i="260"/>
  <c r="F131" i="260"/>
  <c r="D131" i="260"/>
  <c r="I130" i="260"/>
  <c r="I129" i="260"/>
  <c r="I128" i="260"/>
  <c r="I127" i="260"/>
  <c r="I126" i="260"/>
  <c r="I125" i="260"/>
  <c r="I124" i="260"/>
  <c r="F123" i="260"/>
  <c r="D123" i="260"/>
  <c r="D114" i="260" s="1"/>
  <c r="I122" i="260"/>
  <c r="I121" i="260"/>
  <c r="I120" i="260"/>
  <c r="I119" i="260"/>
  <c r="I118" i="260"/>
  <c r="I117" i="260"/>
  <c r="I116" i="260"/>
  <c r="I115" i="260"/>
  <c r="F114" i="260"/>
  <c r="I113" i="260"/>
  <c r="I112" i="260"/>
  <c r="I111" i="260"/>
  <c r="I110" i="260"/>
  <c r="I109" i="260"/>
  <c r="F108" i="260"/>
  <c r="D108" i="260"/>
  <c r="I107" i="260"/>
  <c r="I106" i="260"/>
  <c r="I105" i="260"/>
  <c r="I104" i="260"/>
  <c r="I103" i="260"/>
  <c r="I102" i="260"/>
  <c r="I101" i="260"/>
  <c r="I100" i="260"/>
  <c r="I99" i="260"/>
  <c r="I98" i="260"/>
  <c r="I97" i="260"/>
  <c r="I96" i="260"/>
  <c r="I95" i="260"/>
  <c r="I94" i="260"/>
  <c r="I93" i="260"/>
  <c r="I92" i="260"/>
  <c r="I91" i="260"/>
  <c r="I90" i="260"/>
  <c r="I89" i="260"/>
  <c r="I88" i="260"/>
  <c r="I87" i="260"/>
  <c r="I86" i="260"/>
  <c r="F85" i="260"/>
  <c r="D85" i="260"/>
  <c r="H83" i="260"/>
  <c r="I81" i="260"/>
  <c r="I80" i="260"/>
  <c r="I79" i="260"/>
  <c r="I78" i="260"/>
  <c r="I77" i="260"/>
  <c r="I76" i="260"/>
  <c r="I75" i="260"/>
  <c r="I74" i="260"/>
  <c r="I73" i="260"/>
  <c r="I72" i="260"/>
  <c r="I71" i="260"/>
  <c r="I70" i="260"/>
  <c r="I69" i="260"/>
  <c r="I68" i="260"/>
  <c r="I66" i="260"/>
  <c r="I65" i="260"/>
  <c r="I64" i="260"/>
  <c r="I63" i="260"/>
  <c r="I62" i="260"/>
  <c r="I61" i="260"/>
  <c r="I60" i="260"/>
  <c r="F59" i="260"/>
  <c r="D59" i="260"/>
  <c r="I58" i="260"/>
  <c r="I57" i="260"/>
  <c r="I56" i="260"/>
  <c r="I55" i="260"/>
  <c r="I54" i="260"/>
  <c r="I53" i="260"/>
  <c r="I52" i="260"/>
  <c r="F51" i="260"/>
  <c r="D51" i="260"/>
  <c r="I50" i="260"/>
  <c r="I49" i="260"/>
  <c r="I48" i="260"/>
  <c r="I47" i="260"/>
  <c r="I46" i="260"/>
  <c r="I45" i="260"/>
  <c r="I44" i="260"/>
  <c r="I43" i="260"/>
  <c r="F42" i="260"/>
  <c r="I41" i="260"/>
  <c r="I40" i="260"/>
  <c r="I39" i="260"/>
  <c r="I38" i="260"/>
  <c r="I37" i="260"/>
  <c r="F36" i="260"/>
  <c r="D36" i="260"/>
  <c r="I35" i="260"/>
  <c r="I34" i="260"/>
  <c r="I33" i="260"/>
  <c r="I32" i="260"/>
  <c r="I31" i="260"/>
  <c r="I30" i="260"/>
  <c r="I29" i="260"/>
  <c r="I28" i="260"/>
  <c r="I27" i="260"/>
  <c r="I26" i="260"/>
  <c r="I25" i="260"/>
  <c r="I24" i="260"/>
  <c r="I23" i="260"/>
  <c r="I22" i="260"/>
  <c r="I21" i="260"/>
  <c r="I20" i="260"/>
  <c r="I19" i="260"/>
  <c r="I18" i="260"/>
  <c r="I17" i="260"/>
  <c r="I16" i="260"/>
  <c r="I15" i="260"/>
  <c r="I14" i="260"/>
  <c r="F13" i="260"/>
  <c r="D13" i="260"/>
  <c r="R166" i="1"/>
  <c r="T50" i="307" s="1"/>
  <c r="Q166" i="1"/>
  <c r="Q50" i="307" s="1"/>
  <c r="R127" i="1"/>
  <c r="T11" i="307" s="1"/>
  <c r="Q127" i="1"/>
  <c r="Q11" i="307" s="1"/>
  <c r="R273" i="1"/>
  <c r="T157" i="307" s="1"/>
  <c r="Q273" i="1"/>
  <c r="Q157" i="307" s="1"/>
  <c r="P273" i="1"/>
  <c r="N157" i="307" s="1"/>
  <c r="P157" i="307" s="1"/>
  <c r="R164" i="1"/>
  <c r="T48" i="307" s="1"/>
  <c r="Q164" i="1"/>
  <c r="Q48" i="307" s="1"/>
  <c r="R163" i="1"/>
  <c r="T47" i="307" s="1"/>
  <c r="Q163" i="1"/>
  <c r="Q47" i="307" s="1"/>
  <c r="R126" i="1"/>
  <c r="T10" i="307" s="1"/>
  <c r="Q126" i="1"/>
  <c r="Q10" i="307" s="1"/>
  <c r="R274" i="1"/>
  <c r="Q274" i="1"/>
  <c r="P274" i="1"/>
  <c r="P200" i="1"/>
  <c r="N84" i="307" s="1"/>
  <c r="R168" i="1"/>
  <c r="Q168" i="1"/>
  <c r="P168" i="1"/>
  <c r="N52" i="307" s="1"/>
  <c r="R129" i="1"/>
  <c r="T13" i="307" s="1"/>
  <c r="V13" i="307" s="1"/>
  <c r="Q129" i="1"/>
  <c r="Q13" i="307" s="1"/>
  <c r="S13" i="307" s="1"/>
  <c r="P129" i="1"/>
  <c r="N13" i="307" s="1"/>
  <c r="P13" i="307" s="1"/>
  <c r="G19" i="258"/>
  <c r="H17" i="258"/>
  <c r="H16" i="258"/>
  <c r="H15" i="258"/>
  <c r="E14" i="258"/>
  <c r="E19" i="258" s="1"/>
  <c r="H13" i="258"/>
  <c r="H19" i="258" s="1"/>
  <c r="G20" i="255"/>
  <c r="F18" i="255"/>
  <c r="F17" i="255" s="1"/>
  <c r="G15" i="255"/>
  <c r="F13" i="255"/>
  <c r="F12" i="255" s="1"/>
  <c r="G20" i="253"/>
  <c r="F18" i="253"/>
  <c r="H18" i="253" s="1"/>
  <c r="H20" i="253" s="1"/>
  <c r="G15" i="253"/>
  <c r="F13" i="253"/>
  <c r="F15" i="253" s="1"/>
  <c r="G22" i="251"/>
  <c r="H20" i="251"/>
  <c r="F19" i="251"/>
  <c r="F22" i="251" s="1"/>
  <c r="H18" i="251"/>
  <c r="G16" i="251"/>
  <c r="H14" i="251"/>
  <c r="F13" i="251"/>
  <c r="F16" i="251" s="1"/>
  <c r="H12" i="251"/>
  <c r="G30" i="250"/>
  <c r="E30" i="250"/>
  <c r="H28" i="250"/>
  <c r="H27" i="250"/>
  <c r="H26" i="250"/>
  <c r="H25" i="250"/>
  <c r="H24" i="250"/>
  <c r="H23" i="250"/>
  <c r="H22" i="250"/>
  <c r="H21" i="250"/>
  <c r="H20" i="250"/>
  <c r="H19" i="250"/>
  <c r="H18" i="250"/>
  <c r="H17" i="250"/>
  <c r="H16" i="250"/>
  <c r="H15" i="250"/>
  <c r="H14" i="250"/>
  <c r="H13" i="250"/>
  <c r="G30" i="249"/>
  <c r="E30" i="249"/>
  <c r="H28" i="249"/>
  <c r="H27" i="249"/>
  <c r="H26" i="249"/>
  <c r="H25" i="249"/>
  <c r="H24" i="249"/>
  <c r="H23" i="249"/>
  <c r="H22" i="249"/>
  <c r="H21" i="249"/>
  <c r="H20" i="249"/>
  <c r="H19" i="249"/>
  <c r="H18" i="249"/>
  <c r="H17" i="249"/>
  <c r="H16" i="249"/>
  <c r="H15" i="249"/>
  <c r="H14" i="249"/>
  <c r="H13" i="249"/>
  <c r="G30" i="248"/>
  <c r="E30" i="248"/>
  <c r="H28" i="248"/>
  <c r="H27" i="248"/>
  <c r="H26" i="248"/>
  <c r="H25" i="248"/>
  <c r="H24" i="248"/>
  <c r="H23" i="248"/>
  <c r="H22" i="248"/>
  <c r="H21" i="248"/>
  <c r="H20" i="248"/>
  <c r="H19" i="248"/>
  <c r="H18" i="248"/>
  <c r="H17" i="248"/>
  <c r="H16" i="248"/>
  <c r="H15" i="248"/>
  <c r="H14" i="248"/>
  <c r="H13" i="248"/>
  <c r="G30" i="247"/>
  <c r="E30" i="247"/>
  <c r="H28" i="247"/>
  <c r="H27" i="247"/>
  <c r="H26" i="247"/>
  <c r="H25" i="247"/>
  <c r="H24" i="247"/>
  <c r="H23" i="247"/>
  <c r="H22" i="247"/>
  <c r="H21" i="247"/>
  <c r="H20" i="247"/>
  <c r="H19" i="247"/>
  <c r="H18" i="247"/>
  <c r="H17" i="247"/>
  <c r="H16" i="247"/>
  <c r="H15" i="247"/>
  <c r="H14" i="247"/>
  <c r="H13" i="247"/>
  <c r="G30" i="246"/>
  <c r="E30" i="246"/>
  <c r="H28" i="246"/>
  <c r="H27" i="246"/>
  <c r="H26" i="246"/>
  <c r="H25" i="246"/>
  <c r="H24" i="246"/>
  <c r="H23" i="246"/>
  <c r="H22" i="246"/>
  <c r="H21" i="246"/>
  <c r="H20" i="246"/>
  <c r="H19" i="246"/>
  <c r="H18" i="246"/>
  <c r="H17" i="246"/>
  <c r="H16" i="246"/>
  <c r="H15" i="246"/>
  <c r="H14" i="246"/>
  <c r="H13" i="246"/>
  <c r="G30" i="245"/>
  <c r="E30" i="245"/>
  <c r="H28" i="245"/>
  <c r="H27" i="245"/>
  <c r="H26" i="245"/>
  <c r="H25" i="245"/>
  <c r="H24" i="245"/>
  <c r="H23" i="245"/>
  <c r="H22" i="245"/>
  <c r="H21" i="245"/>
  <c r="H20" i="245"/>
  <c r="H19" i="245"/>
  <c r="H18" i="245"/>
  <c r="H17" i="245"/>
  <c r="H16" i="245"/>
  <c r="H15" i="245"/>
  <c r="H14" i="245"/>
  <c r="H13" i="245"/>
  <c r="G30" i="244"/>
  <c r="E30" i="244"/>
  <c r="H28" i="244"/>
  <c r="H27" i="244"/>
  <c r="H26" i="244"/>
  <c r="H25" i="244"/>
  <c r="H24" i="244"/>
  <c r="H23" i="244"/>
  <c r="H22" i="244"/>
  <c r="H21" i="244"/>
  <c r="H20" i="244"/>
  <c r="H19" i="244"/>
  <c r="H18" i="244"/>
  <c r="H17" i="244"/>
  <c r="H16" i="244"/>
  <c r="H15" i="244"/>
  <c r="H14" i="244"/>
  <c r="H13" i="244"/>
  <c r="G30" i="243"/>
  <c r="E30" i="243"/>
  <c r="H28" i="243"/>
  <c r="H27" i="243"/>
  <c r="H26" i="243"/>
  <c r="H25" i="243"/>
  <c r="H24" i="243"/>
  <c r="H23" i="243"/>
  <c r="H22" i="243"/>
  <c r="H21" i="243"/>
  <c r="H20" i="243"/>
  <c r="H19" i="243"/>
  <c r="H18" i="243"/>
  <c r="H17" i="243"/>
  <c r="H16" i="243"/>
  <c r="H15" i="243"/>
  <c r="H14" i="243"/>
  <c r="H13" i="243"/>
  <c r="G30" i="242"/>
  <c r="E30" i="242"/>
  <c r="H28" i="242"/>
  <c r="H27" i="242"/>
  <c r="H26" i="242"/>
  <c r="H25" i="242"/>
  <c r="H24" i="242"/>
  <c r="H23" i="242"/>
  <c r="H22" i="242"/>
  <c r="H21" i="242"/>
  <c r="H20" i="242"/>
  <c r="H19" i="242"/>
  <c r="H18" i="242"/>
  <c r="H17" i="242"/>
  <c r="H16" i="242"/>
  <c r="H15" i="242"/>
  <c r="H14" i="242"/>
  <c r="H13" i="242"/>
  <c r="G50" i="241"/>
  <c r="E50" i="241"/>
  <c r="H48" i="241"/>
  <c r="H47" i="241"/>
  <c r="H46" i="241"/>
  <c r="H45" i="241"/>
  <c r="H44" i="241"/>
  <c r="H43" i="241"/>
  <c r="H42" i="241"/>
  <c r="H41" i="241"/>
  <c r="H40" i="241"/>
  <c r="H39" i="241"/>
  <c r="H38" i="241"/>
  <c r="H37" i="241"/>
  <c r="H36" i="241"/>
  <c r="H35" i="241"/>
  <c r="H34" i="241"/>
  <c r="H33" i="241"/>
  <c r="G31" i="241"/>
  <c r="E31" i="241"/>
  <c r="P397" i="1" s="1"/>
  <c r="H29" i="241"/>
  <c r="H28" i="241"/>
  <c r="H27" i="241"/>
  <c r="H26" i="241"/>
  <c r="H25" i="241"/>
  <c r="H24" i="241"/>
  <c r="H23" i="241"/>
  <c r="H22" i="241"/>
  <c r="H21" i="241"/>
  <c r="H20" i="241"/>
  <c r="H19" i="241"/>
  <c r="H17" i="241"/>
  <c r="H16" i="241"/>
  <c r="H15" i="241"/>
  <c r="H14" i="241"/>
  <c r="G50" i="240"/>
  <c r="E50" i="240"/>
  <c r="H48" i="240"/>
  <c r="H47" i="240"/>
  <c r="H46" i="240"/>
  <c r="H45" i="240"/>
  <c r="H44" i="240"/>
  <c r="H43" i="240"/>
  <c r="H42" i="240"/>
  <c r="H41" i="240"/>
  <c r="H40" i="240"/>
  <c r="H39" i="240"/>
  <c r="H38" i="240"/>
  <c r="H37" i="240"/>
  <c r="H36" i="240"/>
  <c r="H35" i="240"/>
  <c r="H34" i="240"/>
  <c r="H33" i="240"/>
  <c r="G31" i="240"/>
  <c r="E31" i="240"/>
  <c r="H29" i="240"/>
  <c r="H28" i="240"/>
  <c r="H27" i="240"/>
  <c r="H26" i="240"/>
  <c r="H25" i="240"/>
  <c r="H24" i="240"/>
  <c r="H23" i="240"/>
  <c r="H22" i="240"/>
  <c r="H21" i="240"/>
  <c r="H20" i="240"/>
  <c r="H19" i="240"/>
  <c r="H18" i="240"/>
  <c r="H17" i="240"/>
  <c r="H16" i="240"/>
  <c r="H15" i="240"/>
  <c r="H14" i="240"/>
  <c r="G30" i="239"/>
  <c r="E30" i="239"/>
  <c r="H28" i="239"/>
  <c r="H27" i="239"/>
  <c r="H26" i="239"/>
  <c r="H25" i="239"/>
  <c r="H24" i="239"/>
  <c r="H23" i="239"/>
  <c r="H22" i="239"/>
  <c r="H21" i="239"/>
  <c r="H20" i="239"/>
  <c r="H19" i="239"/>
  <c r="H18" i="239"/>
  <c r="H17" i="239"/>
  <c r="H16" i="239"/>
  <c r="H15" i="239"/>
  <c r="H14" i="239"/>
  <c r="H13" i="239"/>
  <c r="G30" i="238"/>
  <c r="E30" i="238"/>
  <c r="H28" i="238"/>
  <c r="H27" i="238"/>
  <c r="H26" i="238"/>
  <c r="H25" i="238"/>
  <c r="H24" i="238"/>
  <c r="H23" i="238"/>
  <c r="H22" i="238"/>
  <c r="H21" i="238"/>
  <c r="H20" i="238"/>
  <c r="H19" i="238"/>
  <c r="H18" i="238"/>
  <c r="H17" i="238"/>
  <c r="H16" i="238"/>
  <c r="H15" i="238"/>
  <c r="H14" i="238"/>
  <c r="H13" i="238"/>
  <c r="G50" i="237"/>
  <c r="E50" i="237"/>
  <c r="H48" i="237"/>
  <c r="H47" i="237"/>
  <c r="H46" i="237"/>
  <c r="H45" i="237"/>
  <c r="H44" i="237"/>
  <c r="H43" i="237"/>
  <c r="H42" i="237"/>
  <c r="H41" i="237"/>
  <c r="H40" i="237"/>
  <c r="H39" i="237"/>
  <c r="H38" i="237"/>
  <c r="H37" i="237"/>
  <c r="H36" i="237"/>
  <c r="H35" i="237"/>
  <c r="H34" i="237"/>
  <c r="H33" i="237"/>
  <c r="G31" i="237"/>
  <c r="E31" i="237"/>
  <c r="P395" i="1" s="1"/>
  <c r="N279" i="307" s="1"/>
  <c r="P279" i="307" s="1"/>
  <c r="H29" i="237"/>
  <c r="H28" i="237"/>
  <c r="H27" i="237"/>
  <c r="H26" i="237"/>
  <c r="H25" i="237"/>
  <c r="H24" i="237"/>
  <c r="H23" i="237"/>
  <c r="H22" i="237"/>
  <c r="H21" i="237"/>
  <c r="H20" i="237"/>
  <c r="H19" i="237"/>
  <c r="H18" i="237"/>
  <c r="H17" i="237"/>
  <c r="H16" i="237"/>
  <c r="H15" i="237"/>
  <c r="H14" i="237"/>
  <c r="G20" i="235"/>
  <c r="E20" i="235"/>
  <c r="H18" i="235"/>
  <c r="H20" i="235" s="1"/>
  <c r="G16" i="235"/>
  <c r="E16" i="235"/>
  <c r="H14" i="235"/>
  <c r="H16" i="235" s="1"/>
  <c r="G20" i="234"/>
  <c r="E20" i="234"/>
  <c r="H18" i="234"/>
  <c r="H20" i="234" s="1"/>
  <c r="G16" i="234"/>
  <c r="E16" i="234"/>
  <c r="P388" i="1" s="1"/>
  <c r="N272" i="307" s="1"/>
  <c r="H14" i="234"/>
  <c r="H16" i="234" s="1"/>
  <c r="F30" i="233"/>
  <c r="D30" i="233"/>
  <c r="G28" i="233"/>
  <c r="G27" i="233"/>
  <c r="G26" i="233"/>
  <c r="G25" i="233"/>
  <c r="G24" i="233"/>
  <c r="G23" i="233"/>
  <c r="G22" i="233"/>
  <c r="G21" i="233"/>
  <c r="G20" i="233"/>
  <c r="G19" i="233"/>
  <c r="G18" i="233"/>
  <c r="G17" i="233"/>
  <c r="G16" i="233"/>
  <c r="G15" i="233"/>
  <c r="G14" i="233"/>
  <c r="G13" i="233"/>
  <c r="F30" i="232"/>
  <c r="D30" i="232"/>
  <c r="G28" i="232"/>
  <c r="G27" i="232"/>
  <c r="G26" i="232"/>
  <c r="G25" i="232"/>
  <c r="G24" i="232"/>
  <c r="G23" i="232"/>
  <c r="G22" i="232"/>
  <c r="G21" i="232"/>
  <c r="G20" i="232"/>
  <c r="G19" i="232"/>
  <c r="G18" i="232"/>
  <c r="G17" i="232"/>
  <c r="G16" i="232"/>
  <c r="G15" i="232"/>
  <c r="G14" i="232"/>
  <c r="G13" i="232"/>
  <c r="F50" i="230"/>
  <c r="D50" i="230"/>
  <c r="G48" i="230"/>
  <c r="G47" i="230"/>
  <c r="G46" i="230"/>
  <c r="G45" i="230"/>
  <c r="G44" i="230"/>
  <c r="G43" i="230"/>
  <c r="G42" i="230"/>
  <c r="G41" i="230"/>
  <c r="G40" i="230"/>
  <c r="G39" i="230"/>
  <c r="G38" i="230"/>
  <c r="G37" i="230"/>
  <c r="G36" i="230"/>
  <c r="G35" i="230"/>
  <c r="G34" i="230"/>
  <c r="G33" i="230"/>
  <c r="F31" i="230"/>
  <c r="D31" i="230"/>
  <c r="G29" i="230"/>
  <c r="G28" i="230"/>
  <c r="G27" i="230"/>
  <c r="G26" i="230"/>
  <c r="G25" i="230"/>
  <c r="G24" i="230"/>
  <c r="G23" i="230"/>
  <c r="G22" i="230"/>
  <c r="G21" i="230"/>
  <c r="G20" i="230"/>
  <c r="G19" i="230"/>
  <c r="G18" i="230"/>
  <c r="G17" i="230"/>
  <c r="G16" i="230"/>
  <c r="G15" i="230"/>
  <c r="G14" i="230"/>
  <c r="F50" i="228"/>
  <c r="D50" i="228"/>
  <c r="G48" i="228"/>
  <c r="G47" i="228"/>
  <c r="G46" i="228"/>
  <c r="G45" i="228"/>
  <c r="G44" i="228"/>
  <c r="G43" i="228"/>
  <c r="G42" i="228"/>
  <c r="G41" i="228"/>
  <c r="G40" i="228"/>
  <c r="G39" i="228"/>
  <c r="G38" i="228"/>
  <c r="G37" i="228"/>
  <c r="G36" i="228"/>
  <c r="G35" i="228"/>
  <c r="G34" i="228"/>
  <c r="G33" i="228"/>
  <c r="F31" i="228"/>
  <c r="D31" i="228"/>
  <c r="G29" i="228"/>
  <c r="G28" i="228"/>
  <c r="G27" i="228"/>
  <c r="G26" i="228"/>
  <c r="G25" i="228"/>
  <c r="G24" i="228"/>
  <c r="G23" i="228"/>
  <c r="G22" i="228"/>
  <c r="G21" i="228"/>
  <c r="G20" i="228"/>
  <c r="G19" i="228"/>
  <c r="G18" i="228"/>
  <c r="G17" i="228"/>
  <c r="G16" i="228"/>
  <c r="G15" i="228"/>
  <c r="G14" i="228"/>
  <c r="F30" i="227"/>
  <c r="D30" i="227"/>
  <c r="P371" i="1" s="1"/>
  <c r="G28" i="227"/>
  <c r="G27" i="227"/>
  <c r="G26" i="227"/>
  <c r="G25" i="227"/>
  <c r="G24" i="227"/>
  <c r="G23" i="227"/>
  <c r="G22" i="227"/>
  <c r="G21" i="227"/>
  <c r="G20" i="227"/>
  <c r="G19" i="227"/>
  <c r="G18" i="227"/>
  <c r="G17" i="227"/>
  <c r="G16" i="227"/>
  <c r="G15" i="227"/>
  <c r="G14" i="227"/>
  <c r="G13" i="227"/>
  <c r="F30" i="226"/>
  <c r="D30" i="226"/>
  <c r="P370" i="1" s="1"/>
  <c r="N254" i="307" s="1"/>
  <c r="P254" i="307" s="1"/>
  <c r="G28" i="226"/>
  <c r="G27" i="226"/>
  <c r="G26" i="226"/>
  <c r="G25" i="226"/>
  <c r="G24" i="226"/>
  <c r="G23" i="226"/>
  <c r="G22" i="226"/>
  <c r="G21" i="226"/>
  <c r="G20" i="226"/>
  <c r="G19" i="226"/>
  <c r="G18" i="226"/>
  <c r="G17" i="226"/>
  <c r="G16" i="226"/>
  <c r="G15" i="226"/>
  <c r="G14" i="226"/>
  <c r="G13" i="226"/>
  <c r="F30" i="225"/>
  <c r="D30" i="225"/>
  <c r="P369" i="1" s="1"/>
  <c r="N253" i="307" s="1"/>
  <c r="P253" i="307" s="1"/>
  <c r="G28" i="225"/>
  <c r="G27" i="225"/>
  <c r="G26" i="225"/>
  <c r="G25" i="225"/>
  <c r="G24" i="225"/>
  <c r="G23" i="225"/>
  <c r="G22" i="225"/>
  <c r="G21" i="225"/>
  <c r="G20" i="225"/>
  <c r="G19" i="225"/>
  <c r="G18" i="225"/>
  <c r="G17" i="225"/>
  <c r="G16" i="225"/>
  <c r="G15" i="225"/>
  <c r="G14" i="225"/>
  <c r="G13" i="225"/>
  <c r="F30" i="224"/>
  <c r="D30" i="224"/>
  <c r="G28" i="224"/>
  <c r="G27" i="224"/>
  <c r="G26" i="224"/>
  <c r="G25" i="224"/>
  <c r="G24" i="224"/>
  <c r="G23" i="224"/>
  <c r="G22" i="224"/>
  <c r="G21" i="224"/>
  <c r="G20" i="224"/>
  <c r="G19" i="224"/>
  <c r="G18" i="224"/>
  <c r="G17" i="224"/>
  <c r="G16" i="224"/>
  <c r="G15" i="224"/>
  <c r="G14" i="224"/>
  <c r="G13" i="224"/>
  <c r="F30" i="223"/>
  <c r="D30" i="223"/>
  <c r="G28" i="223"/>
  <c r="G27" i="223"/>
  <c r="G26" i="223"/>
  <c r="G25" i="223"/>
  <c r="G24" i="223"/>
  <c r="G23" i="223"/>
  <c r="G22" i="223"/>
  <c r="G21" i="223"/>
  <c r="G20" i="223"/>
  <c r="G19" i="223"/>
  <c r="G18" i="223"/>
  <c r="G17" i="223"/>
  <c r="G16" i="223"/>
  <c r="G15" i="223"/>
  <c r="G14" i="223"/>
  <c r="G13" i="223"/>
  <c r="F50" i="222"/>
  <c r="D50" i="222"/>
  <c r="G48" i="222"/>
  <c r="G47" i="222"/>
  <c r="G46" i="222"/>
  <c r="G45" i="222"/>
  <c r="G44" i="222"/>
  <c r="G43" i="222"/>
  <c r="G42" i="222"/>
  <c r="G41" i="222"/>
  <c r="G40" i="222"/>
  <c r="G39" i="222"/>
  <c r="G38" i="222"/>
  <c r="G37" i="222"/>
  <c r="G36" i="222"/>
  <c r="G35" i="222"/>
  <c r="G34" i="222"/>
  <c r="G33" i="222"/>
  <c r="F31" i="222"/>
  <c r="D31" i="222"/>
  <c r="P364" i="1" s="1"/>
  <c r="N248" i="307" s="1"/>
  <c r="P248" i="307" s="1"/>
  <c r="G29" i="222"/>
  <c r="G28" i="222"/>
  <c r="G27" i="222"/>
  <c r="G26" i="222"/>
  <c r="G25" i="222"/>
  <c r="G24" i="222"/>
  <c r="G23" i="222"/>
  <c r="G22" i="222"/>
  <c r="G21" i="222"/>
  <c r="G20" i="222"/>
  <c r="G19" i="222"/>
  <c r="G18" i="222"/>
  <c r="G17" i="222"/>
  <c r="G16" i="222"/>
  <c r="G15" i="222"/>
  <c r="G14" i="222"/>
  <c r="G20" i="221"/>
  <c r="E20" i="221"/>
  <c r="C20" i="221"/>
  <c r="H18" i="221"/>
  <c r="H17" i="221"/>
  <c r="H16" i="221"/>
  <c r="H15" i="221"/>
  <c r="H14" i="221"/>
  <c r="H13" i="221"/>
  <c r="H12" i="221"/>
  <c r="H11" i="221"/>
  <c r="G20" i="220"/>
  <c r="E20" i="220"/>
  <c r="C20" i="220"/>
  <c r="H18" i="220"/>
  <c r="H17" i="220"/>
  <c r="H16" i="220"/>
  <c r="H15" i="220"/>
  <c r="H14" i="220"/>
  <c r="H13" i="220"/>
  <c r="H12" i="220"/>
  <c r="H11" i="220"/>
  <c r="G20" i="218"/>
  <c r="E20" i="218"/>
  <c r="C20" i="218"/>
  <c r="H18" i="218"/>
  <c r="H17" i="218"/>
  <c r="H16" i="218"/>
  <c r="H15" i="218"/>
  <c r="H14" i="218"/>
  <c r="H13" i="218"/>
  <c r="H12" i="218"/>
  <c r="H11" i="218"/>
  <c r="G20" i="217"/>
  <c r="E20" i="217"/>
  <c r="C20" i="217"/>
  <c r="H18" i="217"/>
  <c r="H17" i="217"/>
  <c r="H16" i="217"/>
  <c r="H15" i="217"/>
  <c r="H14" i="217"/>
  <c r="H13" i="217"/>
  <c r="H12" i="217"/>
  <c r="H11" i="217"/>
  <c r="G20" i="216"/>
  <c r="E20" i="216"/>
  <c r="C20" i="216"/>
  <c r="H18" i="216"/>
  <c r="H17" i="216"/>
  <c r="H16" i="216"/>
  <c r="H15" i="216"/>
  <c r="H14" i="216"/>
  <c r="H13" i="216"/>
  <c r="H12" i="216"/>
  <c r="H11" i="216"/>
  <c r="G20" i="215"/>
  <c r="E20" i="215"/>
  <c r="C20" i="215"/>
  <c r="H18" i="215"/>
  <c r="H17" i="215"/>
  <c r="H16" i="215"/>
  <c r="H15" i="215"/>
  <c r="H14" i="215"/>
  <c r="H13" i="215"/>
  <c r="H12" i="215"/>
  <c r="H11" i="215"/>
  <c r="G20" i="214"/>
  <c r="E20" i="214"/>
  <c r="C20" i="214"/>
  <c r="H18" i="214"/>
  <c r="H17" i="214"/>
  <c r="H16" i="214"/>
  <c r="H15" i="214"/>
  <c r="H14" i="214"/>
  <c r="H13" i="214"/>
  <c r="H12" i="214"/>
  <c r="H11" i="214"/>
  <c r="G20" i="213"/>
  <c r="E20" i="213"/>
  <c r="C20" i="213"/>
  <c r="H18" i="213"/>
  <c r="H17" i="213"/>
  <c r="H16" i="213"/>
  <c r="H15" i="213"/>
  <c r="H14" i="213"/>
  <c r="H13" i="213"/>
  <c r="H12" i="213"/>
  <c r="H11" i="213"/>
  <c r="G20" i="212"/>
  <c r="E20" i="212"/>
  <c r="C20" i="212"/>
  <c r="H18" i="212"/>
  <c r="H17" i="212"/>
  <c r="H16" i="212"/>
  <c r="H15" i="212"/>
  <c r="H14" i="212"/>
  <c r="H13" i="212"/>
  <c r="H12" i="212"/>
  <c r="H11" i="212"/>
  <c r="G20" i="211"/>
  <c r="E20" i="211"/>
  <c r="C20" i="211"/>
  <c r="H18" i="211"/>
  <c r="H17" i="211"/>
  <c r="H16" i="211"/>
  <c r="H15" i="211"/>
  <c r="H14" i="211"/>
  <c r="H13" i="211"/>
  <c r="H12" i="211"/>
  <c r="H11" i="211"/>
  <c r="G20" i="210"/>
  <c r="E20" i="210"/>
  <c r="C20" i="210"/>
  <c r="H18" i="210"/>
  <c r="H17" i="210"/>
  <c r="H16" i="210"/>
  <c r="H15" i="210"/>
  <c r="H14" i="210"/>
  <c r="H13" i="210"/>
  <c r="H12" i="210"/>
  <c r="H11" i="210"/>
  <c r="G20" i="209"/>
  <c r="E20" i="209"/>
  <c r="C20" i="209"/>
  <c r="H18" i="209"/>
  <c r="H17" i="209"/>
  <c r="H16" i="209"/>
  <c r="H15" i="209"/>
  <c r="H14" i="209"/>
  <c r="H13" i="209"/>
  <c r="H12" i="209"/>
  <c r="H11" i="209"/>
  <c r="G20" i="208"/>
  <c r="E20" i="208"/>
  <c r="C20" i="208"/>
  <c r="H18" i="208"/>
  <c r="H17" i="208"/>
  <c r="H16" i="208"/>
  <c r="H15" i="208"/>
  <c r="H14" i="208"/>
  <c r="H13" i="208"/>
  <c r="H12" i="208"/>
  <c r="H11" i="208"/>
  <c r="G32" i="207"/>
  <c r="E32" i="207"/>
  <c r="C32" i="207"/>
  <c r="H30" i="207"/>
  <c r="H29" i="207"/>
  <c r="H28" i="207"/>
  <c r="H27" i="207"/>
  <c r="H26" i="207"/>
  <c r="H25" i="207"/>
  <c r="H24" i="207"/>
  <c r="H23" i="207"/>
  <c r="G21" i="207"/>
  <c r="E21" i="207"/>
  <c r="C21" i="207"/>
  <c r="H19" i="207"/>
  <c r="H18" i="207"/>
  <c r="H17" i="207"/>
  <c r="H16" i="207"/>
  <c r="H15" i="207"/>
  <c r="H14" i="207"/>
  <c r="H13" i="207"/>
  <c r="H12" i="207"/>
  <c r="G32" i="206"/>
  <c r="E32" i="206"/>
  <c r="C32" i="206"/>
  <c r="H30" i="206"/>
  <c r="H29" i="206"/>
  <c r="H28" i="206"/>
  <c r="H27" i="206"/>
  <c r="H26" i="206"/>
  <c r="H25" i="206"/>
  <c r="H24" i="206"/>
  <c r="H23" i="206"/>
  <c r="G21" i="206"/>
  <c r="E21" i="206"/>
  <c r="C21" i="206"/>
  <c r="H19" i="206"/>
  <c r="H17" i="206"/>
  <c r="H16" i="206"/>
  <c r="H15" i="206"/>
  <c r="H14" i="206"/>
  <c r="H13" i="206"/>
  <c r="H12" i="206"/>
  <c r="G20" i="205"/>
  <c r="E20" i="205"/>
  <c r="C20" i="205"/>
  <c r="H18" i="205"/>
  <c r="H17" i="205"/>
  <c r="H16" i="205"/>
  <c r="H15" i="205"/>
  <c r="H14" i="205"/>
  <c r="H13" i="205"/>
  <c r="H12" i="205"/>
  <c r="H11" i="205"/>
  <c r="G20" i="204"/>
  <c r="E20" i="204"/>
  <c r="C20" i="204"/>
  <c r="H18" i="204"/>
  <c r="H17" i="204"/>
  <c r="H16" i="204"/>
  <c r="H15" i="204"/>
  <c r="H14" i="204"/>
  <c r="H13" i="204"/>
  <c r="H12" i="204"/>
  <c r="H11" i="204"/>
  <c r="G32" i="203"/>
  <c r="E32" i="203"/>
  <c r="C32" i="203"/>
  <c r="H30" i="203"/>
  <c r="H29" i="203"/>
  <c r="H28" i="203"/>
  <c r="H27" i="203"/>
  <c r="H26" i="203"/>
  <c r="H25" i="203"/>
  <c r="H24" i="203"/>
  <c r="H23" i="203"/>
  <c r="G21" i="203"/>
  <c r="E21" i="203"/>
  <c r="P341" i="1" s="1"/>
  <c r="N225" i="307" s="1"/>
  <c r="C21" i="203"/>
  <c r="H19" i="203"/>
  <c r="H18" i="203"/>
  <c r="H17" i="203"/>
  <c r="H16" i="203"/>
  <c r="H15" i="203"/>
  <c r="H14" i="203"/>
  <c r="H13" i="203"/>
  <c r="H12" i="203"/>
  <c r="F29" i="202"/>
  <c r="D29" i="202"/>
  <c r="G27" i="202"/>
  <c r="G26" i="202"/>
  <c r="G25" i="202"/>
  <c r="G24" i="202"/>
  <c r="G23" i="202"/>
  <c r="G22" i="202"/>
  <c r="G21" i="202"/>
  <c r="G20" i="202"/>
  <c r="G19" i="202"/>
  <c r="G18" i="202"/>
  <c r="G17" i="202"/>
  <c r="G16" i="202"/>
  <c r="G15" i="202"/>
  <c r="G14" i="202"/>
  <c r="G13" i="202"/>
  <c r="G12" i="202"/>
  <c r="G29" i="202" s="1"/>
  <c r="F29" i="201"/>
  <c r="D29" i="201"/>
  <c r="G27" i="201"/>
  <c r="G26" i="201"/>
  <c r="G25" i="201"/>
  <c r="G24" i="201"/>
  <c r="G23" i="201"/>
  <c r="G22" i="201"/>
  <c r="G21" i="201"/>
  <c r="G20" i="201"/>
  <c r="G19" i="201"/>
  <c r="G18" i="201"/>
  <c r="G17" i="201"/>
  <c r="G16" i="201"/>
  <c r="G15" i="201"/>
  <c r="G14" i="201"/>
  <c r="G13" i="201"/>
  <c r="G12" i="201"/>
  <c r="G29" i="201" s="1"/>
  <c r="F29" i="200"/>
  <c r="D29" i="200"/>
  <c r="G27" i="200"/>
  <c r="G26" i="200"/>
  <c r="G25" i="200"/>
  <c r="G24" i="200"/>
  <c r="G23" i="200"/>
  <c r="G22" i="200"/>
  <c r="G21" i="200"/>
  <c r="G20" i="200"/>
  <c r="G19" i="200"/>
  <c r="G18" i="200"/>
  <c r="G17" i="200"/>
  <c r="G16" i="200"/>
  <c r="G15" i="200"/>
  <c r="G14" i="200"/>
  <c r="G13" i="200"/>
  <c r="G12" i="200"/>
  <c r="G29" i="200" s="1"/>
  <c r="F29" i="199"/>
  <c r="D29" i="199"/>
  <c r="G27" i="199"/>
  <c r="G26" i="199"/>
  <c r="G25" i="199"/>
  <c r="G24" i="199"/>
  <c r="G23" i="199"/>
  <c r="G22" i="199"/>
  <c r="G21" i="199"/>
  <c r="G20" i="199"/>
  <c r="G19" i="199"/>
  <c r="G18" i="199"/>
  <c r="G17" i="199"/>
  <c r="G16" i="199"/>
  <c r="G15" i="199"/>
  <c r="G14" i="199"/>
  <c r="G13" i="199"/>
  <c r="G12" i="199"/>
  <c r="G29" i="199" s="1"/>
  <c r="F29" i="198"/>
  <c r="D29" i="198"/>
  <c r="G27" i="198"/>
  <c r="G26" i="198"/>
  <c r="G25" i="198"/>
  <c r="G24" i="198"/>
  <c r="G23" i="198"/>
  <c r="G22" i="198"/>
  <c r="G21" i="198"/>
  <c r="G20" i="198"/>
  <c r="G19" i="198"/>
  <c r="G18" i="198"/>
  <c r="G17" i="198"/>
  <c r="G16" i="198"/>
  <c r="G15" i="198"/>
  <c r="G14" i="198"/>
  <c r="G13" i="198"/>
  <c r="G12" i="198"/>
  <c r="G29" i="198" s="1"/>
  <c r="F49" i="195"/>
  <c r="D49" i="195"/>
  <c r="G47" i="195"/>
  <c r="G46" i="195"/>
  <c r="G45" i="195"/>
  <c r="G44" i="195"/>
  <c r="G43" i="195"/>
  <c r="G42" i="195"/>
  <c r="G41" i="195"/>
  <c r="G40" i="195"/>
  <c r="G39" i="195"/>
  <c r="G38" i="195"/>
  <c r="G37" i="195"/>
  <c r="G36" i="195"/>
  <c r="G35" i="195"/>
  <c r="G34" i="195"/>
  <c r="G33" i="195"/>
  <c r="G32" i="195"/>
  <c r="G49" i="195" s="1"/>
  <c r="F30" i="195"/>
  <c r="D30" i="195"/>
  <c r="G28" i="195"/>
  <c r="G27" i="195"/>
  <c r="G26" i="195"/>
  <c r="G25" i="195"/>
  <c r="G24" i="195"/>
  <c r="G23" i="195"/>
  <c r="G22" i="195"/>
  <c r="G21" i="195"/>
  <c r="G20" i="195"/>
  <c r="G19" i="195"/>
  <c r="G18" i="195"/>
  <c r="G17" i="195"/>
  <c r="G16" i="195"/>
  <c r="G15" i="195"/>
  <c r="G14" i="195"/>
  <c r="G13" i="195"/>
  <c r="G30" i="195" s="1"/>
  <c r="F49" i="192"/>
  <c r="D49" i="192"/>
  <c r="G47" i="192"/>
  <c r="G46" i="192"/>
  <c r="G45" i="192"/>
  <c r="G44" i="192"/>
  <c r="G43" i="192"/>
  <c r="G42" i="192"/>
  <c r="G41" i="192"/>
  <c r="G40" i="192"/>
  <c r="G39" i="192"/>
  <c r="G38" i="192"/>
  <c r="G37" i="192"/>
  <c r="G36" i="192"/>
  <c r="G35" i="192"/>
  <c r="G34" i="192"/>
  <c r="G33" i="192"/>
  <c r="G32" i="192"/>
  <c r="G49" i="192" s="1"/>
  <c r="F30" i="192"/>
  <c r="D30" i="192"/>
  <c r="G28" i="192"/>
  <c r="G27" i="192"/>
  <c r="G26" i="192"/>
  <c r="G25" i="192"/>
  <c r="G24" i="192"/>
  <c r="G23" i="192"/>
  <c r="G22" i="192"/>
  <c r="G21" i="192"/>
  <c r="G20" i="192"/>
  <c r="G19" i="192"/>
  <c r="G17" i="192"/>
  <c r="G16" i="192"/>
  <c r="G15" i="192"/>
  <c r="G14" i="192"/>
  <c r="G13" i="192"/>
  <c r="G30" i="192" s="1"/>
  <c r="F22" i="189"/>
  <c r="G20" i="189"/>
  <c r="G22" i="189" s="1"/>
  <c r="D18" i="189"/>
  <c r="D22" i="189" s="1"/>
  <c r="F16" i="189"/>
  <c r="G14" i="189"/>
  <c r="G16" i="189" s="1"/>
  <c r="D12" i="189"/>
  <c r="D16" i="189" s="1"/>
  <c r="I44" i="185"/>
  <c r="H44" i="185"/>
  <c r="G44" i="185"/>
  <c r="I42" i="185"/>
  <c r="I41" i="185"/>
  <c r="I40" i="185"/>
  <c r="I39" i="185"/>
  <c r="I38" i="185"/>
  <c r="I37" i="185"/>
  <c r="I36" i="185"/>
  <c r="I35" i="185"/>
  <c r="I34" i="185"/>
  <c r="F33" i="185"/>
  <c r="D33" i="185"/>
  <c r="I32" i="185"/>
  <c r="I31" i="185"/>
  <c r="I30" i="185"/>
  <c r="I29" i="185"/>
  <c r="I28" i="185"/>
  <c r="I27" i="185"/>
  <c r="F26" i="185"/>
  <c r="D26" i="185"/>
  <c r="I25" i="185"/>
  <c r="I24" i="185"/>
  <c r="I23" i="185"/>
  <c r="I22" i="185"/>
  <c r="I21" i="185"/>
  <c r="I20" i="185"/>
  <c r="I19" i="185"/>
  <c r="F18" i="185"/>
  <c r="D18" i="185"/>
  <c r="I17" i="185"/>
  <c r="I16" i="185"/>
  <c r="I15" i="185"/>
  <c r="I14" i="185"/>
  <c r="I13" i="185"/>
  <c r="F12" i="185"/>
  <c r="D12" i="185"/>
  <c r="I44" i="184"/>
  <c r="H44" i="184"/>
  <c r="G44" i="184"/>
  <c r="I42" i="184"/>
  <c r="I41" i="184"/>
  <c r="I40" i="184"/>
  <c r="I39" i="184"/>
  <c r="I38" i="184"/>
  <c r="I37" i="184"/>
  <c r="I36" i="184"/>
  <c r="I35" i="184"/>
  <c r="I34" i="184"/>
  <c r="F33" i="184"/>
  <c r="D33" i="184"/>
  <c r="I32" i="184"/>
  <c r="I31" i="184"/>
  <c r="I30" i="184"/>
  <c r="I29" i="184"/>
  <c r="I28" i="184"/>
  <c r="I27" i="184"/>
  <c r="F26" i="184"/>
  <c r="D26" i="184"/>
  <c r="I25" i="184"/>
  <c r="I24" i="184"/>
  <c r="I23" i="184"/>
  <c r="I22" i="184"/>
  <c r="I21" i="184"/>
  <c r="I20" i="184"/>
  <c r="I19" i="184"/>
  <c r="F18" i="184"/>
  <c r="D18" i="184"/>
  <c r="I17" i="184"/>
  <c r="I16" i="184"/>
  <c r="I15" i="184"/>
  <c r="I14" i="184"/>
  <c r="I13" i="184"/>
  <c r="F12" i="184"/>
  <c r="D12" i="184"/>
  <c r="I44" i="183"/>
  <c r="H44" i="183"/>
  <c r="G44" i="183"/>
  <c r="I42" i="183"/>
  <c r="I41" i="183"/>
  <c r="I40" i="183"/>
  <c r="I39" i="183"/>
  <c r="I38" i="183"/>
  <c r="I37" i="183"/>
  <c r="I36" i="183"/>
  <c r="I35" i="183"/>
  <c r="I34" i="183"/>
  <c r="F33" i="183"/>
  <c r="D33" i="183"/>
  <c r="I32" i="183"/>
  <c r="I31" i="183"/>
  <c r="I30" i="183"/>
  <c r="I29" i="183"/>
  <c r="I28" i="183"/>
  <c r="I27" i="183"/>
  <c r="F26" i="183"/>
  <c r="D26" i="183"/>
  <c r="I25" i="183"/>
  <c r="I24" i="183"/>
  <c r="I23" i="183"/>
  <c r="I22" i="183"/>
  <c r="I21" i="183"/>
  <c r="I20" i="183"/>
  <c r="I19" i="183"/>
  <c r="F18" i="183"/>
  <c r="D18" i="183"/>
  <c r="I17" i="183"/>
  <c r="I16" i="183"/>
  <c r="I15" i="183"/>
  <c r="I14" i="183"/>
  <c r="I13" i="183"/>
  <c r="F12" i="183"/>
  <c r="D12" i="183"/>
  <c r="I44" i="182"/>
  <c r="H44" i="182"/>
  <c r="G44" i="182"/>
  <c r="I42" i="182"/>
  <c r="I41" i="182"/>
  <c r="I40" i="182"/>
  <c r="I39" i="182"/>
  <c r="I38" i="182"/>
  <c r="I37" i="182"/>
  <c r="I36" i="182"/>
  <c r="I35" i="182"/>
  <c r="I34" i="182"/>
  <c r="F33" i="182"/>
  <c r="D33" i="182"/>
  <c r="I32" i="182"/>
  <c r="I31" i="182"/>
  <c r="I30" i="182"/>
  <c r="I29" i="182"/>
  <c r="I28" i="182"/>
  <c r="I27" i="182"/>
  <c r="F26" i="182"/>
  <c r="D26" i="182"/>
  <c r="I25" i="182"/>
  <c r="I24" i="182"/>
  <c r="I23" i="182"/>
  <c r="I22" i="182"/>
  <c r="I21" i="182"/>
  <c r="I20" i="182"/>
  <c r="I19" i="182"/>
  <c r="F18" i="182"/>
  <c r="D18" i="182"/>
  <c r="I17" i="182"/>
  <c r="I16" i="182"/>
  <c r="I15" i="182"/>
  <c r="I14" i="182"/>
  <c r="I13" i="182"/>
  <c r="F12" i="182"/>
  <c r="D12" i="182"/>
  <c r="I44" i="181"/>
  <c r="H44" i="181"/>
  <c r="G44" i="181"/>
  <c r="I42" i="181"/>
  <c r="I41" i="181"/>
  <c r="I40" i="181"/>
  <c r="I39" i="181"/>
  <c r="I38" i="181"/>
  <c r="I37" i="181"/>
  <c r="I36" i="181"/>
  <c r="I35" i="181"/>
  <c r="I34" i="181"/>
  <c r="F33" i="181"/>
  <c r="D33" i="181"/>
  <c r="I32" i="181"/>
  <c r="I31" i="181"/>
  <c r="I30" i="181"/>
  <c r="I29" i="181"/>
  <c r="I28" i="181"/>
  <c r="I27" i="181"/>
  <c r="F26" i="181"/>
  <c r="D26" i="181"/>
  <c r="I25" i="181"/>
  <c r="I24" i="181"/>
  <c r="I23" i="181"/>
  <c r="I22" i="181"/>
  <c r="I21" i="181"/>
  <c r="I20" i="181"/>
  <c r="I19" i="181"/>
  <c r="F18" i="181"/>
  <c r="D18" i="181"/>
  <c r="I17" i="181"/>
  <c r="I16" i="181"/>
  <c r="I15" i="181"/>
  <c r="I14" i="181"/>
  <c r="I13" i="181"/>
  <c r="F12" i="181"/>
  <c r="D12" i="181"/>
  <c r="I44" i="180"/>
  <c r="H44" i="180"/>
  <c r="G44" i="180"/>
  <c r="I42" i="180"/>
  <c r="I41" i="180"/>
  <c r="I40" i="180"/>
  <c r="I39" i="180"/>
  <c r="I38" i="180"/>
  <c r="I37" i="180"/>
  <c r="I36" i="180"/>
  <c r="I35" i="180"/>
  <c r="I34" i="180"/>
  <c r="F33" i="180"/>
  <c r="D33" i="180"/>
  <c r="I32" i="180"/>
  <c r="I31" i="180"/>
  <c r="I30" i="180"/>
  <c r="I29" i="180"/>
  <c r="I28" i="180"/>
  <c r="I27" i="180"/>
  <c r="F26" i="180"/>
  <c r="D26" i="180"/>
  <c r="I25" i="180"/>
  <c r="I24" i="180"/>
  <c r="I23" i="180"/>
  <c r="I22" i="180"/>
  <c r="I21" i="180"/>
  <c r="I20" i="180"/>
  <c r="I19" i="180"/>
  <c r="F18" i="180"/>
  <c r="D18" i="180"/>
  <c r="I17" i="180"/>
  <c r="I16" i="180"/>
  <c r="I15" i="180"/>
  <c r="I14" i="180"/>
  <c r="I13" i="180"/>
  <c r="F12" i="180"/>
  <c r="D12" i="180"/>
  <c r="I44" i="179"/>
  <c r="H44" i="179"/>
  <c r="G44" i="179"/>
  <c r="I42" i="179"/>
  <c r="I41" i="179"/>
  <c r="I40" i="179"/>
  <c r="I39" i="179"/>
  <c r="I38" i="179"/>
  <c r="I37" i="179"/>
  <c r="I36" i="179"/>
  <c r="I35" i="179"/>
  <c r="I34" i="179"/>
  <c r="F33" i="179"/>
  <c r="D33" i="179"/>
  <c r="I32" i="179"/>
  <c r="I31" i="179"/>
  <c r="I30" i="179"/>
  <c r="I29" i="179"/>
  <c r="I28" i="179"/>
  <c r="I27" i="179"/>
  <c r="F26" i="179"/>
  <c r="D26" i="179"/>
  <c r="I25" i="179"/>
  <c r="I24" i="179"/>
  <c r="I23" i="179"/>
  <c r="I22" i="179"/>
  <c r="I21" i="179"/>
  <c r="I20" i="179"/>
  <c r="I19" i="179"/>
  <c r="F18" i="179"/>
  <c r="D18" i="179"/>
  <c r="I17" i="179"/>
  <c r="I16" i="179"/>
  <c r="I15" i="179"/>
  <c r="I14" i="179"/>
  <c r="I13" i="179"/>
  <c r="F12" i="179"/>
  <c r="D12" i="179"/>
  <c r="I44" i="178"/>
  <c r="H44" i="178"/>
  <c r="G44" i="178"/>
  <c r="I42" i="178"/>
  <c r="I41" i="178"/>
  <c r="I40" i="178"/>
  <c r="I39" i="178"/>
  <c r="I38" i="178"/>
  <c r="I37" i="178"/>
  <c r="I36" i="178"/>
  <c r="I35" i="178"/>
  <c r="I34" i="178"/>
  <c r="F33" i="178"/>
  <c r="D33" i="178"/>
  <c r="I32" i="178"/>
  <c r="I31" i="178"/>
  <c r="I30" i="178"/>
  <c r="I29" i="178"/>
  <c r="I28" i="178"/>
  <c r="I27" i="178"/>
  <c r="F26" i="178"/>
  <c r="D26" i="178"/>
  <c r="I25" i="178"/>
  <c r="I24" i="178"/>
  <c r="I23" i="178"/>
  <c r="I22" i="178"/>
  <c r="I21" i="178"/>
  <c r="I20" i="178"/>
  <c r="I19" i="178"/>
  <c r="F18" i="178"/>
  <c r="D18" i="178"/>
  <c r="I17" i="178"/>
  <c r="I16" i="178"/>
  <c r="I15" i="178"/>
  <c r="I14" i="178"/>
  <c r="I13" i="178"/>
  <c r="F12" i="178"/>
  <c r="D12" i="178"/>
  <c r="I44" i="177"/>
  <c r="H44" i="177"/>
  <c r="G44" i="177"/>
  <c r="I42" i="177"/>
  <c r="I41" i="177"/>
  <c r="I40" i="177"/>
  <c r="I39" i="177"/>
  <c r="I38" i="177"/>
  <c r="I37" i="177"/>
  <c r="I36" i="177"/>
  <c r="I35" i="177"/>
  <c r="I34" i="177"/>
  <c r="F33" i="177"/>
  <c r="D33" i="177"/>
  <c r="I32" i="177"/>
  <c r="I31" i="177"/>
  <c r="I30" i="177"/>
  <c r="I29" i="177"/>
  <c r="I28" i="177"/>
  <c r="I27" i="177"/>
  <c r="F26" i="177"/>
  <c r="D26" i="177"/>
  <c r="I25" i="177"/>
  <c r="I24" i="177"/>
  <c r="I23" i="177"/>
  <c r="I22" i="177"/>
  <c r="I21" i="177"/>
  <c r="I20" i="177"/>
  <c r="I19" i="177"/>
  <c r="F18" i="177"/>
  <c r="D18" i="177"/>
  <c r="I17" i="177"/>
  <c r="I16" i="177"/>
  <c r="I15" i="177"/>
  <c r="I14" i="177"/>
  <c r="I13" i="177"/>
  <c r="F12" i="177"/>
  <c r="D12" i="177"/>
  <c r="I44" i="176"/>
  <c r="H44" i="176"/>
  <c r="G44" i="176"/>
  <c r="I42" i="176"/>
  <c r="I41" i="176"/>
  <c r="I40" i="176"/>
  <c r="I39" i="176"/>
  <c r="I38" i="176"/>
  <c r="I37" i="176"/>
  <c r="I36" i="176"/>
  <c r="I35" i="176"/>
  <c r="I34" i="176"/>
  <c r="F33" i="176"/>
  <c r="D33" i="176"/>
  <c r="I32" i="176"/>
  <c r="I31" i="176"/>
  <c r="I30" i="176"/>
  <c r="I29" i="176"/>
  <c r="I28" i="176"/>
  <c r="I27" i="176"/>
  <c r="F26" i="176"/>
  <c r="D26" i="176"/>
  <c r="I25" i="176"/>
  <c r="I24" i="176"/>
  <c r="I23" i="176"/>
  <c r="I22" i="176"/>
  <c r="I21" i="176"/>
  <c r="I20" i="176"/>
  <c r="I19" i="176"/>
  <c r="F18" i="176"/>
  <c r="D18" i="176"/>
  <c r="I17" i="176"/>
  <c r="I16" i="176"/>
  <c r="I15" i="176"/>
  <c r="I14" i="176"/>
  <c r="I13" i="176"/>
  <c r="F12" i="176"/>
  <c r="D12" i="176"/>
  <c r="I44" i="175"/>
  <c r="H44" i="175"/>
  <c r="G44" i="175"/>
  <c r="I42" i="175"/>
  <c r="I41" i="175"/>
  <c r="I40" i="175"/>
  <c r="I39" i="175"/>
  <c r="I38" i="175"/>
  <c r="I37" i="175"/>
  <c r="I36" i="175"/>
  <c r="I35" i="175"/>
  <c r="I34" i="175"/>
  <c r="F33" i="175"/>
  <c r="D33" i="175"/>
  <c r="I32" i="175"/>
  <c r="I31" i="175"/>
  <c r="I30" i="175"/>
  <c r="I29" i="175"/>
  <c r="I28" i="175"/>
  <c r="I27" i="175"/>
  <c r="F26" i="175"/>
  <c r="D26" i="175"/>
  <c r="I25" i="175"/>
  <c r="I24" i="175"/>
  <c r="I23" i="175"/>
  <c r="I22" i="175"/>
  <c r="I21" i="175"/>
  <c r="I20" i="175"/>
  <c r="I19" i="175"/>
  <c r="F18" i="175"/>
  <c r="D18" i="175"/>
  <c r="I17" i="175"/>
  <c r="I16" i="175"/>
  <c r="I15" i="175"/>
  <c r="I14" i="175"/>
  <c r="I13" i="175"/>
  <c r="F12" i="175"/>
  <c r="D12" i="175"/>
  <c r="I44" i="174"/>
  <c r="H44" i="174"/>
  <c r="G44" i="174"/>
  <c r="I42" i="174"/>
  <c r="I41" i="174"/>
  <c r="I40" i="174"/>
  <c r="I39" i="174"/>
  <c r="I38" i="174"/>
  <c r="I37" i="174"/>
  <c r="I36" i="174"/>
  <c r="I35" i="174"/>
  <c r="I34" i="174"/>
  <c r="F33" i="174"/>
  <c r="D33" i="174"/>
  <c r="I32" i="174"/>
  <c r="I31" i="174"/>
  <c r="I30" i="174"/>
  <c r="I29" i="174"/>
  <c r="I28" i="174"/>
  <c r="I27" i="174"/>
  <c r="F26" i="174"/>
  <c r="D26" i="174"/>
  <c r="I25" i="174"/>
  <c r="I24" i="174"/>
  <c r="I23" i="174"/>
  <c r="I22" i="174"/>
  <c r="I21" i="174"/>
  <c r="I20" i="174"/>
  <c r="I19" i="174"/>
  <c r="F18" i="174"/>
  <c r="D18" i="174"/>
  <c r="I17" i="174"/>
  <c r="I16" i="174"/>
  <c r="I15" i="174"/>
  <c r="I14" i="174"/>
  <c r="I13" i="174"/>
  <c r="F12" i="174"/>
  <c r="D12" i="174"/>
  <c r="E24" i="173"/>
  <c r="H14" i="169"/>
  <c r="F14" i="169"/>
  <c r="I13" i="169"/>
  <c r="I12" i="169"/>
  <c r="I11" i="169"/>
  <c r="H14" i="168"/>
  <c r="F14" i="168"/>
  <c r="I13" i="168"/>
  <c r="I12" i="168"/>
  <c r="I11" i="168"/>
  <c r="H14" i="167"/>
  <c r="F14" i="167"/>
  <c r="I13" i="167"/>
  <c r="I12" i="167"/>
  <c r="I11" i="167"/>
  <c r="I135" i="164"/>
  <c r="H135" i="164"/>
  <c r="G135" i="164"/>
  <c r="I133" i="164"/>
  <c r="I132" i="164"/>
  <c r="I131" i="164"/>
  <c r="I130" i="164"/>
  <c r="I129" i="164"/>
  <c r="I128" i="164"/>
  <c r="I127" i="164"/>
  <c r="I126" i="164"/>
  <c r="I125" i="164"/>
  <c r="I124" i="164"/>
  <c r="I123" i="164"/>
  <c r="I122" i="164"/>
  <c r="I121" i="164"/>
  <c r="I120" i="164"/>
  <c r="I119" i="164"/>
  <c r="I118" i="164"/>
  <c r="I117" i="164"/>
  <c r="I116" i="164"/>
  <c r="I115" i="164"/>
  <c r="I114" i="164"/>
  <c r="I113" i="164"/>
  <c r="I112" i="164"/>
  <c r="I111" i="164"/>
  <c r="I110" i="164"/>
  <c r="I109" i="164"/>
  <c r="I108" i="164"/>
  <c r="I107" i="164"/>
  <c r="I106" i="164"/>
  <c r="I105" i="164"/>
  <c r="I104" i="164"/>
  <c r="I103" i="164"/>
  <c r="I102" i="164"/>
  <c r="I101" i="164"/>
  <c r="I100" i="164"/>
  <c r="I99" i="164"/>
  <c r="I98" i="164"/>
  <c r="I97" i="164"/>
  <c r="F96" i="164"/>
  <c r="D96" i="164"/>
  <c r="I95" i="164"/>
  <c r="I94" i="164"/>
  <c r="I93" i="164"/>
  <c r="I92" i="164"/>
  <c r="I91" i="164"/>
  <c r="I90" i="164"/>
  <c r="F89" i="164"/>
  <c r="D89" i="164"/>
  <c r="I88" i="164"/>
  <c r="I87" i="164"/>
  <c r="I86" i="164"/>
  <c r="I85" i="164"/>
  <c r="I84" i="164"/>
  <c r="I83" i="164"/>
  <c r="I82" i="164"/>
  <c r="F81" i="164"/>
  <c r="D81" i="164"/>
  <c r="I80" i="164"/>
  <c r="I79" i="164"/>
  <c r="I78" i="164"/>
  <c r="I77" i="164"/>
  <c r="I76" i="164"/>
  <c r="F75" i="164"/>
  <c r="D75" i="164"/>
  <c r="I73" i="164"/>
  <c r="H73" i="164"/>
  <c r="G73" i="164"/>
  <c r="I71" i="164"/>
  <c r="I70" i="164"/>
  <c r="I69" i="164"/>
  <c r="I68" i="164"/>
  <c r="I67" i="164"/>
  <c r="I66" i="164"/>
  <c r="I65" i="164"/>
  <c r="I64" i="164"/>
  <c r="I63" i="164"/>
  <c r="I62" i="164"/>
  <c r="I61" i="164"/>
  <c r="I60" i="164"/>
  <c r="I59" i="164"/>
  <c r="I58" i="164"/>
  <c r="I57" i="164"/>
  <c r="I56" i="164"/>
  <c r="I55" i="164"/>
  <c r="I54" i="164"/>
  <c r="I53" i="164"/>
  <c r="I52" i="164"/>
  <c r="I51" i="164"/>
  <c r="I50" i="164"/>
  <c r="I49" i="164"/>
  <c r="I48" i="164"/>
  <c r="I47" i="164"/>
  <c r="I46" i="164"/>
  <c r="I45" i="164"/>
  <c r="I44" i="164"/>
  <c r="I43" i="164"/>
  <c r="I42" i="164"/>
  <c r="I41" i="164"/>
  <c r="I40" i="164"/>
  <c r="I39" i="164"/>
  <c r="I38" i="164"/>
  <c r="I37" i="164"/>
  <c r="I36" i="164"/>
  <c r="I35" i="164"/>
  <c r="F34" i="164"/>
  <c r="D34" i="164"/>
  <c r="I33" i="164"/>
  <c r="I32" i="164"/>
  <c r="I31" i="164"/>
  <c r="I30" i="164"/>
  <c r="I29" i="164"/>
  <c r="I28" i="164"/>
  <c r="F27" i="164"/>
  <c r="D27" i="164"/>
  <c r="I26" i="164"/>
  <c r="I25" i="164"/>
  <c r="I24" i="164"/>
  <c r="I23" i="164"/>
  <c r="I22" i="164"/>
  <c r="I21" i="164"/>
  <c r="I20" i="164"/>
  <c r="F19" i="164"/>
  <c r="F18" i="164" s="1"/>
  <c r="F13" i="164" s="1"/>
  <c r="D19" i="164"/>
  <c r="D18" i="164" s="1"/>
  <c r="D13" i="164" s="1"/>
  <c r="I17" i="164"/>
  <c r="I16" i="164"/>
  <c r="I15" i="164"/>
  <c r="I14" i="164"/>
  <c r="I44" i="162"/>
  <c r="H44" i="162"/>
  <c r="G44" i="162"/>
  <c r="I42" i="162"/>
  <c r="I41" i="162"/>
  <c r="I40" i="162"/>
  <c r="I39" i="162"/>
  <c r="I38" i="162"/>
  <c r="I37" i="162"/>
  <c r="I36" i="162"/>
  <c r="I35" i="162"/>
  <c r="I34" i="162"/>
  <c r="F33" i="162"/>
  <c r="D33" i="162"/>
  <c r="I32" i="162"/>
  <c r="I31" i="162"/>
  <c r="I30" i="162"/>
  <c r="I29" i="162"/>
  <c r="I28" i="162"/>
  <c r="I27" i="162"/>
  <c r="F26" i="162"/>
  <c r="D26" i="162"/>
  <c r="I25" i="162"/>
  <c r="I24" i="162"/>
  <c r="I23" i="162"/>
  <c r="I22" i="162"/>
  <c r="I21" i="162"/>
  <c r="I20" i="162"/>
  <c r="I19" i="162"/>
  <c r="F18" i="162"/>
  <c r="D18" i="162"/>
  <c r="I17" i="162"/>
  <c r="I16" i="162"/>
  <c r="I15" i="162"/>
  <c r="I14" i="162"/>
  <c r="I13" i="162"/>
  <c r="F12" i="162"/>
  <c r="D12" i="162"/>
  <c r="I44" i="161"/>
  <c r="H44" i="161"/>
  <c r="G44" i="161"/>
  <c r="I42" i="161"/>
  <c r="I41" i="161"/>
  <c r="I40" i="161"/>
  <c r="I39" i="161"/>
  <c r="I38" i="161"/>
  <c r="I37" i="161"/>
  <c r="I36" i="161"/>
  <c r="I35" i="161"/>
  <c r="I34" i="161"/>
  <c r="F33" i="161"/>
  <c r="D33" i="161"/>
  <c r="I32" i="161"/>
  <c r="I31" i="161"/>
  <c r="I30" i="161"/>
  <c r="I29" i="161"/>
  <c r="I28" i="161"/>
  <c r="I27" i="161"/>
  <c r="F26" i="161"/>
  <c r="D26" i="161"/>
  <c r="I25" i="161"/>
  <c r="I24" i="161"/>
  <c r="I23" i="161"/>
  <c r="I22" i="161"/>
  <c r="I21" i="161"/>
  <c r="I20" i="161"/>
  <c r="I19" i="161"/>
  <c r="F18" i="161"/>
  <c r="D18" i="161"/>
  <c r="I17" i="161"/>
  <c r="I16" i="161"/>
  <c r="I15" i="161"/>
  <c r="I14" i="161"/>
  <c r="I13" i="161"/>
  <c r="F12" i="161"/>
  <c r="D12" i="161"/>
  <c r="I135" i="160"/>
  <c r="H135" i="160"/>
  <c r="G135" i="160"/>
  <c r="I133" i="160"/>
  <c r="I132" i="160"/>
  <c r="I131" i="160"/>
  <c r="I130" i="160"/>
  <c r="I129" i="160"/>
  <c r="I128" i="160"/>
  <c r="I127" i="160"/>
  <c r="I126" i="160"/>
  <c r="I125" i="160"/>
  <c r="I124" i="160"/>
  <c r="I123" i="160"/>
  <c r="I122" i="160"/>
  <c r="I121" i="160"/>
  <c r="I120" i="160"/>
  <c r="I119" i="160"/>
  <c r="I118" i="160"/>
  <c r="I117" i="160"/>
  <c r="I116" i="160"/>
  <c r="I115" i="160"/>
  <c r="I114" i="160"/>
  <c r="I113" i="160"/>
  <c r="I112" i="160"/>
  <c r="I111" i="160"/>
  <c r="I110" i="160"/>
  <c r="I109" i="160"/>
  <c r="I108" i="160"/>
  <c r="I107" i="160"/>
  <c r="I106" i="160"/>
  <c r="I105" i="160"/>
  <c r="I104" i="160"/>
  <c r="I103" i="160"/>
  <c r="I102" i="160"/>
  <c r="I101" i="160"/>
  <c r="I100" i="160"/>
  <c r="I99" i="160"/>
  <c r="I98" i="160"/>
  <c r="I97" i="160"/>
  <c r="F96" i="160"/>
  <c r="D96" i="160"/>
  <c r="I95" i="160"/>
  <c r="I94" i="160"/>
  <c r="I93" i="160"/>
  <c r="I92" i="160"/>
  <c r="I91" i="160"/>
  <c r="I90" i="160"/>
  <c r="F89" i="160"/>
  <c r="D89" i="160"/>
  <c r="I88" i="160"/>
  <c r="I87" i="160"/>
  <c r="I86" i="160"/>
  <c r="I85" i="160"/>
  <c r="I84" i="160"/>
  <c r="I83" i="160"/>
  <c r="I82" i="160"/>
  <c r="F81" i="160"/>
  <c r="D81" i="160"/>
  <c r="I80" i="160"/>
  <c r="I79" i="160"/>
  <c r="I78" i="160"/>
  <c r="I77" i="160"/>
  <c r="I76" i="160"/>
  <c r="F75" i="160"/>
  <c r="D75" i="160"/>
  <c r="I73" i="160"/>
  <c r="H73" i="160"/>
  <c r="G73" i="160"/>
  <c r="I71" i="160"/>
  <c r="I70" i="160"/>
  <c r="I69" i="160"/>
  <c r="I68" i="160"/>
  <c r="I67" i="160"/>
  <c r="I66" i="160"/>
  <c r="I65" i="160"/>
  <c r="I64" i="160"/>
  <c r="I63" i="160"/>
  <c r="I62" i="160"/>
  <c r="I61" i="160"/>
  <c r="I60" i="160"/>
  <c r="I59" i="160"/>
  <c r="I58" i="160"/>
  <c r="I57" i="160"/>
  <c r="I56" i="160"/>
  <c r="I55" i="160"/>
  <c r="I54" i="160"/>
  <c r="I53" i="160"/>
  <c r="I52" i="160"/>
  <c r="I51" i="160"/>
  <c r="I50" i="160"/>
  <c r="I49" i="160"/>
  <c r="I48" i="160"/>
  <c r="I47" i="160"/>
  <c r="I46" i="160"/>
  <c r="I45" i="160"/>
  <c r="I44" i="160"/>
  <c r="I43" i="160"/>
  <c r="I42" i="160"/>
  <c r="I41" i="160"/>
  <c r="I40" i="160"/>
  <c r="I39" i="160"/>
  <c r="I38" i="160"/>
  <c r="I37" i="160"/>
  <c r="I36" i="160"/>
  <c r="I35" i="160"/>
  <c r="F34" i="160"/>
  <c r="D34" i="160"/>
  <c r="I33" i="160"/>
  <c r="I32" i="160"/>
  <c r="I31" i="160"/>
  <c r="I30" i="160"/>
  <c r="I29" i="160"/>
  <c r="I28" i="160"/>
  <c r="F27" i="160"/>
  <c r="D27" i="160"/>
  <c r="I26" i="160"/>
  <c r="I25" i="160"/>
  <c r="I24" i="160"/>
  <c r="I23" i="160"/>
  <c r="I22" i="160"/>
  <c r="I21" i="160"/>
  <c r="I20" i="160"/>
  <c r="F19" i="160"/>
  <c r="D19" i="160"/>
  <c r="I18" i="160"/>
  <c r="I17" i="160"/>
  <c r="I16" i="160"/>
  <c r="I15" i="160"/>
  <c r="I14" i="160"/>
  <c r="F13" i="160"/>
  <c r="D13" i="160"/>
  <c r="I44" i="159"/>
  <c r="H44" i="159"/>
  <c r="G44" i="159"/>
  <c r="I42" i="159"/>
  <c r="I41" i="159"/>
  <c r="I40" i="159"/>
  <c r="I39" i="159"/>
  <c r="I38" i="159"/>
  <c r="I37" i="159"/>
  <c r="I36" i="159"/>
  <c r="I35" i="159"/>
  <c r="I34" i="159"/>
  <c r="F33" i="159"/>
  <c r="D33" i="159"/>
  <c r="I32" i="159"/>
  <c r="I31" i="159"/>
  <c r="I30" i="159"/>
  <c r="I29" i="159"/>
  <c r="I28" i="159"/>
  <c r="I27" i="159"/>
  <c r="F26" i="159"/>
  <c r="D26" i="159"/>
  <c r="I25" i="159"/>
  <c r="I24" i="159"/>
  <c r="I23" i="159"/>
  <c r="I22" i="159"/>
  <c r="I21" i="159"/>
  <c r="I20" i="159"/>
  <c r="I19" i="159"/>
  <c r="F18" i="159"/>
  <c r="D18" i="159"/>
  <c r="I17" i="159"/>
  <c r="I16" i="159"/>
  <c r="I15" i="159"/>
  <c r="I14" i="159"/>
  <c r="I13" i="159"/>
  <c r="F12" i="159"/>
  <c r="D12" i="159"/>
  <c r="I44" i="158"/>
  <c r="H44" i="158"/>
  <c r="G44" i="158"/>
  <c r="I42" i="158"/>
  <c r="I41" i="158"/>
  <c r="I40" i="158"/>
  <c r="I39" i="158"/>
  <c r="I38" i="158"/>
  <c r="I37" i="158"/>
  <c r="I36" i="158"/>
  <c r="I35" i="158"/>
  <c r="I34" i="158"/>
  <c r="F33" i="158"/>
  <c r="D33" i="158"/>
  <c r="I32" i="158"/>
  <c r="I31" i="158"/>
  <c r="I30" i="158"/>
  <c r="I29" i="158"/>
  <c r="I28" i="158"/>
  <c r="I27" i="158"/>
  <c r="F26" i="158"/>
  <c r="D26" i="158"/>
  <c r="I25" i="158"/>
  <c r="I24" i="158"/>
  <c r="I23" i="158"/>
  <c r="I22" i="158"/>
  <c r="I21" i="158"/>
  <c r="I19" i="158"/>
  <c r="F18" i="158"/>
  <c r="D18" i="158"/>
  <c r="I17" i="158"/>
  <c r="I16" i="158"/>
  <c r="I15" i="158"/>
  <c r="I14" i="158"/>
  <c r="I13" i="158"/>
  <c r="F12" i="158"/>
  <c r="D12" i="158"/>
  <c r="I135" i="157"/>
  <c r="H135" i="157"/>
  <c r="G135" i="157"/>
  <c r="I133" i="157"/>
  <c r="I132" i="157"/>
  <c r="I131" i="157"/>
  <c r="I130" i="157"/>
  <c r="I129" i="157"/>
  <c r="I128" i="157"/>
  <c r="I127" i="157"/>
  <c r="I126" i="157"/>
  <c r="I125" i="157"/>
  <c r="I124" i="157"/>
  <c r="I123" i="157"/>
  <c r="I122" i="157"/>
  <c r="I121" i="157"/>
  <c r="I120" i="157"/>
  <c r="I119" i="157"/>
  <c r="I118" i="157"/>
  <c r="I117" i="157"/>
  <c r="I116" i="157"/>
  <c r="I115" i="157"/>
  <c r="I114" i="157"/>
  <c r="I113" i="157"/>
  <c r="I112" i="157"/>
  <c r="I111" i="157"/>
  <c r="I110" i="157"/>
  <c r="I109" i="157"/>
  <c r="I108" i="157"/>
  <c r="I107" i="157"/>
  <c r="I106" i="157"/>
  <c r="I105" i="157"/>
  <c r="I104" i="157"/>
  <c r="I103" i="157"/>
  <c r="I102" i="157"/>
  <c r="I101" i="157"/>
  <c r="I100" i="157"/>
  <c r="I99" i="157"/>
  <c r="I98" i="157"/>
  <c r="I97" i="157"/>
  <c r="F96" i="157"/>
  <c r="D96" i="157"/>
  <c r="I95" i="157"/>
  <c r="I94" i="157"/>
  <c r="I93" i="157"/>
  <c r="I92" i="157"/>
  <c r="I91" i="157"/>
  <c r="I90" i="157"/>
  <c r="F89" i="157"/>
  <c r="D89" i="157"/>
  <c r="I88" i="157"/>
  <c r="I87" i="157"/>
  <c r="I86" i="157"/>
  <c r="I85" i="157"/>
  <c r="I84" i="157"/>
  <c r="I83" i="157"/>
  <c r="I82" i="157"/>
  <c r="F81" i="157"/>
  <c r="D81" i="157"/>
  <c r="I80" i="157"/>
  <c r="I79" i="157"/>
  <c r="I78" i="157"/>
  <c r="I77" i="157"/>
  <c r="I76" i="157"/>
  <c r="F75" i="157"/>
  <c r="D75" i="157"/>
  <c r="I71" i="157"/>
  <c r="I70" i="157"/>
  <c r="I69" i="157"/>
  <c r="I68" i="157"/>
  <c r="I67" i="157"/>
  <c r="I66" i="157"/>
  <c r="I65" i="157"/>
  <c r="I64" i="157"/>
  <c r="I63" i="157"/>
  <c r="I62" i="157"/>
  <c r="I61" i="157"/>
  <c r="I60" i="157"/>
  <c r="I59" i="157"/>
  <c r="I58" i="157"/>
  <c r="I57" i="157"/>
  <c r="I56" i="157"/>
  <c r="I55" i="157"/>
  <c r="I46" i="157"/>
  <c r="I45" i="157"/>
  <c r="I44" i="157"/>
  <c r="I43" i="157"/>
  <c r="I42" i="157"/>
  <c r="I41" i="157"/>
  <c r="I40" i="157"/>
  <c r="I39" i="157"/>
  <c r="I38" i="157"/>
  <c r="I37" i="157"/>
  <c r="I36" i="157"/>
  <c r="I35" i="157"/>
  <c r="F34" i="157"/>
  <c r="K34" i="157" s="1"/>
  <c r="D34" i="157"/>
  <c r="I33" i="157"/>
  <c r="I32" i="157"/>
  <c r="I31" i="157"/>
  <c r="I30" i="157"/>
  <c r="I29" i="157"/>
  <c r="I28" i="157"/>
  <c r="F27" i="157"/>
  <c r="K27" i="157" s="1"/>
  <c r="D27" i="157"/>
  <c r="I26" i="157"/>
  <c r="I25" i="157"/>
  <c r="I24" i="157"/>
  <c r="I23" i="157"/>
  <c r="I22" i="157"/>
  <c r="I21" i="157"/>
  <c r="I20" i="157"/>
  <c r="F19" i="157"/>
  <c r="K19" i="157" s="1"/>
  <c r="D19" i="157"/>
  <c r="I18" i="157"/>
  <c r="I17" i="157"/>
  <c r="I16" i="157"/>
  <c r="I15" i="157"/>
  <c r="I14" i="157"/>
  <c r="F13" i="157"/>
  <c r="D13" i="157"/>
  <c r="H82" i="156"/>
  <c r="I80" i="156"/>
  <c r="I79" i="156"/>
  <c r="I78" i="156"/>
  <c r="I77" i="156"/>
  <c r="I76" i="156"/>
  <c r="I75" i="156"/>
  <c r="I74" i="156"/>
  <c r="I73" i="156"/>
  <c r="I72" i="156"/>
  <c r="I71" i="156"/>
  <c r="I70" i="156"/>
  <c r="I69" i="156"/>
  <c r="I68" i="156"/>
  <c r="I67" i="156"/>
  <c r="I65" i="156"/>
  <c r="I64" i="156"/>
  <c r="I63" i="156"/>
  <c r="I62" i="156"/>
  <c r="I61" i="156"/>
  <c r="I60" i="156"/>
  <c r="I59" i="156"/>
  <c r="F58" i="156"/>
  <c r="D58" i="156"/>
  <c r="I57" i="156"/>
  <c r="I56" i="156"/>
  <c r="I55" i="156"/>
  <c r="I54" i="156"/>
  <c r="I53" i="156"/>
  <c r="I52" i="156"/>
  <c r="I51" i="156"/>
  <c r="F50" i="156"/>
  <c r="D50" i="156"/>
  <c r="I49" i="156"/>
  <c r="I48" i="156"/>
  <c r="I47" i="156"/>
  <c r="I46" i="156"/>
  <c r="I45" i="156"/>
  <c r="I44" i="156"/>
  <c r="I43" i="156"/>
  <c r="I42" i="156"/>
  <c r="F41" i="156"/>
  <c r="I40" i="156"/>
  <c r="I39" i="156"/>
  <c r="I38" i="156"/>
  <c r="I37" i="156"/>
  <c r="I36" i="156"/>
  <c r="F35" i="156"/>
  <c r="D35" i="156"/>
  <c r="I34" i="156"/>
  <c r="I33" i="156"/>
  <c r="I32" i="156"/>
  <c r="I31" i="156"/>
  <c r="I30" i="156"/>
  <c r="I29" i="156"/>
  <c r="I28" i="156"/>
  <c r="I27" i="156"/>
  <c r="I26" i="156"/>
  <c r="I25" i="156"/>
  <c r="I24" i="156"/>
  <c r="I23" i="156"/>
  <c r="I22" i="156"/>
  <c r="I21" i="156"/>
  <c r="I20" i="156"/>
  <c r="I19" i="156"/>
  <c r="I18" i="156"/>
  <c r="I17" i="156"/>
  <c r="I16" i="156"/>
  <c r="I15" i="156"/>
  <c r="I14" i="156"/>
  <c r="I13" i="156"/>
  <c r="F12" i="156"/>
  <c r="D12" i="156"/>
  <c r="H82" i="155"/>
  <c r="I80" i="155"/>
  <c r="I79" i="155"/>
  <c r="I78" i="155"/>
  <c r="I77" i="155"/>
  <c r="I76" i="155"/>
  <c r="I75" i="155"/>
  <c r="I74" i="155"/>
  <c r="I73" i="155"/>
  <c r="I72" i="155"/>
  <c r="I71" i="155"/>
  <c r="I70" i="155"/>
  <c r="I69" i="155"/>
  <c r="I68" i="155"/>
  <c r="I67" i="155"/>
  <c r="I65" i="155"/>
  <c r="I64" i="155"/>
  <c r="I63" i="155"/>
  <c r="I62" i="155"/>
  <c r="I61" i="155"/>
  <c r="I60" i="155"/>
  <c r="I59" i="155"/>
  <c r="F58" i="155"/>
  <c r="D58" i="155"/>
  <c r="I57" i="155"/>
  <c r="I56" i="155"/>
  <c r="I55" i="155"/>
  <c r="I54" i="155"/>
  <c r="I53" i="155"/>
  <c r="I52" i="155"/>
  <c r="I51" i="155"/>
  <c r="F50" i="155"/>
  <c r="D50" i="155"/>
  <c r="I49" i="155"/>
  <c r="I48" i="155"/>
  <c r="I47" i="155"/>
  <c r="I46" i="155"/>
  <c r="I45" i="155"/>
  <c r="I44" i="155"/>
  <c r="I43" i="155"/>
  <c r="I42" i="155"/>
  <c r="F41" i="155"/>
  <c r="I40" i="155"/>
  <c r="I39" i="155"/>
  <c r="I38" i="155"/>
  <c r="I37" i="155"/>
  <c r="I36" i="155"/>
  <c r="F35" i="155"/>
  <c r="D35" i="155"/>
  <c r="I34" i="155"/>
  <c r="I33" i="155"/>
  <c r="I32" i="155"/>
  <c r="I31" i="155"/>
  <c r="I30" i="155"/>
  <c r="I29" i="155"/>
  <c r="I28" i="155"/>
  <c r="I27" i="155"/>
  <c r="I26" i="155"/>
  <c r="I25" i="155"/>
  <c r="I24" i="155"/>
  <c r="I23" i="155"/>
  <c r="I22" i="155"/>
  <c r="I21" i="155"/>
  <c r="I20" i="155"/>
  <c r="I19" i="155"/>
  <c r="I18" i="155"/>
  <c r="I17" i="155"/>
  <c r="I16" i="155"/>
  <c r="I15" i="155"/>
  <c r="I14" i="155"/>
  <c r="I13" i="155"/>
  <c r="F12" i="155"/>
  <c r="D12" i="155"/>
  <c r="H82" i="154"/>
  <c r="I80" i="154"/>
  <c r="I79" i="154"/>
  <c r="I78" i="154"/>
  <c r="I77" i="154"/>
  <c r="I76" i="154"/>
  <c r="I75" i="154"/>
  <c r="I74" i="154"/>
  <c r="I73" i="154"/>
  <c r="I72" i="154"/>
  <c r="I71" i="154"/>
  <c r="I70" i="154"/>
  <c r="I69" i="154"/>
  <c r="I68" i="154"/>
  <c r="I67" i="154"/>
  <c r="I65" i="154"/>
  <c r="I64" i="154"/>
  <c r="I63" i="154"/>
  <c r="I62" i="154"/>
  <c r="I61" i="154"/>
  <c r="I60" i="154"/>
  <c r="I59" i="154"/>
  <c r="F58" i="154"/>
  <c r="D58" i="154"/>
  <c r="I57" i="154"/>
  <c r="I56" i="154"/>
  <c r="I55" i="154"/>
  <c r="I54" i="154"/>
  <c r="I53" i="154"/>
  <c r="I52" i="154"/>
  <c r="I51" i="154"/>
  <c r="F50" i="154"/>
  <c r="D50" i="154"/>
  <c r="I49" i="154"/>
  <c r="I48" i="154"/>
  <c r="I47" i="154"/>
  <c r="I46" i="154"/>
  <c r="I45" i="154"/>
  <c r="I44" i="154"/>
  <c r="I43" i="154"/>
  <c r="I42" i="154"/>
  <c r="F41" i="154"/>
  <c r="I40" i="154"/>
  <c r="I39" i="154"/>
  <c r="I38" i="154"/>
  <c r="I37" i="154"/>
  <c r="I36" i="154"/>
  <c r="F35" i="154"/>
  <c r="D35" i="154"/>
  <c r="I34" i="154"/>
  <c r="I33" i="154"/>
  <c r="I32" i="154"/>
  <c r="I31" i="154"/>
  <c r="I30" i="154"/>
  <c r="I29" i="154"/>
  <c r="I28" i="154"/>
  <c r="I27" i="154"/>
  <c r="I26" i="154"/>
  <c r="I25" i="154"/>
  <c r="I24" i="154"/>
  <c r="I23" i="154"/>
  <c r="I22" i="154"/>
  <c r="I21" i="154"/>
  <c r="I20" i="154"/>
  <c r="I19" i="154"/>
  <c r="I18" i="154"/>
  <c r="I17" i="154"/>
  <c r="I16" i="154"/>
  <c r="I15" i="154"/>
  <c r="I14" i="154"/>
  <c r="I13" i="154"/>
  <c r="F12" i="154"/>
  <c r="D12" i="154"/>
  <c r="H82" i="153"/>
  <c r="I80" i="153"/>
  <c r="I79" i="153"/>
  <c r="I78" i="153"/>
  <c r="I77" i="153"/>
  <c r="I76" i="153"/>
  <c r="I75" i="153"/>
  <c r="I74" i="153"/>
  <c r="I73" i="153"/>
  <c r="I72" i="153"/>
  <c r="I71" i="153"/>
  <c r="I70" i="153"/>
  <c r="I69" i="153"/>
  <c r="I68" i="153"/>
  <c r="I67" i="153"/>
  <c r="I65" i="153"/>
  <c r="I64" i="153"/>
  <c r="I63" i="153"/>
  <c r="I62" i="153"/>
  <c r="I61" i="153"/>
  <c r="I60" i="153"/>
  <c r="I59" i="153"/>
  <c r="F58" i="153"/>
  <c r="D58" i="153"/>
  <c r="I57" i="153"/>
  <c r="I56" i="153"/>
  <c r="I55" i="153"/>
  <c r="I54" i="153"/>
  <c r="I53" i="153"/>
  <c r="I52" i="153"/>
  <c r="I51" i="153"/>
  <c r="F50" i="153"/>
  <c r="D50" i="153"/>
  <c r="I49" i="153"/>
  <c r="I48" i="153"/>
  <c r="I47" i="153"/>
  <c r="I46" i="153"/>
  <c r="I45" i="153"/>
  <c r="I44" i="153"/>
  <c r="I43" i="153"/>
  <c r="I42" i="153"/>
  <c r="F41" i="153"/>
  <c r="I40" i="153"/>
  <c r="I39" i="153"/>
  <c r="I38" i="153"/>
  <c r="I37" i="153"/>
  <c r="I36" i="153"/>
  <c r="F35" i="153"/>
  <c r="D35" i="153"/>
  <c r="I34" i="153"/>
  <c r="I33" i="153"/>
  <c r="I32" i="153"/>
  <c r="I31" i="153"/>
  <c r="I30" i="153"/>
  <c r="I29" i="153"/>
  <c r="I28" i="153"/>
  <c r="I27" i="153"/>
  <c r="I26" i="153"/>
  <c r="I25" i="153"/>
  <c r="I24" i="153"/>
  <c r="I23" i="153"/>
  <c r="I22" i="153"/>
  <c r="I21" i="153"/>
  <c r="I20" i="153"/>
  <c r="I19" i="153"/>
  <c r="I18" i="153"/>
  <c r="I17" i="153"/>
  <c r="I16" i="153"/>
  <c r="I15" i="153"/>
  <c r="I14" i="153"/>
  <c r="I13" i="153"/>
  <c r="F12" i="153"/>
  <c r="D12" i="153"/>
  <c r="H82" i="152"/>
  <c r="I80" i="152"/>
  <c r="I79" i="152"/>
  <c r="I78" i="152"/>
  <c r="I77" i="152"/>
  <c r="I76" i="152"/>
  <c r="I75" i="152"/>
  <c r="I74" i="152"/>
  <c r="I73" i="152"/>
  <c r="I72" i="152"/>
  <c r="I71" i="152"/>
  <c r="I70" i="152"/>
  <c r="I69" i="152"/>
  <c r="I68" i="152"/>
  <c r="I67" i="152"/>
  <c r="I65" i="152"/>
  <c r="I64" i="152"/>
  <c r="I63" i="152"/>
  <c r="I62" i="152"/>
  <c r="I61" i="152"/>
  <c r="I60" i="152"/>
  <c r="I59" i="152"/>
  <c r="F58" i="152"/>
  <c r="D58" i="152"/>
  <c r="I57" i="152"/>
  <c r="I56" i="152"/>
  <c r="I55" i="152"/>
  <c r="I54" i="152"/>
  <c r="I53" i="152"/>
  <c r="I52" i="152"/>
  <c r="I51" i="152"/>
  <c r="F50" i="152"/>
  <c r="D50" i="152"/>
  <c r="D41" i="152" s="1"/>
  <c r="I49" i="152"/>
  <c r="I48" i="152"/>
  <c r="I47" i="152"/>
  <c r="I46" i="152"/>
  <c r="I45" i="152"/>
  <c r="I44" i="152"/>
  <c r="I43" i="152"/>
  <c r="I42" i="152"/>
  <c r="F41" i="152"/>
  <c r="I40" i="152"/>
  <c r="I39" i="152"/>
  <c r="I38" i="152"/>
  <c r="I37" i="152"/>
  <c r="I36" i="152"/>
  <c r="F35" i="152"/>
  <c r="D35" i="152"/>
  <c r="I34" i="152"/>
  <c r="I33" i="152"/>
  <c r="I32" i="152"/>
  <c r="I31" i="152"/>
  <c r="I30" i="152"/>
  <c r="I29" i="152"/>
  <c r="I28" i="152"/>
  <c r="I27" i="152"/>
  <c r="I26" i="152"/>
  <c r="I25" i="152"/>
  <c r="I24" i="152"/>
  <c r="I23" i="152"/>
  <c r="I22" i="152"/>
  <c r="I21" i="152"/>
  <c r="I20" i="152"/>
  <c r="I19" i="152"/>
  <c r="I18" i="152"/>
  <c r="I17" i="152"/>
  <c r="I16" i="152"/>
  <c r="I15" i="152"/>
  <c r="I14" i="152"/>
  <c r="I13" i="152"/>
  <c r="F12" i="152"/>
  <c r="D12" i="152"/>
  <c r="H82" i="151"/>
  <c r="I80" i="151"/>
  <c r="I79" i="151"/>
  <c r="I78" i="151"/>
  <c r="I77" i="151"/>
  <c r="I76" i="151"/>
  <c r="I75" i="151"/>
  <c r="I74" i="151"/>
  <c r="I73" i="151"/>
  <c r="I72" i="151"/>
  <c r="I71" i="151"/>
  <c r="I70" i="151"/>
  <c r="I69" i="151"/>
  <c r="I68" i="151"/>
  <c r="I67" i="151"/>
  <c r="I65" i="151"/>
  <c r="I64" i="151"/>
  <c r="I63" i="151"/>
  <c r="I62" i="151"/>
  <c r="I61" i="151"/>
  <c r="I60" i="151"/>
  <c r="I59" i="151"/>
  <c r="F58" i="151"/>
  <c r="D58" i="151"/>
  <c r="I57" i="151"/>
  <c r="I56" i="151"/>
  <c r="I55" i="151"/>
  <c r="I54" i="151"/>
  <c r="I53" i="151"/>
  <c r="I52" i="151"/>
  <c r="I51" i="151"/>
  <c r="F50" i="151"/>
  <c r="D50" i="151"/>
  <c r="D41" i="151" s="1"/>
  <c r="I49" i="151"/>
  <c r="I48" i="151"/>
  <c r="I47" i="151"/>
  <c r="I46" i="151"/>
  <c r="I45" i="151"/>
  <c r="I44" i="151"/>
  <c r="I43" i="151"/>
  <c r="I42" i="151"/>
  <c r="F41" i="151"/>
  <c r="I40" i="151"/>
  <c r="I39" i="151"/>
  <c r="I38" i="151"/>
  <c r="I37" i="151"/>
  <c r="I36" i="151"/>
  <c r="F35" i="151"/>
  <c r="D35" i="151"/>
  <c r="I34" i="151"/>
  <c r="I33" i="151"/>
  <c r="I32" i="151"/>
  <c r="I31" i="151"/>
  <c r="I30" i="151"/>
  <c r="I29" i="151"/>
  <c r="I28" i="151"/>
  <c r="I27" i="151"/>
  <c r="I26" i="151"/>
  <c r="I25" i="151"/>
  <c r="I24" i="151"/>
  <c r="I23" i="151"/>
  <c r="I22" i="151"/>
  <c r="I21" i="151"/>
  <c r="I20" i="151"/>
  <c r="I19" i="151"/>
  <c r="I18" i="151"/>
  <c r="I17" i="151"/>
  <c r="I16" i="151"/>
  <c r="I15" i="151"/>
  <c r="I14" i="151"/>
  <c r="I13" i="151"/>
  <c r="F12" i="151"/>
  <c r="D12" i="151"/>
  <c r="H82" i="150"/>
  <c r="I80" i="150"/>
  <c r="I79" i="150"/>
  <c r="I78" i="150"/>
  <c r="I77" i="150"/>
  <c r="I76" i="150"/>
  <c r="I75" i="150"/>
  <c r="I74" i="150"/>
  <c r="I73" i="150"/>
  <c r="I72" i="150"/>
  <c r="I71" i="150"/>
  <c r="I70" i="150"/>
  <c r="I69" i="150"/>
  <c r="I68" i="150"/>
  <c r="I67" i="150"/>
  <c r="I65" i="150"/>
  <c r="I64" i="150"/>
  <c r="I63" i="150"/>
  <c r="I62" i="150"/>
  <c r="I61" i="150"/>
  <c r="I60" i="150"/>
  <c r="I59" i="150"/>
  <c r="F58" i="150"/>
  <c r="D58" i="150"/>
  <c r="I57" i="150"/>
  <c r="I56" i="150"/>
  <c r="I55" i="150"/>
  <c r="I54" i="150"/>
  <c r="I53" i="150"/>
  <c r="I52" i="150"/>
  <c r="I51" i="150"/>
  <c r="F50" i="150"/>
  <c r="D50" i="150"/>
  <c r="D41" i="150" s="1"/>
  <c r="I49" i="150"/>
  <c r="I48" i="150"/>
  <c r="I47" i="150"/>
  <c r="I46" i="150"/>
  <c r="I45" i="150"/>
  <c r="I44" i="150"/>
  <c r="I43" i="150"/>
  <c r="I42" i="150"/>
  <c r="F41" i="150"/>
  <c r="I40" i="150"/>
  <c r="I39" i="150"/>
  <c r="I38" i="150"/>
  <c r="I37" i="150"/>
  <c r="I36" i="150"/>
  <c r="F35" i="150"/>
  <c r="D35" i="150"/>
  <c r="I34" i="150"/>
  <c r="I33" i="150"/>
  <c r="I32" i="150"/>
  <c r="I31" i="150"/>
  <c r="I30" i="150"/>
  <c r="I29" i="150"/>
  <c r="I28" i="150"/>
  <c r="I27" i="150"/>
  <c r="I26" i="150"/>
  <c r="I25" i="150"/>
  <c r="I24" i="150"/>
  <c r="I23" i="150"/>
  <c r="I22" i="150"/>
  <c r="I21" i="150"/>
  <c r="I20" i="150"/>
  <c r="I19" i="150"/>
  <c r="I18" i="150"/>
  <c r="I17" i="150"/>
  <c r="I16" i="150"/>
  <c r="I15" i="150"/>
  <c r="I14" i="150"/>
  <c r="I13" i="150"/>
  <c r="F12" i="150"/>
  <c r="D12" i="150"/>
  <c r="N255" i="307" l="1"/>
  <c r="F34" i="336"/>
  <c r="Q158" i="307"/>
  <c r="T158" i="307"/>
  <c r="P274" i="307"/>
  <c r="N281" i="307"/>
  <c r="P281" i="307" s="1"/>
  <c r="V50" i="307"/>
  <c r="T52" i="307"/>
  <c r="S50" i="307"/>
  <c r="Q52" i="307"/>
  <c r="P156" i="307"/>
  <c r="N158" i="307"/>
  <c r="P12" i="307"/>
  <c r="P244" i="307"/>
  <c r="P217" i="307"/>
  <c r="P249" i="307"/>
  <c r="P50" i="307"/>
  <c r="P162" i="1"/>
  <c r="N46" i="307" s="1"/>
  <c r="P46" i="307" s="1"/>
  <c r="P218" i="307"/>
  <c r="P250" i="307"/>
  <c r="P240" i="307"/>
  <c r="P272" i="307"/>
  <c r="R162" i="1"/>
  <c r="Q162" i="1"/>
  <c r="P191" i="307"/>
  <c r="P233" i="307"/>
  <c r="P265" i="307"/>
  <c r="P49" i="1"/>
  <c r="P48" i="1" s="1"/>
  <c r="P129" i="307"/>
  <c r="P205" i="307"/>
  <c r="P130" i="307"/>
  <c r="P226" i="307"/>
  <c r="P229" i="307"/>
  <c r="P83" i="1"/>
  <c r="U83" i="1" s="1"/>
  <c r="P82" i="1"/>
  <c r="U82" i="1" s="1"/>
  <c r="S123" i="307"/>
  <c r="V123" i="307"/>
  <c r="Y49" i="1"/>
  <c r="R48" i="1"/>
  <c r="P43" i="1"/>
  <c r="W49" i="1"/>
  <c r="Q48" i="1"/>
  <c r="V49" i="307"/>
  <c r="S49" i="307"/>
  <c r="I73" i="157"/>
  <c r="I136" i="157" s="1"/>
  <c r="P330" i="1"/>
  <c r="N214" i="307" s="1"/>
  <c r="P214" i="307" s="1"/>
  <c r="P47" i="307"/>
  <c r="P10" i="307"/>
  <c r="P14" i="307"/>
  <c r="P44" i="307"/>
  <c r="P195" i="307"/>
  <c r="P196" i="307"/>
  <c r="P123" i="307"/>
  <c r="P11" i="307"/>
  <c r="P49" i="307"/>
  <c r="U35" i="1"/>
  <c r="N9" i="307"/>
  <c r="I18" i="164"/>
  <c r="P47" i="1"/>
  <c r="U47" i="1" s="1"/>
  <c r="P117" i="1"/>
  <c r="U117" i="1" s="1"/>
  <c r="Y38" i="1"/>
  <c r="W38" i="1"/>
  <c r="U38" i="1"/>
  <c r="P37" i="1"/>
  <c r="U37" i="1" s="1"/>
  <c r="H8" i="3"/>
  <c r="H6" i="3" s="1"/>
  <c r="B13" i="301"/>
  <c r="D13" i="301"/>
  <c r="C13" i="301"/>
  <c r="H13" i="294"/>
  <c r="H15" i="294" s="1"/>
  <c r="F17" i="295"/>
  <c r="F20" i="294"/>
  <c r="F20" i="295"/>
  <c r="H13" i="291"/>
  <c r="H15" i="291" s="1"/>
  <c r="H18" i="294"/>
  <c r="H20" i="294" s="1"/>
  <c r="H13" i="295"/>
  <c r="H15" i="295" s="1"/>
  <c r="F15" i="295"/>
  <c r="F17" i="292"/>
  <c r="H18" i="291"/>
  <c r="H20" i="291" s="1"/>
  <c r="H13" i="292"/>
  <c r="H15" i="292" s="1"/>
  <c r="H18" i="292"/>
  <c r="H20" i="292" s="1"/>
  <c r="H13" i="293"/>
  <c r="H15" i="293" s="1"/>
  <c r="F15" i="294"/>
  <c r="F20" i="291"/>
  <c r="F15" i="293"/>
  <c r="F17" i="293"/>
  <c r="F20" i="293"/>
  <c r="F15" i="292"/>
  <c r="H22" i="289"/>
  <c r="H13" i="290"/>
  <c r="H15" i="290" s="1"/>
  <c r="F15" i="291"/>
  <c r="F15" i="290"/>
  <c r="F17" i="290"/>
  <c r="H22" i="288"/>
  <c r="F20" i="290"/>
  <c r="H16" i="289"/>
  <c r="H16" i="288"/>
  <c r="G21" i="280"/>
  <c r="H16" i="287"/>
  <c r="H22" i="287"/>
  <c r="G51" i="282"/>
  <c r="G51" i="283"/>
  <c r="H31" i="283"/>
  <c r="H50" i="283"/>
  <c r="G21" i="279"/>
  <c r="H50" i="281"/>
  <c r="H31" i="282"/>
  <c r="G51" i="281"/>
  <c r="H50" i="282"/>
  <c r="H31" i="281"/>
  <c r="H21" i="280"/>
  <c r="G21" i="278"/>
  <c r="H21" i="279"/>
  <c r="G33" i="272"/>
  <c r="G33" i="274"/>
  <c r="F51" i="275"/>
  <c r="F51" i="276"/>
  <c r="F51" i="277"/>
  <c r="H21" i="278"/>
  <c r="G31" i="277"/>
  <c r="G50" i="277"/>
  <c r="H21" i="273"/>
  <c r="F50" i="271"/>
  <c r="G31" i="276"/>
  <c r="G50" i="276"/>
  <c r="G31" i="275"/>
  <c r="G50" i="275"/>
  <c r="G33" i="273"/>
  <c r="H21" i="274"/>
  <c r="H32" i="274"/>
  <c r="H32" i="273"/>
  <c r="H21" i="272"/>
  <c r="G50" i="271"/>
  <c r="H32" i="272"/>
  <c r="F50" i="269"/>
  <c r="F50" i="270"/>
  <c r="G50" i="270"/>
  <c r="G50" i="269"/>
  <c r="F23" i="268"/>
  <c r="G23" i="268"/>
  <c r="H136" i="264"/>
  <c r="H136" i="265"/>
  <c r="G23" i="267"/>
  <c r="F23" i="267"/>
  <c r="G23" i="266"/>
  <c r="F23" i="266"/>
  <c r="I136" i="264"/>
  <c r="F73" i="265"/>
  <c r="I136" i="265"/>
  <c r="F135" i="263"/>
  <c r="F135" i="264"/>
  <c r="F135" i="265"/>
  <c r="D73" i="265"/>
  <c r="D135" i="265"/>
  <c r="D135" i="263"/>
  <c r="D135" i="264"/>
  <c r="I136" i="263"/>
  <c r="F73" i="264"/>
  <c r="H136" i="263"/>
  <c r="D73" i="264"/>
  <c r="F73" i="263"/>
  <c r="D73" i="263"/>
  <c r="F83" i="262"/>
  <c r="I83" i="262"/>
  <c r="I155" i="262"/>
  <c r="H156" i="262"/>
  <c r="D42" i="262"/>
  <c r="D83" i="262" s="1"/>
  <c r="F155" i="262"/>
  <c r="F83" i="261"/>
  <c r="D155" i="262"/>
  <c r="I83" i="261"/>
  <c r="H156" i="261"/>
  <c r="I83" i="260"/>
  <c r="I155" i="261"/>
  <c r="F83" i="260"/>
  <c r="D42" i="261"/>
  <c r="D83" i="261" s="1"/>
  <c r="F155" i="261"/>
  <c r="H156" i="260"/>
  <c r="I155" i="260"/>
  <c r="D155" i="261"/>
  <c r="D42" i="260"/>
  <c r="D83" i="260" s="1"/>
  <c r="F155" i="260"/>
  <c r="D155" i="260"/>
  <c r="H18" i="255"/>
  <c r="H20" i="255" s="1"/>
  <c r="H13" i="255"/>
  <c r="H15" i="255" s="1"/>
  <c r="F20" i="255"/>
  <c r="F15" i="255"/>
  <c r="H16" i="251"/>
  <c r="G23" i="189"/>
  <c r="F12" i="253"/>
  <c r="F17" i="253"/>
  <c r="F20" i="253"/>
  <c r="H13" i="253"/>
  <c r="H15" i="253" s="1"/>
  <c r="G33" i="203"/>
  <c r="G33" i="207"/>
  <c r="G21" i="234"/>
  <c r="H22" i="251"/>
  <c r="F50" i="195"/>
  <c r="H30" i="248"/>
  <c r="H30" i="250"/>
  <c r="H30" i="249"/>
  <c r="H30" i="247"/>
  <c r="F44" i="158"/>
  <c r="Q296" i="1" s="1"/>
  <c r="Q180" i="307" s="1"/>
  <c r="S180" i="307" s="1"/>
  <c r="F44" i="161"/>
  <c r="Q298" i="1" s="1"/>
  <c r="H21" i="234"/>
  <c r="G21" i="235"/>
  <c r="G30" i="226"/>
  <c r="F51" i="228"/>
  <c r="F51" i="230"/>
  <c r="H30" i="246"/>
  <c r="H136" i="157"/>
  <c r="H136" i="160"/>
  <c r="H136" i="164"/>
  <c r="F44" i="175"/>
  <c r="P303" i="1" s="1"/>
  <c r="F22" i="336" s="1"/>
  <c r="F44" i="178"/>
  <c r="Q315" i="1" s="1"/>
  <c r="F44" i="180"/>
  <c r="F44" i="183"/>
  <c r="H32" i="203"/>
  <c r="H32" i="207"/>
  <c r="G51" i="237"/>
  <c r="G51" i="240"/>
  <c r="G51" i="241"/>
  <c r="H30" i="245"/>
  <c r="F73" i="164"/>
  <c r="H20" i="204"/>
  <c r="H20" i="208"/>
  <c r="G50" i="222"/>
  <c r="F44" i="174"/>
  <c r="P302" i="1" s="1"/>
  <c r="F23" i="336" s="1"/>
  <c r="F44" i="177"/>
  <c r="P315" i="1" s="1"/>
  <c r="F44" i="181"/>
  <c r="F44" i="185"/>
  <c r="H20" i="216"/>
  <c r="H20" i="217"/>
  <c r="F51" i="222"/>
  <c r="G50" i="228"/>
  <c r="H30" i="244"/>
  <c r="I82" i="153"/>
  <c r="F44" i="159"/>
  <c r="R296" i="1" s="1"/>
  <c r="T180" i="307" s="1"/>
  <c r="V180" i="307" s="1"/>
  <c r="H20" i="210"/>
  <c r="G31" i="222"/>
  <c r="F135" i="157"/>
  <c r="F23" i="189"/>
  <c r="G33" i="206"/>
  <c r="H20" i="220"/>
  <c r="G31" i="230"/>
  <c r="H31" i="240"/>
  <c r="F82" i="152"/>
  <c r="D44" i="174"/>
  <c r="I82" i="154"/>
  <c r="D44" i="158"/>
  <c r="D135" i="160"/>
  <c r="D44" i="176"/>
  <c r="F44" i="184"/>
  <c r="D44" i="184"/>
  <c r="G30" i="233"/>
  <c r="H50" i="237"/>
  <c r="H30" i="243"/>
  <c r="D82" i="150"/>
  <c r="F82" i="151"/>
  <c r="I82" i="152"/>
  <c r="F82" i="155"/>
  <c r="I82" i="156"/>
  <c r="F82" i="156"/>
  <c r="F73" i="160"/>
  <c r="D73" i="160"/>
  <c r="I136" i="164"/>
  <c r="I14" i="167"/>
  <c r="I14" i="168"/>
  <c r="I14" i="169"/>
  <c r="D44" i="175"/>
  <c r="D44" i="178"/>
  <c r="F44" i="182"/>
  <c r="D44" i="182"/>
  <c r="G50" i="192"/>
  <c r="G50" i="195"/>
  <c r="H21" i="203"/>
  <c r="H32" i="206"/>
  <c r="H21" i="207"/>
  <c r="H20" i="211"/>
  <c r="H20" i="212"/>
  <c r="H20" i="213"/>
  <c r="H20" i="218"/>
  <c r="G30" i="223"/>
  <c r="G30" i="227"/>
  <c r="H21" i="235"/>
  <c r="H31" i="237"/>
  <c r="H31" i="241"/>
  <c r="H50" i="241"/>
  <c r="D135" i="157"/>
  <c r="D44" i="159"/>
  <c r="D73" i="164"/>
  <c r="D44" i="177"/>
  <c r="D44" i="181"/>
  <c r="D44" i="185"/>
  <c r="F82" i="153"/>
  <c r="F135" i="160"/>
  <c r="F44" i="162"/>
  <c r="R298" i="1" s="1"/>
  <c r="D44" i="162"/>
  <c r="F44" i="176"/>
  <c r="D44" i="180"/>
  <c r="H20" i="205"/>
  <c r="H20" i="209"/>
  <c r="H20" i="214"/>
  <c r="H20" i="221"/>
  <c r="G30" i="225"/>
  <c r="H30" i="239"/>
  <c r="I82" i="150"/>
  <c r="F82" i="150"/>
  <c r="I82" i="151"/>
  <c r="F82" i="154"/>
  <c r="I82" i="155"/>
  <c r="D41" i="156"/>
  <c r="D82" i="156" s="1"/>
  <c r="R242" i="1" s="1"/>
  <c r="F73" i="157"/>
  <c r="P296" i="1" s="1"/>
  <c r="N180" i="307" s="1"/>
  <c r="D73" i="157"/>
  <c r="I136" i="160"/>
  <c r="D44" i="161"/>
  <c r="F135" i="164"/>
  <c r="D135" i="164"/>
  <c r="F44" i="179"/>
  <c r="R315" i="1" s="1"/>
  <c r="D44" i="179"/>
  <c r="D44" i="183"/>
  <c r="F50" i="192"/>
  <c r="H21" i="206"/>
  <c r="H20" i="215"/>
  <c r="G30" i="224"/>
  <c r="G31" i="228"/>
  <c r="G50" i="230"/>
  <c r="G30" i="232"/>
  <c r="H30" i="238"/>
  <c r="H50" i="240"/>
  <c r="H30" i="242"/>
  <c r="D41" i="153"/>
  <c r="D82" i="153" s="1"/>
  <c r="D41" i="154"/>
  <c r="D82" i="154" s="1"/>
  <c r="D41" i="155"/>
  <c r="D82" i="155" s="1"/>
  <c r="D82" i="152"/>
  <c r="R241" i="1" s="1"/>
  <c r="H36" i="336" s="1"/>
  <c r="D82" i="151"/>
  <c r="H82" i="149"/>
  <c r="I80" i="149"/>
  <c r="I79" i="149"/>
  <c r="I78" i="149"/>
  <c r="I77" i="149"/>
  <c r="I76" i="149"/>
  <c r="I75" i="149"/>
  <c r="I74" i="149"/>
  <c r="I73" i="149"/>
  <c r="I72" i="149"/>
  <c r="I71" i="149"/>
  <c r="I70" i="149"/>
  <c r="I69" i="149"/>
  <c r="I68" i="149"/>
  <c r="I67" i="149"/>
  <c r="I65" i="149"/>
  <c r="I64" i="149"/>
  <c r="I63" i="149"/>
  <c r="I62" i="149"/>
  <c r="I61" i="149"/>
  <c r="I60" i="149"/>
  <c r="I59" i="149"/>
  <c r="F58" i="149"/>
  <c r="D58" i="149"/>
  <c r="I57" i="149"/>
  <c r="I56" i="149"/>
  <c r="I55" i="149"/>
  <c r="I54" i="149"/>
  <c r="I53" i="149"/>
  <c r="I52" i="149"/>
  <c r="I51" i="149"/>
  <c r="F50" i="149"/>
  <c r="D50" i="149"/>
  <c r="D41" i="149" s="1"/>
  <c r="I49" i="149"/>
  <c r="I48" i="149"/>
  <c r="I47" i="149"/>
  <c r="I46" i="149"/>
  <c r="I45" i="149"/>
  <c r="I44" i="149"/>
  <c r="I43" i="149"/>
  <c r="I42" i="149"/>
  <c r="F41" i="149"/>
  <c r="I40" i="149"/>
  <c r="I39" i="149"/>
  <c r="I38" i="149"/>
  <c r="I37" i="149"/>
  <c r="I36" i="149"/>
  <c r="F35" i="149"/>
  <c r="D35" i="149"/>
  <c r="I34" i="149"/>
  <c r="I33" i="149"/>
  <c r="I32" i="149"/>
  <c r="I31" i="149"/>
  <c r="I30" i="149"/>
  <c r="I29" i="149"/>
  <c r="I28" i="149"/>
  <c r="I27" i="149"/>
  <c r="I26" i="149"/>
  <c r="I25" i="149"/>
  <c r="I24" i="149"/>
  <c r="I23" i="149"/>
  <c r="I22" i="149"/>
  <c r="I21" i="149"/>
  <c r="I20" i="149"/>
  <c r="I19" i="149"/>
  <c r="I18" i="149"/>
  <c r="I17" i="149"/>
  <c r="I16" i="149"/>
  <c r="I15" i="149"/>
  <c r="I14" i="149"/>
  <c r="I13" i="149"/>
  <c r="F12" i="149"/>
  <c r="D12" i="149"/>
  <c r="H82" i="148"/>
  <c r="I80" i="148"/>
  <c r="I79" i="148"/>
  <c r="I78" i="148"/>
  <c r="I77" i="148"/>
  <c r="I76" i="148"/>
  <c r="I75" i="148"/>
  <c r="I74" i="148"/>
  <c r="I73" i="148"/>
  <c r="I72" i="148"/>
  <c r="I71" i="148"/>
  <c r="I70" i="148"/>
  <c r="I69" i="148"/>
  <c r="I68" i="148"/>
  <c r="I67" i="148"/>
  <c r="I65" i="148"/>
  <c r="I64" i="148"/>
  <c r="I63" i="148"/>
  <c r="I62" i="148"/>
  <c r="I61" i="148"/>
  <c r="I60" i="148"/>
  <c r="I59" i="148"/>
  <c r="F58" i="148"/>
  <c r="D58" i="148"/>
  <c r="I57" i="148"/>
  <c r="I56" i="148"/>
  <c r="I55" i="148"/>
  <c r="I54" i="148"/>
  <c r="I53" i="148"/>
  <c r="I52" i="148"/>
  <c r="I51" i="148"/>
  <c r="F50" i="148"/>
  <c r="D50" i="148"/>
  <c r="D41" i="148" s="1"/>
  <c r="I49" i="148"/>
  <c r="I48" i="148"/>
  <c r="I47" i="148"/>
  <c r="I46" i="148"/>
  <c r="I45" i="148"/>
  <c r="I44" i="148"/>
  <c r="I43" i="148"/>
  <c r="I42" i="148"/>
  <c r="F41" i="148"/>
  <c r="I40" i="148"/>
  <c r="I39" i="148"/>
  <c r="I38" i="148"/>
  <c r="I37" i="148"/>
  <c r="I36" i="148"/>
  <c r="F35" i="148"/>
  <c r="D35" i="148"/>
  <c r="I34" i="148"/>
  <c r="I33" i="148"/>
  <c r="I32" i="148"/>
  <c r="I31" i="148"/>
  <c r="I30" i="148"/>
  <c r="I29" i="148"/>
  <c r="I28" i="148"/>
  <c r="I27" i="148"/>
  <c r="I26" i="148"/>
  <c r="I25" i="148"/>
  <c r="I24" i="148"/>
  <c r="I23" i="148"/>
  <c r="I22" i="148"/>
  <c r="I21" i="148"/>
  <c r="I20" i="148"/>
  <c r="I19" i="148"/>
  <c r="I18" i="148"/>
  <c r="I17" i="148"/>
  <c r="I16" i="148"/>
  <c r="I15" i="148"/>
  <c r="I14" i="148"/>
  <c r="I13" i="148"/>
  <c r="F12" i="148"/>
  <c r="D12" i="148"/>
  <c r="T199" i="307" l="1"/>
  <c r="N199" i="307"/>
  <c r="F24" i="336"/>
  <c r="Q199" i="307"/>
  <c r="T182" i="307"/>
  <c r="V182" i="307" s="1"/>
  <c r="V103" i="307"/>
  <c r="T126" i="307"/>
  <c r="N186" i="307"/>
  <c r="P186" i="307" s="1"/>
  <c r="Q182" i="307"/>
  <c r="S182" i="307" s="1"/>
  <c r="P185" i="307"/>
  <c r="N187" i="307"/>
  <c r="P187" i="307" s="1"/>
  <c r="V102" i="307"/>
  <c r="T125" i="307"/>
  <c r="V125" i="307" s="1"/>
  <c r="V45" i="307"/>
  <c r="T46" i="307"/>
  <c r="S45" i="307"/>
  <c r="Q46" i="307"/>
  <c r="P158" i="307"/>
  <c r="P184" i="307"/>
  <c r="P197" i="307"/>
  <c r="U49" i="1"/>
  <c r="P159" i="307"/>
  <c r="P84" i="1"/>
  <c r="U84" i="1" s="1"/>
  <c r="P299" i="1"/>
  <c r="P298" i="1"/>
  <c r="N182" i="307" s="1"/>
  <c r="P182" i="307" s="1"/>
  <c r="P81" i="1"/>
  <c r="U81" i="1" s="1"/>
  <c r="P45" i="307"/>
  <c r="V98" i="307"/>
  <c r="P147" i="307"/>
  <c r="V144" i="307"/>
  <c r="V151" i="307"/>
  <c r="S144" i="307"/>
  <c r="P145" i="307"/>
  <c r="V142" i="307"/>
  <c r="S151" i="307"/>
  <c r="S142" i="307"/>
  <c r="V90" i="307"/>
  <c r="V89" i="307"/>
  <c r="K11" i="298"/>
  <c r="K14" i="297"/>
  <c r="L26" i="300"/>
  <c r="H51" i="281"/>
  <c r="H51" i="282"/>
  <c r="H51" i="283"/>
  <c r="G51" i="277"/>
  <c r="G51" i="275"/>
  <c r="H33" i="273"/>
  <c r="G51" i="276"/>
  <c r="H33" i="272"/>
  <c r="H33" i="274"/>
  <c r="I156" i="262"/>
  <c r="I156" i="260"/>
  <c r="I156" i="261"/>
  <c r="G51" i="222"/>
  <c r="H51" i="240"/>
  <c r="G51" i="230"/>
  <c r="H33" i="203"/>
  <c r="G51" i="228"/>
  <c r="H33" i="207"/>
  <c r="I82" i="148"/>
  <c r="H33" i="206"/>
  <c r="H51" i="241"/>
  <c r="F82" i="149"/>
  <c r="H51" i="237"/>
  <c r="F82" i="148"/>
  <c r="I82" i="149"/>
  <c r="D82" i="149"/>
  <c r="D82" i="148"/>
  <c r="H155" i="145"/>
  <c r="I153" i="145"/>
  <c r="I152" i="145"/>
  <c r="I151" i="145"/>
  <c r="I150" i="145"/>
  <c r="I149" i="145"/>
  <c r="I148" i="145"/>
  <c r="I147" i="145"/>
  <c r="I146" i="145"/>
  <c r="I145" i="145"/>
  <c r="I144" i="145"/>
  <c r="I143" i="145"/>
  <c r="I142" i="145"/>
  <c r="I141" i="145"/>
  <c r="I140" i="145"/>
  <c r="I138" i="145"/>
  <c r="I137" i="145"/>
  <c r="I136" i="145"/>
  <c r="I135" i="145"/>
  <c r="I134" i="145"/>
  <c r="I133" i="145"/>
  <c r="I132" i="145"/>
  <c r="F131" i="145"/>
  <c r="D131" i="145"/>
  <c r="I130" i="145"/>
  <c r="I129" i="145"/>
  <c r="I128" i="145"/>
  <c r="I127" i="145"/>
  <c r="I126" i="145"/>
  <c r="I125" i="145"/>
  <c r="I124" i="145"/>
  <c r="F123" i="145"/>
  <c r="D123" i="145"/>
  <c r="D114" i="145" s="1"/>
  <c r="I122" i="145"/>
  <c r="I121" i="145"/>
  <c r="I120" i="145"/>
  <c r="I119" i="145"/>
  <c r="I118" i="145"/>
  <c r="I117" i="145"/>
  <c r="I116" i="145"/>
  <c r="I115" i="145"/>
  <c r="F114" i="145"/>
  <c r="I113" i="145"/>
  <c r="I112" i="145"/>
  <c r="I111" i="145"/>
  <c r="I110" i="145"/>
  <c r="I109" i="145"/>
  <c r="F108" i="145"/>
  <c r="D108" i="145"/>
  <c r="I107" i="145"/>
  <c r="I106" i="145"/>
  <c r="I105" i="145"/>
  <c r="I104" i="145"/>
  <c r="I103" i="145"/>
  <c r="I102" i="145"/>
  <c r="I101" i="145"/>
  <c r="I100" i="145"/>
  <c r="I99" i="145"/>
  <c r="I98" i="145"/>
  <c r="I97" i="145"/>
  <c r="I96" i="145"/>
  <c r="I95" i="145"/>
  <c r="I94" i="145"/>
  <c r="I93" i="145"/>
  <c r="I92" i="145"/>
  <c r="I91" i="145"/>
  <c r="I90" i="145"/>
  <c r="I89" i="145"/>
  <c r="I88" i="145"/>
  <c r="I87" i="145"/>
  <c r="I86" i="145"/>
  <c r="F85" i="145"/>
  <c r="D85" i="145"/>
  <c r="H83" i="145"/>
  <c r="I81" i="145"/>
  <c r="I80" i="145"/>
  <c r="I79" i="145"/>
  <c r="I78" i="145"/>
  <c r="I77" i="145"/>
  <c r="I76" i="145"/>
  <c r="I75" i="145"/>
  <c r="I74" i="145"/>
  <c r="I73" i="145"/>
  <c r="I72" i="145"/>
  <c r="I71" i="145"/>
  <c r="I70" i="145"/>
  <c r="I69" i="145"/>
  <c r="I68" i="145"/>
  <c r="I66" i="145"/>
  <c r="I65" i="145"/>
  <c r="I64" i="145"/>
  <c r="I63" i="145"/>
  <c r="I62" i="145"/>
  <c r="I61" i="145"/>
  <c r="I60" i="145"/>
  <c r="F59" i="145"/>
  <c r="D59" i="145"/>
  <c r="I58" i="145"/>
  <c r="I57" i="145"/>
  <c r="I56" i="145"/>
  <c r="I55" i="145"/>
  <c r="I54" i="145"/>
  <c r="I53" i="145"/>
  <c r="I52" i="145"/>
  <c r="F51" i="145"/>
  <c r="D51" i="145"/>
  <c r="D42" i="145" s="1"/>
  <c r="I50" i="145"/>
  <c r="I49" i="145"/>
  <c r="I48" i="145"/>
  <c r="I47" i="145"/>
  <c r="I46" i="145"/>
  <c r="I45" i="145"/>
  <c r="I44" i="145"/>
  <c r="I43" i="145"/>
  <c r="F42" i="145"/>
  <c r="I41" i="145"/>
  <c r="I40" i="145"/>
  <c r="I39" i="145"/>
  <c r="I38" i="145"/>
  <c r="I37" i="145"/>
  <c r="F36" i="145"/>
  <c r="D36" i="145"/>
  <c r="I35" i="145"/>
  <c r="I34" i="145"/>
  <c r="I33" i="145"/>
  <c r="I32" i="145"/>
  <c r="I31" i="145"/>
  <c r="I30" i="145"/>
  <c r="I29" i="145"/>
  <c r="I28" i="145"/>
  <c r="I27" i="145"/>
  <c r="I26" i="145"/>
  <c r="I25" i="145"/>
  <c r="I24" i="145"/>
  <c r="I23" i="145"/>
  <c r="I22" i="145"/>
  <c r="I21" i="145"/>
  <c r="I20" i="145"/>
  <c r="I19" i="145"/>
  <c r="I18" i="145"/>
  <c r="I17" i="145"/>
  <c r="I16" i="145"/>
  <c r="I15" i="145"/>
  <c r="I14" i="145"/>
  <c r="F13" i="145"/>
  <c r="D13" i="145"/>
  <c r="H155" i="142"/>
  <c r="I153" i="142"/>
  <c r="I152" i="142"/>
  <c r="I151" i="142"/>
  <c r="I150" i="142"/>
  <c r="I149" i="142"/>
  <c r="I148" i="142"/>
  <c r="I147" i="142"/>
  <c r="I146" i="142"/>
  <c r="I145" i="142"/>
  <c r="I144" i="142"/>
  <c r="I143" i="142"/>
  <c r="I142" i="142"/>
  <c r="I141" i="142"/>
  <c r="I140" i="142"/>
  <c r="I138" i="142"/>
  <c r="I137" i="142"/>
  <c r="I136" i="142"/>
  <c r="I135" i="142"/>
  <c r="I134" i="142"/>
  <c r="I133" i="142"/>
  <c r="I132" i="142"/>
  <c r="F131" i="142"/>
  <c r="D131" i="142"/>
  <c r="I130" i="142"/>
  <c r="I129" i="142"/>
  <c r="I128" i="142"/>
  <c r="I127" i="142"/>
  <c r="I126" i="142"/>
  <c r="I125" i="142"/>
  <c r="I124" i="142"/>
  <c r="F123" i="142"/>
  <c r="D123" i="142"/>
  <c r="D114" i="142" s="1"/>
  <c r="I122" i="142"/>
  <c r="I121" i="142"/>
  <c r="I120" i="142"/>
  <c r="I119" i="142"/>
  <c r="I118" i="142"/>
  <c r="I117" i="142"/>
  <c r="I116" i="142"/>
  <c r="I115" i="142"/>
  <c r="F114" i="142"/>
  <c r="I113" i="142"/>
  <c r="I112" i="142"/>
  <c r="I111" i="142"/>
  <c r="I110" i="142"/>
  <c r="I109" i="142"/>
  <c r="F108" i="142"/>
  <c r="D108" i="142"/>
  <c r="I107" i="142"/>
  <c r="I106" i="142"/>
  <c r="I105" i="142"/>
  <c r="I104" i="142"/>
  <c r="I103" i="142"/>
  <c r="I102" i="142"/>
  <c r="I101" i="142"/>
  <c r="I100" i="142"/>
  <c r="I99" i="142"/>
  <c r="I98" i="142"/>
  <c r="I97" i="142"/>
  <c r="I96" i="142"/>
  <c r="I95" i="142"/>
  <c r="I94" i="142"/>
  <c r="I93" i="142"/>
  <c r="I92" i="142"/>
  <c r="I91" i="142"/>
  <c r="I90" i="142"/>
  <c r="I89" i="142"/>
  <c r="I88" i="142"/>
  <c r="I87" i="142"/>
  <c r="I86" i="142"/>
  <c r="F85" i="142"/>
  <c r="D85" i="142"/>
  <c r="H83" i="142"/>
  <c r="I81" i="142"/>
  <c r="I80" i="142"/>
  <c r="I79" i="142"/>
  <c r="I78" i="142"/>
  <c r="I77" i="142"/>
  <c r="I76" i="142"/>
  <c r="I75" i="142"/>
  <c r="I74" i="142"/>
  <c r="I73" i="142"/>
  <c r="I72" i="142"/>
  <c r="I71" i="142"/>
  <c r="I70" i="142"/>
  <c r="I69" i="142"/>
  <c r="I68" i="142"/>
  <c r="I66" i="142"/>
  <c r="I65" i="142"/>
  <c r="I64" i="142"/>
  <c r="I63" i="142"/>
  <c r="I62" i="142"/>
  <c r="I61" i="142"/>
  <c r="I60" i="142"/>
  <c r="F59" i="142"/>
  <c r="D59" i="142"/>
  <c r="I58" i="142"/>
  <c r="I57" i="142"/>
  <c r="I56" i="142"/>
  <c r="I55" i="142"/>
  <c r="I54" i="142"/>
  <c r="I53" i="142"/>
  <c r="I52" i="142"/>
  <c r="F51" i="142"/>
  <c r="D51" i="142"/>
  <c r="I50" i="142"/>
  <c r="I49" i="142"/>
  <c r="I48" i="142"/>
  <c r="I47" i="142"/>
  <c r="I46" i="142"/>
  <c r="I45" i="142"/>
  <c r="I44" i="142"/>
  <c r="I43" i="142"/>
  <c r="F42" i="142"/>
  <c r="I41" i="142"/>
  <c r="I40" i="142"/>
  <c r="I39" i="142"/>
  <c r="I38" i="142"/>
  <c r="I37" i="142"/>
  <c r="F36" i="142"/>
  <c r="D36" i="142"/>
  <c r="I35" i="142"/>
  <c r="I34" i="142"/>
  <c r="I33" i="142"/>
  <c r="I32" i="142"/>
  <c r="I31" i="142"/>
  <c r="I30" i="142"/>
  <c r="I29" i="142"/>
  <c r="I28" i="142"/>
  <c r="I27" i="142"/>
  <c r="I26" i="142"/>
  <c r="I25" i="142"/>
  <c r="I24" i="142"/>
  <c r="I23" i="142"/>
  <c r="I22" i="142"/>
  <c r="I21" i="142"/>
  <c r="I20" i="142"/>
  <c r="I19" i="142"/>
  <c r="I18" i="142"/>
  <c r="I17" i="142"/>
  <c r="I16" i="142"/>
  <c r="I15" i="142"/>
  <c r="I14" i="142"/>
  <c r="F13" i="142"/>
  <c r="D13" i="142"/>
  <c r="H82" i="141"/>
  <c r="I80" i="141"/>
  <c r="I79" i="141"/>
  <c r="I78" i="141"/>
  <c r="I77" i="141"/>
  <c r="I76" i="141"/>
  <c r="I75" i="141"/>
  <c r="I74" i="141"/>
  <c r="I73" i="141"/>
  <c r="I72" i="141"/>
  <c r="I71" i="141"/>
  <c r="I70" i="141"/>
  <c r="I69" i="141"/>
  <c r="I68" i="141"/>
  <c r="I67" i="141"/>
  <c r="I65" i="141"/>
  <c r="I64" i="141"/>
  <c r="I63" i="141"/>
  <c r="I62" i="141"/>
  <c r="I61" i="141"/>
  <c r="I60" i="141"/>
  <c r="I59" i="141"/>
  <c r="F58" i="141"/>
  <c r="D58" i="141"/>
  <c r="I57" i="141"/>
  <c r="I56" i="141"/>
  <c r="I55" i="141"/>
  <c r="I54" i="141"/>
  <c r="I53" i="141"/>
  <c r="I52" i="141"/>
  <c r="I51" i="141"/>
  <c r="F50" i="141"/>
  <c r="D50" i="141"/>
  <c r="I49" i="141"/>
  <c r="I48" i="141"/>
  <c r="I47" i="141"/>
  <c r="I46" i="141"/>
  <c r="I45" i="141"/>
  <c r="I44" i="141"/>
  <c r="I43" i="141"/>
  <c r="I42" i="141"/>
  <c r="F41" i="141"/>
  <c r="I40" i="141"/>
  <c r="I39" i="141"/>
  <c r="I38" i="141"/>
  <c r="I37" i="141"/>
  <c r="I36" i="141"/>
  <c r="F35" i="141"/>
  <c r="D35" i="141"/>
  <c r="I34" i="141"/>
  <c r="I33" i="141"/>
  <c r="I32" i="141"/>
  <c r="I31" i="141"/>
  <c r="I30" i="141"/>
  <c r="I29" i="141"/>
  <c r="I28" i="141"/>
  <c r="I27" i="141"/>
  <c r="I26" i="141"/>
  <c r="I25" i="141"/>
  <c r="I24" i="141"/>
  <c r="I23" i="141"/>
  <c r="I22" i="141"/>
  <c r="I21" i="141"/>
  <c r="I20" i="141"/>
  <c r="I19" i="141"/>
  <c r="I18" i="141"/>
  <c r="I17" i="141"/>
  <c r="I16" i="141"/>
  <c r="I15" i="141"/>
  <c r="I14" i="141"/>
  <c r="I13" i="141"/>
  <c r="F12" i="141"/>
  <c r="D12" i="141"/>
  <c r="H82" i="140"/>
  <c r="I80" i="140"/>
  <c r="I79" i="140"/>
  <c r="I78" i="140"/>
  <c r="I77" i="140"/>
  <c r="I76" i="140"/>
  <c r="I75" i="140"/>
  <c r="I74" i="140"/>
  <c r="I73" i="140"/>
  <c r="I72" i="140"/>
  <c r="I71" i="140"/>
  <c r="I70" i="140"/>
  <c r="I69" i="140"/>
  <c r="I68" i="140"/>
  <c r="I67" i="140"/>
  <c r="I65" i="140"/>
  <c r="I64" i="140"/>
  <c r="I63" i="140"/>
  <c r="I62" i="140"/>
  <c r="I61" i="140"/>
  <c r="I60" i="140"/>
  <c r="I59" i="140"/>
  <c r="F58" i="140"/>
  <c r="D58" i="140"/>
  <c r="I57" i="140"/>
  <c r="I56" i="140"/>
  <c r="I55" i="140"/>
  <c r="I54" i="140"/>
  <c r="I53" i="140"/>
  <c r="I52" i="140"/>
  <c r="I51" i="140"/>
  <c r="F50" i="140"/>
  <c r="D50" i="140"/>
  <c r="I49" i="140"/>
  <c r="I48" i="140"/>
  <c r="I47" i="140"/>
  <c r="I46" i="140"/>
  <c r="I45" i="140"/>
  <c r="I44" i="140"/>
  <c r="I43" i="140"/>
  <c r="I42" i="140"/>
  <c r="F41" i="140"/>
  <c r="I40" i="140"/>
  <c r="I39" i="140"/>
  <c r="I38" i="140"/>
  <c r="I37" i="140"/>
  <c r="I36" i="140"/>
  <c r="F35" i="140"/>
  <c r="D35" i="140"/>
  <c r="I34" i="140"/>
  <c r="I33" i="140"/>
  <c r="I32" i="140"/>
  <c r="I31" i="140"/>
  <c r="I30" i="140"/>
  <c r="I29" i="140"/>
  <c r="I28" i="140"/>
  <c r="I27" i="140"/>
  <c r="I26" i="140"/>
  <c r="I25" i="140"/>
  <c r="I24" i="140"/>
  <c r="I23" i="140"/>
  <c r="I22" i="140"/>
  <c r="I21" i="140"/>
  <c r="I20" i="140"/>
  <c r="I19" i="140"/>
  <c r="I18" i="140"/>
  <c r="I17" i="140"/>
  <c r="I16" i="140"/>
  <c r="I15" i="140"/>
  <c r="I14" i="140"/>
  <c r="I13" i="140"/>
  <c r="F12" i="140"/>
  <c r="D12" i="140"/>
  <c r="H155" i="139"/>
  <c r="I153" i="139"/>
  <c r="I152" i="139"/>
  <c r="I151" i="139"/>
  <c r="I150" i="139"/>
  <c r="I149" i="139"/>
  <c r="I148" i="139"/>
  <c r="I147" i="139"/>
  <c r="I146" i="139"/>
  <c r="I145" i="139"/>
  <c r="I144" i="139"/>
  <c r="I143" i="139"/>
  <c r="I142" i="139"/>
  <c r="I141" i="139"/>
  <c r="I140" i="139"/>
  <c r="I138" i="139"/>
  <c r="I137" i="139"/>
  <c r="I136" i="139"/>
  <c r="I135" i="139"/>
  <c r="I134" i="139"/>
  <c r="I133" i="139"/>
  <c r="I132" i="139"/>
  <c r="F131" i="139"/>
  <c r="K131" i="139" s="1"/>
  <c r="D131" i="139"/>
  <c r="I130" i="139"/>
  <c r="I129" i="139"/>
  <c r="I128" i="139"/>
  <c r="I127" i="139"/>
  <c r="I126" i="139"/>
  <c r="I125" i="139"/>
  <c r="I124" i="139"/>
  <c r="F123" i="139"/>
  <c r="K123" i="139" s="1"/>
  <c r="D123" i="139"/>
  <c r="D114" i="139" s="1"/>
  <c r="I122" i="139"/>
  <c r="I121" i="139"/>
  <c r="I120" i="139"/>
  <c r="I119" i="139"/>
  <c r="I118" i="139"/>
  <c r="I117" i="139"/>
  <c r="I116" i="139"/>
  <c r="I115" i="139"/>
  <c r="F114" i="139"/>
  <c r="K114" i="139" s="1"/>
  <c r="I113" i="139"/>
  <c r="I112" i="139"/>
  <c r="I111" i="139"/>
  <c r="I110" i="139"/>
  <c r="I109" i="139"/>
  <c r="F108" i="139"/>
  <c r="K108" i="139" s="1"/>
  <c r="D108" i="139"/>
  <c r="I107" i="139"/>
  <c r="I106" i="139"/>
  <c r="I105" i="139"/>
  <c r="I104" i="139"/>
  <c r="I103" i="139"/>
  <c r="I102" i="139"/>
  <c r="I101" i="139"/>
  <c r="I100" i="139"/>
  <c r="I99" i="139"/>
  <c r="I98" i="139"/>
  <c r="I97" i="139"/>
  <c r="I96" i="139"/>
  <c r="I95" i="139"/>
  <c r="I94" i="139"/>
  <c r="I93" i="139"/>
  <c r="I92" i="139"/>
  <c r="I91" i="139"/>
  <c r="I90" i="139"/>
  <c r="I89" i="139"/>
  <c r="I88" i="139"/>
  <c r="I87" i="139"/>
  <c r="I86" i="139"/>
  <c r="F85" i="139"/>
  <c r="D85" i="139"/>
  <c r="H83" i="139"/>
  <c r="I81" i="139"/>
  <c r="I80" i="139"/>
  <c r="I79" i="139"/>
  <c r="I78" i="139"/>
  <c r="I77" i="139"/>
  <c r="I76" i="139"/>
  <c r="I75" i="139"/>
  <c r="I74" i="139"/>
  <c r="I73" i="139"/>
  <c r="I72" i="139"/>
  <c r="I71" i="139"/>
  <c r="I70" i="139"/>
  <c r="I69" i="139"/>
  <c r="I68" i="139"/>
  <c r="I66" i="139"/>
  <c r="I65" i="139"/>
  <c r="I64" i="139"/>
  <c r="I63" i="139"/>
  <c r="I62" i="139"/>
  <c r="I61" i="139"/>
  <c r="I60" i="139"/>
  <c r="F59" i="139"/>
  <c r="K59" i="139" s="1"/>
  <c r="D59" i="139"/>
  <c r="I58" i="139"/>
  <c r="I57" i="139"/>
  <c r="I56" i="139"/>
  <c r="I55" i="139"/>
  <c r="I54" i="139"/>
  <c r="I53" i="139"/>
  <c r="I52" i="139"/>
  <c r="F51" i="139"/>
  <c r="K51" i="139" s="1"/>
  <c r="D51" i="139"/>
  <c r="D42" i="139" s="1"/>
  <c r="I50" i="139"/>
  <c r="I49" i="139"/>
  <c r="I48" i="139"/>
  <c r="I47" i="139"/>
  <c r="I46" i="139"/>
  <c r="I45" i="139"/>
  <c r="I44" i="139"/>
  <c r="I43" i="139"/>
  <c r="F42" i="139"/>
  <c r="K42" i="139" s="1"/>
  <c r="I41" i="139"/>
  <c r="I40" i="139"/>
  <c r="I39" i="139"/>
  <c r="I38" i="139"/>
  <c r="I37" i="139"/>
  <c r="F36" i="139"/>
  <c r="K36" i="139" s="1"/>
  <c r="D36" i="139"/>
  <c r="I35" i="139"/>
  <c r="I34" i="139"/>
  <c r="I33" i="139"/>
  <c r="I32" i="139"/>
  <c r="I31" i="139"/>
  <c r="I30" i="139"/>
  <c r="I29" i="139"/>
  <c r="I28" i="139"/>
  <c r="I27" i="139"/>
  <c r="I26" i="139"/>
  <c r="I25" i="139"/>
  <c r="I24" i="139"/>
  <c r="I23" i="139"/>
  <c r="I22" i="139"/>
  <c r="I21" i="139"/>
  <c r="I20" i="139"/>
  <c r="I19" i="139"/>
  <c r="I18" i="139"/>
  <c r="I17" i="139"/>
  <c r="I16" i="139"/>
  <c r="F13" i="139"/>
  <c r="D13" i="139"/>
  <c r="G33" i="138"/>
  <c r="G34" i="138" s="1"/>
  <c r="E33" i="138"/>
  <c r="H31" i="138"/>
  <c r="H30" i="138"/>
  <c r="H29" i="138"/>
  <c r="H28" i="138"/>
  <c r="H27" i="138"/>
  <c r="H26" i="138"/>
  <c r="H25" i="138"/>
  <c r="H24" i="138"/>
  <c r="G22" i="138"/>
  <c r="E21" i="138"/>
  <c r="E22" i="138" s="1"/>
  <c r="H19" i="138"/>
  <c r="H17" i="138"/>
  <c r="H16" i="138"/>
  <c r="H15" i="138"/>
  <c r="H14" i="138"/>
  <c r="H13" i="138"/>
  <c r="H12" i="138"/>
  <c r="G21" i="137"/>
  <c r="E20" i="137"/>
  <c r="E21" i="137" s="1"/>
  <c r="R279" i="1" s="1"/>
  <c r="H18" i="137"/>
  <c r="H17" i="137"/>
  <c r="H16" i="137"/>
  <c r="H15" i="137"/>
  <c r="H14" i="137"/>
  <c r="H13" i="137"/>
  <c r="H12" i="137"/>
  <c r="H11" i="137"/>
  <c r="G21" i="136"/>
  <c r="E20" i="136"/>
  <c r="E21" i="136" s="1"/>
  <c r="Q279" i="1" s="1"/>
  <c r="H18" i="136"/>
  <c r="H17" i="136"/>
  <c r="H16" i="136"/>
  <c r="H15" i="136"/>
  <c r="H14" i="136"/>
  <c r="H13" i="136"/>
  <c r="H12" i="136"/>
  <c r="H11" i="136"/>
  <c r="G33" i="135"/>
  <c r="G34" i="135" s="1"/>
  <c r="E33" i="135"/>
  <c r="H31" i="135"/>
  <c r="H30" i="135"/>
  <c r="H29" i="135"/>
  <c r="H28" i="135"/>
  <c r="H27" i="135"/>
  <c r="H26" i="135"/>
  <c r="H25" i="135"/>
  <c r="H24" i="135"/>
  <c r="G22" i="135"/>
  <c r="E21" i="135"/>
  <c r="E22" i="135" s="1"/>
  <c r="H19" i="135"/>
  <c r="H18" i="135"/>
  <c r="H17" i="135"/>
  <c r="H16" i="135"/>
  <c r="H15" i="135"/>
  <c r="H14" i="135"/>
  <c r="H13" i="135"/>
  <c r="H12" i="135"/>
  <c r="G19" i="134"/>
  <c r="H18" i="134"/>
  <c r="H17" i="134"/>
  <c r="G15" i="134"/>
  <c r="H14" i="134"/>
  <c r="H13" i="134"/>
  <c r="G19" i="133"/>
  <c r="H18" i="133"/>
  <c r="H17" i="133"/>
  <c r="G15" i="133"/>
  <c r="H14" i="133"/>
  <c r="H13" i="133"/>
  <c r="G19" i="132"/>
  <c r="H18" i="132"/>
  <c r="H17" i="132"/>
  <c r="G15" i="132"/>
  <c r="H14" i="132"/>
  <c r="H13" i="132"/>
  <c r="G11" i="131"/>
  <c r="F11" i="131"/>
  <c r="R157" i="1" s="1"/>
  <c r="T41" i="307" s="1"/>
  <c r="V41" i="307" s="1"/>
  <c r="H10" i="131"/>
  <c r="H11" i="131" s="1"/>
  <c r="G11" i="130"/>
  <c r="F11" i="130"/>
  <c r="Q157" i="1" s="1"/>
  <c r="Q41" i="307" s="1"/>
  <c r="S41" i="307" s="1"/>
  <c r="H10" i="130"/>
  <c r="H11" i="130" s="1"/>
  <c r="G11" i="129"/>
  <c r="F11" i="129"/>
  <c r="P157" i="1" s="1"/>
  <c r="N41" i="307" s="1"/>
  <c r="P41" i="307" s="1"/>
  <c r="H10" i="129"/>
  <c r="H11" i="129" s="1"/>
  <c r="E24" i="128"/>
  <c r="E24" i="127"/>
  <c r="E24" i="126"/>
  <c r="F12" i="125"/>
  <c r="E11" i="125"/>
  <c r="F12" i="124"/>
  <c r="E11" i="124"/>
  <c r="E12" i="124" s="1"/>
  <c r="Q141" i="1" s="1"/>
  <c r="F12" i="123"/>
  <c r="E11" i="123"/>
  <c r="F12" i="122"/>
  <c r="E11" i="122"/>
  <c r="F12" i="121"/>
  <c r="E11" i="121"/>
  <c r="E12" i="121" s="1"/>
  <c r="Q140" i="1" s="1"/>
  <c r="Q24" i="307" s="1"/>
  <c r="F12" i="120"/>
  <c r="E11" i="120"/>
  <c r="G11" i="120" s="1"/>
  <c r="G12" i="120" s="1"/>
  <c r="F12" i="119"/>
  <c r="E11" i="119"/>
  <c r="E12" i="119" s="1"/>
  <c r="R135" i="1" s="1"/>
  <c r="T19" i="307" s="1"/>
  <c r="V19" i="307" s="1"/>
  <c r="F12" i="118"/>
  <c r="E11" i="118"/>
  <c r="E12" i="118" s="1"/>
  <c r="Q135" i="1" s="1"/>
  <c r="Q19" i="307" s="1"/>
  <c r="S19" i="307" s="1"/>
  <c r="F12" i="117"/>
  <c r="E11" i="117"/>
  <c r="F12" i="116"/>
  <c r="E11" i="116"/>
  <c r="G11" i="116" s="1"/>
  <c r="G12" i="116" s="1"/>
  <c r="F12" i="115"/>
  <c r="E11" i="115"/>
  <c r="F12" i="114"/>
  <c r="H27" i="113"/>
  <c r="G27" i="113"/>
  <c r="E27" i="113"/>
  <c r="D27" i="113"/>
  <c r="H27" i="112"/>
  <c r="G27" i="112"/>
  <c r="E27" i="112"/>
  <c r="D27" i="112"/>
  <c r="H27" i="111"/>
  <c r="G27" i="111"/>
  <c r="E27" i="111"/>
  <c r="D27" i="111"/>
  <c r="H27" i="110"/>
  <c r="G27" i="110"/>
  <c r="E27" i="110"/>
  <c r="D27" i="110"/>
  <c r="H27" i="107"/>
  <c r="G27" i="107"/>
  <c r="E27" i="107"/>
  <c r="D27" i="107"/>
  <c r="H27" i="106"/>
  <c r="G27" i="106"/>
  <c r="E27" i="106"/>
  <c r="D27" i="106"/>
  <c r="H27" i="105"/>
  <c r="G27" i="105"/>
  <c r="E27" i="105"/>
  <c r="D27" i="105"/>
  <c r="E15" i="104"/>
  <c r="C15" i="104" s="1"/>
  <c r="G13" i="104"/>
  <c r="E15" i="103"/>
  <c r="C15" i="103" s="1"/>
  <c r="G13" i="103"/>
  <c r="E13" i="102"/>
  <c r="C13" i="102" s="1"/>
  <c r="G11" i="102"/>
  <c r="E13" i="101"/>
  <c r="C13" i="101" s="1"/>
  <c r="G11" i="101"/>
  <c r="G19" i="99"/>
  <c r="H17" i="99"/>
  <c r="H16" i="99"/>
  <c r="H15" i="99"/>
  <c r="E19" i="99"/>
  <c r="R412" i="1" s="1"/>
  <c r="H13" i="99"/>
  <c r="G19" i="98"/>
  <c r="H17" i="98"/>
  <c r="H16" i="98"/>
  <c r="H15" i="98"/>
  <c r="E19" i="98"/>
  <c r="Q412" i="1" s="1"/>
  <c r="H13" i="98"/>
  <c r="G30" i="97"/>
  <c r="R393" i="1"/>
  <c r="H28" i="97"/>
  <c r="H27" i="97"/>
  <c r="H26" i="97"/>
  <c r="H25" i="97"/>
  <c r="H24" i="97"/>
  <c r="H23" i="97"/>
  <c r="H22" i="97"/>
  <c r="H21" i="97"/>
  <c r="H20" i="97"/>
  <c r="H19" i="97"/>
  <c r="H17" i="97"/>
  <c r="H16" i="97"/>
  <c r="H15" i="97"/>
  <c r="H14" i="97"/>
  <c r="H13" i="97"/>
  <c r="G30" i="96"/>
  <c r="Q393" i="1"/>
  <c r="H28" i="96"/>
  <c r="H27" i="96"/>
  <c r="H26" i="96"/>
  <c r="H25" i="96"/>
  <c r="H24" i="96"/>
  <c r="H23" i="96"/>
  <c r="H22" i="96"/>
  <c r="H21" i="96"/>
  <c r="H20" i="96"/>
  <c r="H19" i="96"/>
  <c r="H17" i="96"/>
  <c r="H16" i="96"/>
  <c r="H15" i="96"/>
  <c r="H14" i="96"/>
  <c r="H13" i="96"/>
  <c r="F30" i="89"/>
  <c r="D30" i="89"/>
  <c r="R373" i="1" s="1"/>
  <c r="H24" i="336" s="1"/>
  <c r="G28" i="89"/>
  <c r="G27" i="89"/>
  <c r="G26" i="89"/>
  <c r="G25" i="89"/>
  <c r="G24" i="89"/>
  <c r="G23" i="89"/>
  <c r="G22" i="89"/>
  <c r="G21" i="89"/>
  <c r="G20" i="89"/>
  <c r="G19" i="89"/>
  <c r="G18" i="89"/>
  <c r="G17" i="89"/>
  <c r="G16" i="89"/>
  <c r="G15" i="89"/>
  <c r="G14" i="89"/>
  <c r="G13" i="89"/>
  <c r="F30" i="88"/>
  <c r="D30" i="88"/>
  <c r="Q373" i="1" s="1"/>
  <c r="Q257" i="307" s="1"/>
  <c r="G28" i="88"/>
  <c r="G27" i="88"/>
  <c r="G26" i="88"/>
  <c r="G25" i="88"/>
  <c r="G24" i="88"/>
  <c r="G23" i="88"/>
  <c r="G22" i="88"/>
  <c r="G21" i="88"/>
  <c r="G20" i="88"/>
  <c r="G19" i="88"/>
  <c r="G18" i="88"/>
  <c r="G17" i="88"/>
  <c r="G16" i="88"/>
  <c r="G15" i="88"/>
  <c r="G14" i="88"/>
  <c r="G13" i="88"/>
  <c r="G20" i="85"/>
  <c r="E20" i="85"/>
  <c r="R339" i="1" s="1"/>
  <c r="C20" i="85"/>
  <c r="H17" i="85"/>
  <c r="H16" i="85"/>
  <c r="H15" i="85"/>
  <c r="H14" i="85"/>
  <c r="H13" i="85"/>
  <c r="H12" i="85"/>
  <c r="H11" i="85"/>
  <c r="G20" i="84"/>
  <c r="E20" i="84"/>
  <c r="Q339" i="1" s="1"/>
  <c r="C20" i="84"/>
  <c r="H17" i="84"/>
  <c r="H16" i="84"/>
  <c r="H15" i="84"/>
  <c r="H14" i="84"/>
  <c r="H13" i="84"/>
  <c r="H12" i="84"/>
  <c r="H11" i="84"/>
  <c r="F15" i="81"/>
  <c r="G13" i="81"/>
  <c r="G15" i="81" s="1"/>
  <c r="D11" i="81"/>
  <c r="D15" i="81" s="1"/>
  <c r="R324" i="1" s="1"/>
  <c r="F15" i="80"/>
  <c r="G13" i="80"/>
  <c r="G15" i="80" s="1"/>
  <c r="D11" i="80"/>
  <c r="D15" i="80" s="1"/>
  <c r="Q324" i="1" s="1"/>
  <c r="I44" i="79"/>
  <c r="H44" i="79"/>
  <c r="G44" i="79"/>
  <c r="I42" i="79"/>
  <c r="I41" i="79"/>
  <c r="I40" i="79"/>
  <c r="I39" i="79"/>
  <c r="I38" i="79"/>
  <c r="I37" i="79"/>
  <c r="I36" i="79"/>
  <c r="I35" i="79"/>
  <c r="I34" i="79"/>
  <c r="F33" i="79"/>
  <c r="D33" i="79"/>
  <c r="I32" i="79"/>
  <c r="I31" i="79"/>
  <c r="I30" i="79"/>
  <c r="I29" i="79"/>
  <c r="I28" i="79"/>
  <c r="I27" i="79"/>
  <c r="F26" i="79"/>
  <c r="D26" i="79"/>
  <c r="I25" i="79"/>
  <c r="I24" i="79"/>
  <c r="I23" i="79"/>
  <c r="I22" i="79"/>
  <c r="I21" i="79"/>
  <c r="I20" i="79"/>
  <c r="I19" i="79"/>
  <c r="I17" i="79"/>
  <c r="I16" i="79"/>
  <c r="I15" i="79"/>
  <c r="I14" i="79"/>
  <c r="I13" i="79"/>
  <c r="I44" i="78"/>
  <c r="H44" i="78"/>
  <c r="G44" i="78"/>
  <c r="I42" i="78"/>
  <c r="I41" i="78"/>
  <c r="I40" i="78"/>
  <c r="I39" i="78"/>
  <c r="I38" i="78"/>
  <c r="I37" i="78"/>
  <c r="I36" i="78"/>
  <c r="I35" i="78"/>
  <c r="I34" i="78"/>
  <c r="F33" i="78"/>
  <c r="D33" i="78"/>
  <c r="I32" i="78"/>
  <c r="I31" i="78"/>
  <c r="I30" i="78"/>
  <c r="I29" i="78"/>
  <c r="I28" i="78"/>
  <c r="I27" i="78"/>
  <c r="F26" i="78"/>
  <c r="D26" i="78"/>
  <c r="I25" i="78"/>
  <c r="I24" i="78"/>
  <c r="I23" i="78"/>
  <c r="I22" i="78"/>
  <c r="I21" i="78"/>
  <c r="I20" i="78"/>
  <c r="I19" i="78"/>
  <c r="I17" i="78"/>
  <c r="I16" i="78"/>
  <c r="I15" i="78"/>
  <c r="I14" i="78"/>
  <c r="I13" i="78"/>
  <c r="F12" i="78"/>
  <c r="D12" i="78"/>
  <c r="H76" i="77"/>
  <c r="I74" i="77"/>
  <c r="I73" i="77"/>
  <c r="I72" i="77"/>
  <c r="I71" i="77"/>
  <c r="I70" i="77"/>
  <c r="I69" i="77"/>
  <c r="I68" i="77"/>
  <c r="I67" i="77"/>
  <c r="I66" i="77"/>
  <c r="I65" i="77"/>
  <c r="I64" i="77"/>
  <c r="I63" i="77"/>
  <c r="I62" i="77"/>
  <c r="I61" i="77"/>
  <c r="I59" i="77"/>
  <c r="F58" i="77"/>
  <c r="D58" i="77"/>
  <c r="I57" i="77"/>
  <c r="I56" i="77"/>
  <c r="I55" i="77"/>
  <c r="I54" i="77"/>
  <c r="I53" i="77"/>
  <c r="I52" i="77"/>
  <c r="I51" i="77"/>
  <c r="F50" i="77"/>
  <c r="D50" i="77"/>
  <c r="D41" i="77" s="1"/>
  <c r="I49" i="77"/>
  <c r="I48" i="77"/>
  <c r="I47" i="77"/>
  <c r="I46" i="77"/>
  <c r="I45" i="77"/>
  <c r="I44" i="77"/>
  <c r="I43" i="77"/>
  <c r="I42" i="77"/>
  <c r="F41" i="77"/>
  <c r="I40" i="77"/>
  <c r="I39" i="77"/>
  <c r="I38" i="77"/>
  <c r="I37" i="77"/>
  <c r="I36" i="77"/>
  <c r="F35" i="77"/>
  <c r="D35" i="77"/>
  <c r="I34" i="77"/>
  <c r="I33" i="77"/>
  <c r="I32" i="77"/>
  <c r="I31" i="77"/>
  <c r="I30" i="77"/>
  <c r="I29" i="77"/>
  <c r="I28" i="77"/>
  <c r="I27" i="77"/>
  <c r="I26" i="77"/>
  <c r="I25" i="77"/>
  <c r="I24" i="77"/>
  <c r="I23" i="77"/>
  <c r="I22" i="77"/>
  <c r="I21" i="77"/>
  <c r="I20" i="77"/>
  <c r="I19" i="77"/>
  <c r="I18" i="77"/>
  <c r="I17" i="77"/>
  <c r="I16" i="77"/>
  <c r="I15" i="77"/>
  <c r="I14" i="77"/>
  <c r="I13" i="77"/>
  <c r="F12" i="77"/>
  <c r="D12" i="77"/>
  <c r="H76" i="76"/>
  <c r="I74" i="76"/>
  <c r="I73" i="76"/>
  <c r="I72" i="76"/>
  <c r="I71" i="76"/>
  <c r="I70" i="76"/>
  <c r="I69" i="76"/>
  <c r="I68" i="76"/>
  <c r="I67" i="76"/>
  <c r="I66" i="76"/>
  <c r="I65" i="76"/>
  <c r="I64" i="76"/>
  <c r="I63" i="76"/>
  <c r="I62" i="76"/>
  <c r="I61" i="76"/>
  <c r="I59" i="76"/>
  <c r="F58" i="76"/>
  <c r="D58" i="76"/>
  <c r="I57" i="76"/>
  <c r="I56" i="76"/>
  <c r="I55" i="76"/>
  <c r="I54" i="76"/>
  <c r="I53" i="76"/>
  <c r="I52" i="76"/>
  <c r="I51" i="76"/>
  <c r="F50" i="76"/>
  <c r="D50" i="76"/>
  <c r="D41" i="76" s="1"/>
  <c r="I49" i="76"/>
  <c r="I48" i="76"/>
  <c r="I47" i="76"/>
  <c r="I46" i="76"/>
  <c r="I45" i="76"/>
  <c r="I44" i="76"/>
  <c r="I43" i="76"/>
  <c r="I42" i="76"/>
  <c r="F41" i="76"/>
  <c r="I40" i="76"/>
  <c r="I39" i="76"/>
  <c r="I38" i="76"/>
  <c r="I37" i="76"/>
  <c r="I36" i="76"/>
  <c r="F35" i="76"/>
  <c r="D35" i="76"/>
  <c r="I34" i="76"/>
  <c r="I33" i="76"/>
  <c r="I32" i="76"/>
  <c r="I31" i="76"/>
  <c r="I30" i="76"/>
  <c r="I29" i="76"/>
  <c r="I28" i="76"/>
  <c r="I27" i="76"/>
  <c r="I26" i="76"/>
  <c r="I25" i="76"/>
  <c r="I24" i="76"/>
  <c r="I23" i="76"/>
  <c r="I22" i="76"/>
  <c r="I21" i="76"/>
  <c r="I20" i="76"/>
  <c r="I19" i="76"/>
  <c r="I18" i="76"/>
  <c r="I17" i="76"/>
  <c r="I16" i="76"/>
  <c r="I15" i="76"/>
  <c r="I14" i="76"/>
  <c r="I13" i="76"/>
  <c r="F12" i="76"/>
  <c r="D12" i="76"/>
  <c r="G21" i="75"/>
  <c r="E20" i="75"/>
  <c r="E21" i="75" s="1"/>
  <c r="R278" i="1" s="1"/>
  <c r="H18" i="75"/>
  <c r="H17" i="75"/>
  <c r="H16" i="75"/>
  <c r="H15" i="75"/>
  <c r="H14" i="75"/>
  <c r="H13" i="75"/>
  <c r="H12" i="75"/>
  <c r="H11" i="75"/>
  <c r="G21" i="74"/>
  <c r="E20" i="74"/>
  <c r="E21" i="74" s="1"/>
  <c r="Q278" i="1" s="1"/>
  <c r="H18" i="74"/>
  <c r="H17" i="74"/>
  <c r="H16" i="74"/>
  <c r="H15" i="74"/>
  <c r="H14" i="74"/>
  <c r="H13" i="74"/>
  <c r="H12" i="74"/>
  <c r="H11" i="74"/>
  <c r="G14" i="73"/>
  <c r="H13" i="73"/>
  <c r="H12" i="73"/>
  <c r="G14" i="72"/>
  <c r="H13" i="72"/>
  <c r="H12" i="72"/>
  <c r="H14" i="71"/>
  <c r="F14" i="71"/>
  <c r="R268" i="1" s="1"/>
  <c r="I13" i="71"/>
  <c r="I12" i="71"/>
  <c r="I11" i="71"/>
  <c r="H14" i="70"/>
  <c r="F14" i="70"/>
  <c r="Q268" i="1" s="1"/>
  <c r="I13" i="70"/>
  <c r="I12" i="70"/>
  <c r="I11" i="70"/>
  <c r="E13" i="69"/>
  <c r="E12" i="69"/>
  <c r="F11" i="69"/>
  <c r="F14" i="69" s="1"/>
  <c r="R198" i="1" s="1"/>
  <c r="E13" i="68"/>
  <c r="E12" i="68"/>
  <c r="F11" i="68"/>
  <c r="F14" i="68" s="1"/>
  <c r="Q198" i="1" s="1"/>
  <c r="E13" i="67"/>
  <c r="E12" i="67"/>
  <c r="F14" i="67"/>
  <c r="R159" i="1" s="1"/>
  <c r="T43" i="307" s="1"/>
  <c r="E13" i="66"/>
  <c r="E12" i="66"/>
  <c r="F14" i="66"/>
  <c r="Q159" i="1" s="1"/>
  <c r="Q43" i="307" s="1"/>
  <c r="G11" i="65"/>
  <c r="F11" i="65"/>
  <c r="R156" i="1" s="1"/>
  <c r="T40" i="307" s="1"/>
  <c r="H10" i="65"/>
  <c r="H11" i="65" s="1"/>
  <c r="G11" i="64"/>
  <c r="F11" i="64"/>
  <c r="Q156" i="1" s="1"/>
  <c r="Q40" i="307" s="1"/>
  <c r="H10" i="64"/>
  <c r="H11" i="64" s="1"/>
  <c r="H14" i="63"/>
  <c r="H13" i="63"/>
  <c r="R144" i="1"/>
  <c r="T28" i="307" s="1"/>
  <c r="H14" i="62"/>
  <c r="H13" i="62"/>
  <c r="F12" i="59"/>
  <c r="E11" i="59"/>
  <c r="F12" i="58"/>
  <c r="E11" i="58"/>
  <c r="F12" i="57"/>
  <c r="E11" i="57"/>
  <c r="F12" i="56"/>
  <c r="E11" i="56"/>
  <c r="G20" i="53"/>
  <c r="F18" i="53"/>
  <c r="H18" i="53" s="1"/>
  <c r="H20" i="53" s="1"/>
  <c r="G15" i="53"/>
  <c r="F13" i="53"/>
  <c r="F12" i="53" s="1"/>
  <c r="G20" i="52"/>
  <c r="F18" i="52"/>
  <c r="G22" i="51"/>
  <c r="H20" i="51"/>
  <c r="F19" i="51"/>
  <c r="F22" i="51" s="1"/>
  <c r="H18" i="51"/>
  <c r="G16" i="51"/>
  <c r="H12" i="51"/>
  <c r="E15" i="50"/>
  <c r="C15" i="50" s="1"/>
  <c r="E13" i="49"/>
  <c r="C13" i="49" s="1"/>
  <c r="G19" i="47"/>
  <c r="G30" i="46"/>
  <c r="H14" i="46"/>
  <c r="H15" i="46"/>
  <c r="H16" i="46"/>
  <c r="H17" i="46"/>
  <c r="H19" i="46"/>
  <c r="H20" i="46"/>
  <c r="H21" i="46"/>
  <c r="H22" i="46"/>
  <c r="H23" i="46"/>
  <c r="H24" i="46"/>
  <c r="H25" i="46"/>
  <c r="H26" i="46"/>
  <c r="H27" i="46"/>
  <c r="H28" i="46"/>
  <c r="G15" i="45"/>
  <c r="G20" i="40"/>
  <c r="F30" i="41"/>
  <c r="F30" i="42"/>
  <c r="F50" i="43"/>
  <c r="F31" i="43"/>
  <c r="F50" i="44"/>
  <c r="F31" i="44"/>
  <c r="G14" i="44"/>
  <c r="H13" i="45"/>
  <c r="H15" i="45" s="1"/>
  <c r="D50" i="44"/>
  <c r="G48" i="44"/>
  <c r="G47" i="44"/>
  <c r="G46" i="44"/>
  <c r="G45" i="44"/>
  <c r="G44" i="44"/>
  <c r="G43" i="44"/>
  <c r="G42" i="44"/>
  <c r="G41" i="44"/>
  <c r="G40" i="44"/>
  <c r="G39" i="44"/>
  <c r="G38" i="44"/>
  <c r="G37" i="44"/>
  <c r="G36" i="44"/>
  <c r="G35" i="44"/>
  <c r="G34" i="44"/>
  <c r="G33" i="44"/>
  <c r="D31" i="44"/>
  <c r="P380" i="1" s="1"/>
  <c r="G29" i="44"/>
  <c r="G28" i="44"/>
  <c r="G27" i="44"/>
  <c r="G26" i="44"/>
  <c r="G25" i="44"/>
  <c r="G24" i="44"/>
  <c r="G23" i="44"/>
  <c r="G22" i="44"/>
  <c r="G21" i="44"/>
  <c r="G20" i="44"/>
  <c r="G19" i="44"/>
  <c r="G18" i="44"/>
  <c r="G17" i="44"/>
  <c r="G16" i="44"/>
  <c r="G15" i="44"/>
  <c r="D50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33" i="43"/>
  <c r="D31" i="43"/>
  <c r="P378" i="1" s="1"/>
  <c r="N262" i="307" s="1"/>
  <c r="P262" i="307" s="1"/>
  <c r="G29" i="43"/>
  <c r="G28" i="43"/>
  <c r="G27" i="43"/>
  <c r="G26" i="43"/>
  <c r="G25" i="43"/>
  <c r="G24" i="43"/>
  <c r="G23" i="43"/>
  <c r="G22" i="43"/>
  <c r="G21" i="43"/>
  <c r="G20" i="43"/>
  <c r="G19" i="43"/>
  <c r="G18" i="43"/>
  <c r="G17" i="43"/>
  <c r="G16" i="43"/>
  <c r="G15" i="43"/>
  <c r="G14" i="43"/>
  <c r="D30" i="42"/>
  <c r="P373" i="1" s="1"/>
  <c r="N257" i="307" s="1"/>
  <c r="G28" i="42"/>
  <c r="G27" i="42"/>
  <c r="G26" i="42"/>
  <c r="G25" i="42"/>
  <c r="G24" i="42"/>
  <c r="G23" i="42"/>
  <c r="G22" i="42"/>
  <c r="G21" i="42"/>
  <c r="G20" i="42"/>
  <c r="G19" i="42"/>
  <c r="G18" i="42"/>
  <c r="G17" i="42"/>
  <c r="G16" i="42"/>
  <c r="G15" i="42"/>
  <c r="G14" i="42"/>
  <c r="G13" i="42"/>
  <c r="E15" i="45"/>
  <c r="P387" i="1" s="1"/>
  <c r="N271" i="307" s="1"/>
  <c r="P271" i="307" s="1"/>
  <c r="D30" i="41"/>
  <c r="P363" i="1" s="1"/>
  <c r="N247" i="307" s="1"/>
  <c r="P247" i="307" s="1"/>
  <c r="G28" i="41"/>
  <c r="G27" i="41"/>
  <c r="G26" i="41"/>
  <c r="G25" i="41"/>
  <c r="G24" i="41"/>
  <c r="G23" i="41"/>
  <c r="G22" i="41"/>
  <c r="G21" i="41"/>
  <c r="G20" i="41"/>
  <c r="G19" i="41"/>
  <c r="G17" i="41"/>
  <c r="G16" i="41"/>
  <c r="G15" i="41"/>
  <c r="G14" i="41"/>
  <c r="G13" i="41"/>
  <c r="G24" i="39"/>
  <c r="G25" i="39"/>
  <c r="G26" i="39"/>
  <c r="G27" i="39"/>
  <c r="G14" i="39"/>
  <c r="G15" i="39"/>
  <c r="G16" i="39"/>
  <c r="G17" i="39"/>
  <c r="G18" i="39"/>
  <c r="G19" i="39"/>
  <c r="G20" i="39"/>
  <c r="G21" i="39"/>
  <c r="G22" i="39"/>
  <c r="G23" i="39"/>
  <c r="G28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H15" i="40"/>
  <c r="H16" i="40"/>
  <c r="H17" i="40"/>
  <c r="F49" i="39"/>
  <c r="D49" i="39"/>
  <c r="G32" i="39"/>
  <c r="G49" i="39" s="1"/>
  <c r="D30" i="39"/>
  <c r="P328" i="1" s="1"/>
  <c r="N212" i="307" s="1"/>
  <c r="P212" i="307" s="1"/>
  <c r="F22" i="38"/>
  <c r="G20" i="38"/>
  <c r="G22" i="38" s="1"/>
  <c r="D18" i="38"/>
  <c r="D22" i="38" s="1"/>
  <c r="F16" i="38"/>
  <c r="D12" i="38"/>
  <c r="D16" i="38" s="1"/>
  <c r="P324" i="1" s="1"/>
  <c r="N208" i="307" s="1"/>
  <c r="G14" i="38"/>
  <c r="I15" i="37"/>
  <c r="I16" i="37"/>
  <c r="I36" i="37"/>
  <c r="I37" i="37"/>
  <c r="I38" i="37"/>
  <c r="I39" i="37"/>
  <c r="I40" i="37"/>
  <c r="I41" i="37"/>
  <c r="I42" i="37"/>
  <c r="F26" i="37"/>
  <c r="K26" i="37" s="1"/>
  <c r="F12" i="37"/>
  <c r="I13" i="37"/>
  <c r="I14" i="37"/>
  <c r="I17" i="37"/>
  <c r="I19" i="37"/>
  <c r="I20" i="37"/>
  <c r="I21" i="37"/>
  <c r="I22" i="37"/>
  <c r="I23" i="37"/>
  <c r="I24" i="37"/>
  <c r="I25" i="37"/>
  <c r="I27" i="37"/>
  <c r="I28" i="37"/>
  <c r="I29" i="37"/>
  <c r="I30" i="37"/>
  <c r="I31" i="37"/>
  <c r="I32" i="37"/>
  <c r="I34" i="37"/>
  <c r="I35" i="37"/>
  <c r="H76" i="36"/>
  <c r="I13" i="36"/>
  <c r="I14" i="36"/>
  <c r="I15" i="36"/>
  <c r="I16" i="36"/>
  <c r="I17" i="36"/>
  <c r="I18" i="36"/>
  <c r="I19" i="36"/>
  <c r="I20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36" i="36"/>
  <c r="I37" i="36"/>
  <c r="I38" i="36"/>
  <c r="I39" i="36"/>
  <c r="I40" i="36"/>
  <c r="I42" i="36"/>
  <c r="I43" i="36"/>
  <c r="I44" i="36"/>
  <c r="I45" i="36"/>
  <c r="I46" i="36"/>
  <c r="I47" i="36"/>
  <c r="I48" i="36"/>
  <c r="I49" i="36"/>
  <c r="I51" i="36"/>
  <c r="I52" i="36"/>
  <c r="I53" i="36"/>
  <c r="I54" i="36"/>
  <c r="I55" i="36"/>
  <c r="I56" i="36"/>
  <c r="I57" i="36"/>
  <c r="I59" i="36"/>
  <c r="I61" i="36"/>
  <c r="I62" i="36"/>
  <c r="I63" i="36"/>
  <c r="I64" i="36"/>
  <c r="I65" i="36"/>
  <c r="I66" i="36"/>
  <c r="I67" i="36"/>
  <c r="I68" i="36"/>
  <c r="I69" i="36"/>
  <c r="I70" i="36"/>
  <c r="I71" i="36"/>
  <c r="I72" i="36"/>
  <c r="I73" i="36"/>
  <c r="I74" i="36"/>
  <c r="F12" i="36"/>
  <c r="F35" i="36"/>
  <c r="F41" i="36"/>
  <c r="F50" i="36"/>
  <c r="F58" i="36"/>
  <c r="H13" i="35"/>
  <c r="H14" i="35"/>
  <c r="H15" i="35"/>
  <c r="H16" i="35"/>
  <c r="H17" i="35"/>
  <c r="H18" i="35"/>
  <c r="H19" i="35"/>
  <c r="H13" i="34"/>
  <c r="G14" i="34"/>
  <c r="H12" i="34"/>
  <c r="I11" i="33"/>
  <c r="H14" i="33"/>
  <c r="H10" i="31"/>
  <c r="H11" i="31" s="1"/>
  <c r="H11" i="30"/>
  <c r="H12" i="30" s="1"/>
  <c r="Q113" i="1"/>
  <c r="W113" i="1" s="1"/>
  <c r="R113" i="1"/>
  <c r="Y113" i="1" s="1"/>
  <c r="S113" i="1"/>
  <c r="Q112" i="1"/>
  <c r="W112" i="1" s="1"/>
  <c r="R112" i="1"/>
  <c r="Y112" i="1" s="1"/>
  <c r="S112" i="1"/>
  <c r="P112" i="1"/>
  <c r="U112" i="1" s="1"/>
  <c r="Q108" i="1"/>
  <c r="W108" i="1" s="1"/>
  <c r="R108" i="1"/>
  <c r="Y108" i="1" s="1"/>
  <c r="S108" i="1"/>
  <c r="P108" i="1"/>
  <c r="U108" i="1" s="1"/>
  <c r="Q107" i="1"/>
  <c r="W107" i="1" s="1"/>
  <c r="R107" i="1"/>
  <c r="Y107" i="1" s="1"/>
  <c r="Q106" i="1"/>
  <c r="W106" i="1" s="1"/>
  <c r="R106" i="1"/>
  <c r="Y106" i="1" s="1"/>
  <c r="S106" i="1"/>
  <c r="P106" i="1"/>
  <c r="U106" i="1" s="1"/>
  <c r="Q105" i="1"/>
  <c r="W105" i="1" s="1"/>
  <c r="R105" i="1"/>
  <c r="Y105" i="1" s="1"/>
  <c r="S105" i="1"/>
  <c r="P105" i="1"/>
  <c r="U105" i="1" s="1"/>
  <c r="S104" i="1"/>
  <c r="Q103" i="1"/>
  <c r="W103" i="1" s="1"/>
  <c r="R103" i="1"/>
  <c r="Y103" i="1" s="1"/>
  <c r="S103" i="1"/>
  <c r="P103" i="1"/>
  <c r="U103" i="1" s="1"/>
  <c r="Q102" i="1"/>
  <c r="W102" i="1" s="1"/>
  <c r="R102" i="1"/>
  <c r="Y102" i="1" s="1"/>
  <c r="S102" i="1"/>
  <c r="P102" i="1"/>
  <c r="U102" i="1" s="1"/>
  <c r="Q101" i="1"/>
  <c r="W101" i="1" s="1"/>
  <c r="R101" i="1"/>
  <c r="Y101" i="1" s="1"/>
  <c r="S101" i="1"/>
  <c r="Q88" i="1"/>
  <c r="W88" i="1" s="1"/>
  <c r="R88" i="1"/>
  <c r="Y88" i="1" s="1"/>
  <c r="S88" i="1"/>
  <c r="P88" i="1"/>
  <c r="U88" i="1" s="1"/>
  <c r="Q86" i="1"/>
  <c r="W86" i="1" s="1"/>
  <c r="R86" i="1"/>
  <c r="Y86" i="1" s="1"/>
  <c r="S86" i="1"/>
  <c r="P86" i="1"/>
  <c r="U86" i="1" s="1"/>
  <c r="Q84" i="1"/>
  <c r="W84" i="1" s="1"/>
  <c r="R84" i="1"/>
  <c r="Y84" i="1" s="1"/>
  <c r="S84" i="1"/>
  <c r="Q83" i="1"/>
  <c r="W83" i="1" s="1"/>
  <c r="R83" i="1"/>
  <c r="Y83" i="1" s="1"/>
  <c r="S83" i="1"/>
  <c r="Q82" i="1"/>
  <c r="W82" i="1" s="1"/>
  <c r="R82" i="1"/>
  <c r="Y82" i="1" s="1"/>
  <c r="S82" i="1"/>
  <c r="Q81" i="1"/>
  <c r="W81" i="1" s="1"/>
  <c r="R81" i="1"/>
  <c r="Y81" i="1" s="1"/>
  <c r="S81" i="1"/>
  <c r="Q80" i="1"/>
  <c r="W80" i="1" s="1"/>
  <c r="R80" i="1"/>
  <c r="Y80" i="1" s="1"/>
  <c r="S80" i="1"/>
  <c r="P80" i="1"/>
  <c r="U80" i="1" s="1"/>
  <c r="Q79" i="1"/>
  <c r="W79" i="1" s="1"/>
  <c r="R79" i="1"/>
  <c r="Y79" i="1" s="1"/>
  <c r="S79" i="1"/>
  <c r="P79" i="1"/>
  <c r="U79" i="1" s="1"/>
  <c r="Q71" i="1"/>
  <c r="W71" i="1" s="1"/>
  <c r="R71" i="1"/>
  <c r="Y71" i="1" s="1"/>
  <c r="S71" i="1"/>
  <c r="P71" i="1"/>
  <c r="U71" i="1" s="1"/>
  <c r="Q56" i="1"/>
  <c r="W56" i="1" s="1"/>
  <c r="R56" i="1"/>
  <c r="Y56" i="1" s="1"/>
  <c r="S56" i="1"/>
  <c r="P56" i="1"/>
  <c r="U56" i="1" s="1"/>
  <c r="Q54" i="1"/>
  <c r="W54" i="1" s="1"/>
  <c r="R54" i="1"/>
  <c r="Y54" i="1" s="1"/>
  <c r="S54" i="1"/>
  <c r="P54" i="1"/>
  <c r="U54" i="1" s="1"/>
  <c r="Q52" i="1"/>
  <c r="W52" i="1" s="1"/>
  <c r="R52" i="1"/>
  <c r="Y52" i="1" s="1"/>
  <c r="S52" i="1"/>
  <c r="P52" i="1"/>
  <c r="Q45" i="1"/>
  <c r="W45" i="1" s="1"/>
  <c r="R45" i="1"/>
  <c r="Y45" i="1" s="1"/>
  <c r="P45" i="1"/>
  <c r="U45" i="1" s="1"/>
  <c r="Q44" i="1"/>
  <c r="W44" i="1" s="1"/>
  <c r="R44" i="1"/>
  <c r="Y44" i="1" s="1"/>
  <c r="S44" i="1"/>
  <c r="P44" i="1"/>
  <c r="U44" i="1" s="1"/>
  <c r="Q43" i="1"/>
  <c r="W43" i="1" s="1"/>
  <c r="S43" i="1"/>
  <c r="U43" i="1"/>
  <c r="S42" i="1"/>
  <c r="S266" i="1"/>
  <c r="Q433" i="1"/>
  <c r="R433" i="1"/>
  <c r="P433" i="1"/>
  <c r="Q431" i="1"/>
  <c r="S251" i="307" s="1"/>
  <c r="R431" i="1"/>
  <c r="V251" i="307" s="1"/>
  <c r="Q419" i="1"/>
  <c r="Q303" i="307" s="1"/>
  <c r="R419" i="1"/>
  <c r="T303" i="307" s="1"/>
  <c r="V303" i="307" s="1"/>
  <c r="S419" i="1"/>
  <c r="P419" i="1"/>
  <c r="N303" i="307" s="1"/>
  <c r="P303" i="307" s="1"/>
  <c r="G15" i="52"/>
  <c r="F13" i="52"/>
  <c r="H14" i="51"/>
  <c r="F13" i="51"/>
  <c r="F16" i="51" s="1"/>
  <c r="P206" i="1" s="1"/>
  <c r="N90" i="307" s="1"/>
  <c r="P90" i="307" s="1"/>
  <c r="G13" i="50"/>
  <c r="G11" i="49"/>
  <c r="E13" i="48"/>
  <c r="E12" i="48"/>
  <c r="F11" i="48"/>
  <c r="F14" i="48" s="1"/>
  <c r="P198" i="1" s="1"/>
  <c r="N82" i="307" s="1"/>
  <c r="H17" i="47"/>
  <c r="H16" i="47"/>
  <c r="H15" i="47"/>
  <c r="H13" i="47"/>
  <c r="H18" i="47" s="1"/>
  <c r="E30" i="46"/>
  <c r="P393" i="1" s="1"/>
  <c r="N277" i="307" s="1"/>
  <c r="H13" i="46"/>
  <c r="E20" i="40"/>
  <c r="P339" i="1" s="1"/>
  <c r="N223" i="307" s="1"/>
  <c r="C20" i="40"/>
  <c r="H14" i="40"/>
  <c r="H13" i="40"/>
  <c r="H12" i="40"/>
  <c r="H11" i="40"/>
  <c r="F30" i="39"/>
  <c r="G13" i="39"/>
  <c r="G30" i="39" s="1"/>
  <c r="D33" i="37"/>
  <c r="D26" i="37"/>
  <c r="D12" i="37"/>
  <c r="D58" i="36"/>
  <c r="D50" i="36"/>
  <c r="D41" i="36" s="1"/>
  <c r="D35" i="36"/>
  <c r="D12" i="36"/>
  <c r="G33" i="35"/>
  <c r="G34" i="35" s="1"/>
  <c r="E33" i="35"/>
  <c r="H31" i="35"/>
  <c r="H30" i="35"/>
  <c r="H29" i="35"/>
  <c r="H28" i="35"/>
  <c r="H27" i="35"/>
  <c r="H26" i="35"/>
  <c r="H25" i="35"/>
  <c r="H24" i="35"/>
  <c r="G22" i="35"/>
  <c r="E22" i="35"/>
  <c r="P278" i="1" s="1"/>
  <c r="H12" i="35"/>
  <c r="F14" i="33"/>
  <c r="P268" i="1" s="1"/>
  <c r="I13" i="33"/>
  <c r="I12" i="33"/>
  <c r="E13" i="32"/>
  <c r="E12" i="32"/>
  <c r="F14" i="32"/>
  <c r="P159" i="1" s="1"/>
  <c r="N43" i="307" s="1"/>
  <c r="P43" i="307" s="1"/>
  <c r="G11" i="31"/>
  <c r="F11" i="31"/>
  <c r="P156" i="1" s="1"/>
  <c r="N40" i="307" s="1"/>
  <c r="H14" i="30"/>
  <c r="H13" i="30"/>
  <c r="E24" i="29"/>
  <c r="F12" i="28"/>
  <c r="E11" i="28"/>
  <c r="E12" i="28" s="1"/>
  <c r="P134" i="1" s="1"/>
  <c r="N18" i="307" s="1"/>
  <c r="F12" i="27"/>
  <c r="E11" i="27"/>
  <c r="G11" i="27" s="1"/>
  <c r="G12" i="27" s="1"/>
  <c r="H37" i="26"/>
  <c r="D37" i="26"/>
  <c r="S238" i="1"/>
  <c r="Q238" i="1"/>
  <c r="Q122" i="307" s="1"/>
  <c r="R238" i="1"/>
  <c r="T122" i="307" s="1"/>
  <c r="P99" i="307"/>
  <c r="Q225" i="1"/>
  <c r="Q109" i="307" s="1"/>
  <c r="S109" i="307" s="1"/>
  <c r="R225" i="1"/>
  <c r="T109" i="307" s="1"/>
  <c r="V109" i="307" s="1"/>
  <c r="P225" i="1"/>
  <c r="Q212" i="1"/>
  <c r="Q96" i="307" s="1"/>
  <c r="S96" i="307" s="1"/>
  <c r="R212" i="1"/>
  <c r="T96" i="307" s="1"/>
  <c r="V96" i="307" s="1"/>
  <c r="Q204" i="1"/>
  <c r="Q88" i="307" s="1"/>
  <c r="S88" i="307" s="1"/>
  <c r="R204" i="1"/>
  <c r="T88" i="307" s="1"/>
  <c r="V88" i="307" s="1"/>
  <c r="Q118" i="1"/>
  <c r="R118" i="1"/>
  <c r="P118" i="1"/>
  <c r="Q115" i="1"/>
  <c r="R115" i="1"/>
  <c r="S115" i="1"/>
  <c r="P115" i="1"/>
  <c r="T152" i="307" l="1"/>
  <c r="V152" i="307" s="1"/>
  <c r="N152" i="307"/>
  <c r="P152" i="307" s="1"/>
  <c r="Q163" i="307"/>
  <c r="S163" i="307" s="1"/>
  <c r="G48" i="336"/>
  <c r="T162" i="307"/>
  <c r="V162" i="307" s="1"/>
  <c r="H16" i="336"/>
  <c r="G24" i="336"/>
  <c r="Q162" i="307"/>
  <c r="S162" i="307" s="1"/>
  <c r="Q152" i="307"/>
  <c r="S152" i="307" s="1"/>
  <c r="T163" i="307"/>
  <c r="V163" i="307" s="1"/>
  <c r="H48" i="336"/>
  <c r="N264" i="307"/>
  <c r="P264" i="307" s="1"/>
  <c r="Q208" i="307"/>
  <c r="S208" i="307" s="1"/>
  <c r="V183" i="307"/>
  <c r="T223" i="307"/>
  <c r="V223" i="307" s="1"/>
  <c r="V213" i="307"/>
  <c r="T257" i="307"/>
  <c r="V257" i="307" s="1"/>
  <c r="P160" i="307"/>
  <c r="N162" i="307"/>
  <c r="P162" i="307" s="1"/>
  <c r="T208" i="307"/>
  <c r="V208" i="307" s="1"/>
  <c r="V250" i="307"/>
  <c r="T296" i="307"/>
  <c r="V296" i="307" s="1"/>
  <c r="S24" i="307"/>
  <c r="Q25" i="307"/>
  <c r="E13" i="3"/>
  <c r="E12" i="3" s="1"/>
  <c r="V59" i="307"/>
  <c r="T82" i="307"/>
  <c r="V82" i="307" s="1"/>
  <c r="S231" i="307"/>
  <c r="Q277" i="307"/>
  <c r="S250" i="307"/>
  <c r="Q296" i="307"/>
  <c r="S59" i="307"/>
  <c r="Q82" i="307"/>
  <c r="S82" i="307" s="1"/>
  <c r="S183" i="307"/>
  <c r="Q223" i="307"/>
  <c r="S223" i="307" s="1"/>
  <c r="V231" i="307"/>
  <c r="T277" i="307"/>
  <c r="V277" i="307" s="1"/>
  <c r="P181" i="307"/>
  <c r="N183" i="307"/>
  <c r="P183" i="307" s="1"/>
  <c r="N109" i="307"/>
  <c r="P109" i="307" s="1"/>
  <c r="P174" i="307"/>
  <c r="P204" i="307"/>
  <c r="P220" i="307"/>
  <c r="P252" i="307"/>
  <c r="P154" i="307"/>
  <c r="P180" i="307"/>
  <c r="P189" i="307"/>
  <c r="P219" i="307"/>
  <c r="P238" i="307"/>
  <c r="P270" i="307"/>
  <c r="P223" i="307"/>
  <c r="P255" i="307"/>
  <c r="P124" i="307"/>
  <c r="P42" i="307"/>
  <c r="P208" i="307"/>
  <c r="P211" i="307"/>
  <c r="P243" i="307"/>
  <c r="Q41" i="1"/>
  <c r="W41" i="1" s="1"/>
  <c r="P278" i="307"/>
  <c r="P310" i="307"/>
  <c r="P155" i="307"/>
  <c r="P30" i="1"/>
  <c r="U30" i="1" s="1"/>
  <c r="P42" i="1"/>
  <c r="U42" i="1" s="1"/>
  <c r="P225" i="307"/>
  <c r="P228" i="307"/>
  <c r="P67" i="307"/>
  <c r="P221" i="307"/>
  <c r="P40" i="307"/>
  <c r="K26" i="297"/>
  <c r="P279" i="1"/>
  <c r="S117" i="307"/>
  <c r="V36" i="307"/>
  <c r="V39" i="307"/>
  <c r="V127" i="307"/>
  <c r="F13" i="3"/>
  <c r="F12" i="3" s="1"/>
  <c r="S213" i="307"/>
  <c r="P39" i="307"/>
  <c r="V128" i="307"/>
  <c r="V135" i="307"/>
  <c r="P59" i="307"/>
  <c r="P78" i="1"/>
  <c r="U78" i="1" s="1"/>
  <c r="P213" i="307"/>
  <c r="S128" i="307"/>
  <c r="S135" i="307"/>
  <c r="S36" i="307"/>
  <c r="S39" i="307"/>
  <c r="V117" i="307"/>
  <c r="S127" i="307"/>
  <c r="I44" i="37"/>
  <c r="U52" i="1"/>
  <c r="S61" i="307"/>
  <c r="S65" i="307"/>
  <c r="S95" i="307"/>
  <c r="S99" i="307"/>
  <c r="V239" i="307"/>
  <c r="V65" i="307"/>
  <c r="V95" i="307"/>
  <c r="V99" i="307"/>
  <c r="S69" i="307"/>
  <c r="V69" i="307"/>
  <c r="S239" i="307"/>
  <c r="S257" i="307"/>
  <c r="P36" i="307"/>
  <c r="S146" i="307"/>
  <c r="S158" i="307"/>
  <c r="V185" i="307"/>
  <c r="V199" i="307"/>
  <c r="V146" i="307"/>
  <c r="V158" i="307"/>
  <c r="V219" i="307"/>
  <c r="V233" i="307"/>
  <c r="P37" i="307"/>
  <c r="P201" i="307"/>
  <c r="P202" i="307"/>
  <c r="S185" i="307"/>
  <c r="S199" i="307"/>
  <c r="V201" i="307"/>
  <c r="V215" i="307"/>
  <c r="G13" i="3"/>
  <c r="G12" i="3" s="1"/>
  <c r="P16" i="307"/>
  <c r="P117" i="307"/>
  <c r="P127" i="307"/>
  <c r="P63" i="307"/>
  <c r="P198" i="307"/>
  <c r="P199" i="307"/>
  <c r="S201" i="307"/>
  <c r="S215" i="307"/>
  <c r="S219" i="307"/>
  <c r="S233" i="307"/>
  <c r="P144" i="307"/>
  <c r="P95" i="307"/>
  <c r="S51" i="1"/>
  <c r="Q42" i="1"/>
  <c r="W42" i="1" s="1"/>
  <c r="P204" i="1"/>
  <c r="P104" i="1"/>
  <c r="U104" i="1" s="1"/>
  <c r="Q196" i="1"/>
  <c r="Q80" i="307" s="1"/>
  <c r="S80" i="307" s="1"/>
  <c r="R42" i="1"/>
  <c r="Y42" i="1" s="1"/>
  <c r="Q199" i="1"/>
  <c r="Q83" i="307" s="1"/>
  <c r="S83" i="307" s="1"/>
  <c r="R196" i="1"/>
  <c r="T80" i="307" s="1"/>
  <c r="V80" i="307" s="1"/>
  <c r="P196" i="1"/>
  <c r="N80" i="307" s="1"/>
  <c r="R362" i="1"/>
  <c r="Q104" i="1"/>
  <c r="W104" i="1" s="1"/>
  <c r="Q362" i="1"/>
  <c r="G17" i="3"/>
  <c r="G16" i="3" s="1"/>
  <c r="Y122" i="1"/>
  <c r="F17" i="3"/>
  <c r="F16" i="3" s="1"/>
  <c r="W122" i="1"/>
  <c r="R104" i="1"/>
  <c r="Y104" i="1" s="1"/>
  <c r="H19" i="99"/>
  <c r="H18" i="99"/>
  <c r="H19" i="98"/>
  <c r="H18" i="98"/>
  <c r="R200" i="1"/>
  <c r="Q78" i="1"/>
  <c r="W78" i="1" s="1"/>
  <c r="R78" i="1"/>
  <c r="Y78" i="1" s="1"/>
  <c r="G11" i="119"/>
  <c r="G12" i="119" s="1"/>
  <c r="G11" i="28"/>
  <c r="G12" i="28" s="1"/>
  <c r="H14" i="72"/>
  <c r="G20" i="133"/>
  <c r="E18" i="50"/>
  <c r="C18" i="50" s="1"/>
  <c r="G50" i="39"/>
  <c r="F44" i="78"/>
  <c r="Q294" i="1" s="1"/>
  <c r="H13" i="53"/>
  <c r="H15" i="53" s="1"/>
  <c r="H30" i="96"/>
  <c r="I76" i="76"/>
  <c r="H14" i="34"/>
  <c r="F23" i="38"/>
  <c r="I14" i="70"/>
  <c r="G11" i="121"/>
  <c r="G12" i="121" s="1"/>
  <c r="G20" i="134"/>
  <c r="H22" i="135"/>
  <c r="H33" i="135"/>
  <c r="H34" i="135" s="1"/>
  <c r="F50" i="39"/>
  <c r="G30" i="41"/>
  <c r="G50" i="43"/>
  <c r="E12" i="115"/>
  <c r="G11" i="115"/>
  <c r="G12" i="115" s="1"/>
  <c r="F15" i="53"/>
  <c r="P221" i="1" s="1"/>
  <c r="H21" i="75"/>
  <c r="F44" i="79"/>
  <c r="R294" i="1" s="1"/>
  <c r="I155" i="145"/>
  <c r="I14" i="33"/>
  <c r="G50" i="44"/>
  <c r="H15" i="134"/>
  <c r="H156" i="139"/>
  <c r="I82" i="140"/>
  <c r="H156" i="142"/>
  <c r="H15" i="30"/>
  <c r="H18" i="52"/>
  <c r="H20" i="52" s="1"/>
  <c r="F20" i="52"/>
  <c r="P216" i="1" s="1"/>
  <c r="F17" i="52"/>
  <c r="G11" i="56"/>
  <c r="G12" i="56" s="1"/>
  <c r="E12" i="56"/>
  <c r="Q139" i="1" s="1"/>
  <c r="Q23" i="307" s="1"/>
  <c r="G11" i="58"/>
  <c r="G12" i="58" s="1"/>
  <c r="E12" i="58"/>
  <c r="Q134" i="1" s="1"/>
  <c r="Q18" i="307" s="1"/>
  <c r="S18" i="307" s="1"/>
  <c r="Q144" i="1"/>
  <c r="Q28" i="307" s="1"/>
  <c r="H11" i="62"/>
  <c r="H12" i="62" s="1"/>
  <c r="H13" i="52"/>
  <c r="H15" i="52" s="1"/>
  <c r="F12" i="52"/>
  <c r="E12" i="123"/>
  <c r="P141" i="1" s="1"/>
  <c r="N25" i="307" s="1"/>
  <c r="G11" i="123"/>
  <c r="G12" i="123" s="1"/>
  <c r="F15" i="30"/>
  <c r="P150" i="1" s="1"/>
  <c r="N34" i="307" s="1"/>
  <c r="P34" i="307" s="1"/>
  <c r="G31" i="44"/>
  <c r="G31" i="43"/>
  <c r="E12" i="27"/>
  <c r="P139" i="1" s="1"/>
  <c r="N23" i="307" s="1"/>
  <c r="F12" i="30"/>
  <c r="P144" i="1" s="1"/>
  <c r="N28" i="307" s="1"/>
  <c r="P28" i="307" s="1"/>
  <c r="G30" i="42"/>
  <c r="E12" i="122"/>
  <c r="R140" i="1" s="1"/>
  <c r="T24" i="307" s="1"/>
  <c r="G11" i="122"/>
  <c r="G12" i="122" s="1"/>
  <c r="D44" i="78"/>
  <c r="G30" i="89"/>
  <c r="E18" i="103"/>
  <c r="C18" i="103" s="1"/>
  <c r="G11" i="114"/>
  <c r="G12" i="114" s="1"/>
  <c r="F82" i="140"/>
  <c r="Q284" i="1" s="1"/>
  <c r="Q168" i="307" s="1"/>
  <c r="S168" i="307" s="1"/>
  <c r="I82" i="141"/>
  <c r="F83" i="145"/>
  <c r="E12" i="299" s="1"/>
  <c r="E12" i="117"/>
  <c r="P135" i="1" s="1"/>
  <c r="N19" i="307" s="1"/>
  <c r="P19" i="307" s="1"/>
  <c r="G11" i="117"/>
  <c r="G12" i="117" s="1"/>
  <c r="G11" i="125"/>
  <c r="G12" i="125" s="1"/>
  <c r="E12" i="125"/>
  <c r="R141" i="1" s="1"/>
  <c r="G20" i="132"/>
  <c r="H14" i="73"/>
  <c r="H19" i="134"/>
  <c r="H21" i="136"/>
  <c r="H21" i="137"/>
  <c r="H22" i="138"/>
  <c r="F83" i="139"/>
  <c r="P284" i="1" s="1"/>
  <c r="F16" i="336" s="1"/>
  <c r="I155" i="139"/>
  <c r="G11" i="57"/>
  <c r="G12" i="57" s="1"/>
  <c r="E12" i="57"/>
  <c r="R139" i="1" s="1"/>
  <c r="T23" i="307" s="1"/>
  <c r="G11" i="59"/>
  <c r="G12" i="59" s="1"/>
  <c r="E12" i="59"/>
  <c r="R134" i="1" s="1"/>
  <c r="T18" i="307" s="1"/>
  <c r="V18" i="307" s="1"/>
  <c r="H22" i="51"/>
  <c r="F76" i="76"/>
  <c r="Q282" i="1" s="1"/>
  <c r="G17" i="336" s="1"/>
  <c r="I76" i="77"/>
  <c r="H15" i="132"/>
  <c r="H156" i="145"/>
  <c r="H16" i="51"/>
  <c r="F15" i="62"/>
  <c r="Q150" i="1" s="1"/>
  <c r="Q34" i="307" s="1"/>
  <c r="H15" i="63"/>
  <c r="I14" i="71"/>
  <c r="F76" i="77"/>
  <c r="R282" i="1" s="1"/>
  <c r="H17" i="336" s="1"/>
  <c r="D44" i="79"/>
  <c r="H20" i="84"/>
  <c r="G30" i="88"/>
  <c r="H19" i="132"/>
  <c r="H15" i="133"/>
  <c r="H33" i="138"/>
  <c r="H34" i="138" s="1"/>
  <c r="F82" i="141"/>
  <c r="R284" i="1" s="1"/>
  <c r="T168" i="307" s="1"/>
  <c r="V168" i="307" s="1"/>
  <c r="I83" i="142"/>
  <c r="F155" i="142"/>
  <c r="H21" i="74"/>
  <c r="H20" i="85"/>
  <c r="H30" i="97"/>
  <c r="H19" i="133"/>
  <c r="I83" i="139"/>
  <c r="F155" i="139"/>
  <c r="P285" i="1" s="1"/>
  <c r="N169" i="307" s="1"/>
  <c r="P169" i="307" s="1"/>
  <c r="F83" i="142"/>
  <c r="I155" i="142"/>
  <c r="I83" i="145"/>
  <c r="F155" i="145"/>
  <c r="D155" i="145"/>
  <c r="D83" i="145"/>
  <c r="D155" i="142"/>
  <c r="D42" i="142"/>
  <c r="D83" i="142" s="1"/>
  <c r="D83" i="139"/>
  <c r="D41" i="140"/>
  <c r="D82" i="140" s="1"/>
  <c r="D41" i="141"/>
  <c r="D82" i="141" s="1"/>
  <c r="D155" i="139"/>
  <c r="G11" i="124"/>
  <c r="G12" i="124" s="1"/>
  <c r="E12" i="120"/>
  <c r="P140" i="1" s="1"/>
  <c r="N24" i="307" s="1"/>
  <c r="G11" i="118"/>
  <c r="G12" i="118" s="1"/>
  <c r="E12" i="116"/>
  <c r="E18" i="104"/>
  <c r="C18" i="104" s="1"/>
  <c r="D76" i="77"/>
  <c r="D76" i="76"/>
  <c r="F15" i="63"/>
  <c r="R150" i="1" s="1"/>
  <c r="T34" i="307" s="1"/>
  <c r="H11" i="63"/>
  <c r="H12" i="63" s="1"/>
  <c r="H15" i="62"/>
  <c r="F17" i="53"/>
  <c r="F20" i="53"/>
  <c r="P223" i="1" s="1"/>
  <c r="F15" i="52"/>
  <c r="P214" i="1" s="1"/>
  <c r="N98" i="307" s="1"/>
  <c r="F51" i="43"/>
  <c r="F51" i="44"/>
  <c r="E19" i="47"/>
  <c r="P412" i="1" s="1"/>
  <c r="N296" i="307" s="1"/>
  <c r="P296" i="307" s="1"/>
  <c r="H19" i="47"/>
  <c r="H30" i="46"/>
  <c r="H20" i="40"/>
  <c r="G16" i="38"/>
  <c r="G23" i="38" s="1"/>
  <c r="D44" i="37"/>
  <c r="F44" i="37"/>
  <c r="P294" i="1" s="1"/>
  <c r="N178" i="307" s="1"/>
  <c r="P178" i="307" s="1"/>
  <c r="I76" i="36"/>
  <c r="D76" i="36"/>
  <c r="F76" i="36"/>
  <c r="P282" i="1" s="1"/>
  <c r="N166" i="307" s="1"/>
  <c r="H22" i="35"/>
  <c r="H33" i="35"/>
  <c r="H34" i="35" s="1"/>
  <c r="S236" i="1"/>
  <c r="G16" i="336" l="1"/>
  <c r="F17" i="336"/>
  <c r="V61" i="307"/>
  <c r="T84" i="307"/>
  <c r="V138" i="307"/>
  <c r="T166" i="307"/>
  <c r="V166" i="307" s="1"/>
  <c r="S138" i="307"/>
  <c r="Q166" i="307"/>
  <c r="S166" i="307" s="1"/>
  <c r="P98" i="307"/>
  <c r="N100" i="307"/>
  <c r="P100" i="307" s="1"/>
  <c r="P103" i="307"/>
  <c r="N105" i="307"/>
  <c r="P105" i="307" s="1"/>
  <c r="S148" i="307"/>
  <c r="Q178" i="307"/>
  <c r="S178" i="307" s="1"/>
  <c r="P161" i="307"/>
  <c r="N163" i="307"/>
  <c r="P163" i="307" s="1"/>
  <c r="P166" i="307"/>
  <c r="N168" i="307"/>
  <c r="N107" i="307"/>
  <c r="P107" i="307" s="1"/>
  <c r="V24" i="307"/>
  <c r="T25" i="307"/>
  <c r="V148" i="307"/>
  <c r="T178" i="307"/>
  <c r="V178" i="307" s="1"/>
  <c r="V203" i="307"/>
  <c r="T246" i="307"/>
  <c r="V246" i="307" s="1"/>
  <c r="P86" i="307"/>
  <c r="N88" i="307"/>
  <c r="P88" i="307" s="1"/>
  <c r="S203" i="307"/>
  <c r="Q246" i="307"/>
  <c r="S246" i="307" s="1"/>
  <c r="P176" i="307"/>
  <c r="Q40" i="1"/>
  <c r="R40" i="1"/>
  <c r="P257" i="307"/>
  <c r="P289" i="307"/>
  <c r="P141" i="307"/>
  <c r="P167" i="307"/>
  <c r="P18" i="307"/>
  <c r="P41" i="1"/>
  <c r="P138" i="307"/>
  <c r="P164" i="307"/>
  <c r="P33" i="307"/>
  <c r="R41" i="1"/>
  <c r="Y41" i="1" s="1"/>
  <c r="P40" i="1"/>
  <c r="P362" i="1"/>
  <c r="N246" i="307" s="1"/>
  <c r="P246" i="307" s="1"/>
  <c r="P143" i="1"/>
  <c r="N27" i="307" s="1"/>
  <c r="P27" i="307" s="1"/>
  <c r="P84" i="307"/>
  <c r="P82" i="307"/>
  <c r="P24" i="307"/>
  <c r="P286" i="1"/>
  <c r="F48" i="336" s="1"/>
  <c r="K13" i="296"/>
  <c r="V31" i="307"/>
  <c r="V133" i="307"/>
  <c r="V140" i="307"/>
  <c r="P75" i="307"/>
  <c r="P212" i="1"/>
  <c r="S133" i="307"/>
  <c r="S140" i="307"/>
  <c r="P31" i="1"/>
  <c r="U31" i="1" s="1"/>
  <c r="S31" i="307"/>
  <c r="P124" i="1"/>
  <c r="P140" i="307"/>
  <c r="P46" i="1"/>
  <c r="U46" i="1" s="1"/>
  <c r="P57" i="307"/>
  <c r="P51" i="1"/>
  <c r="P65" i="307"/>
  <c r="V53" i="307"/>
  <c r="V57" i="307"/>
  <c r="S53" i="307"/>
  <c r="S57" i="307"/>
  <c r="P134" i="307"/>
  <c r="S131" i="307"/>
  <c r="P131" i="307"/>
  <c r="P22" i="307"/>
  <c r="P232" i="307"/>
  <c r="P80" i="307"/>
  <c r="P17" i="307"/>
  <c r="P21" i="307"/>
  <c r="P71" i="307"/>
  <c r="P31" i="307"/>
  <c r="P23" i="307"/>
  <c r="V131" i="307"/>
  <c r="P128" i="307"/>
  <c r="S176" i="307"/>
  <c r="S190" i="307"/>
  <c r="P53" i="307"/>
  <c r="P61" i="307"/>
  <c r="V176" i="307"/>
  <c r="V190" i="307"/>
  <c r="R51" i="1"/>
  <c r="Q51" i="1"/>
  <c r="Q46" i="1"/>
  <c r="W46" i="1" s="1"/>
  <c r="R46" i="1"/>
  <c r="Y46" i="1" s="1"/>
  <c r="P133" i="307"/>
  <c r="P203" i="307"/>
  <c r="R143" i="1"/>
  <c r="T27" i="307" s="1"/>
  <c r="V27" i="307" s="1"/>
  <c r="F10" i="3"/>
  <c r="F22" i="3" s="1"/>
  <c r="F19" i="3" s="1"/>
  <c r="P195" i="1"/>
  <c r="Q195" i="1"/>
  <c r="R43" i="1"/>
  <c r="Y43" i="1" s="1"/>
  <c r="R195" i="1"/>
  <c r="T79" i="307" s="1"/>
  <c r="V79" i="307" s="1"/>
  <c r="R199" i="1"/>
  <c r="T83" i="307" s="1"/>
  <c r="V83" i="307" s="1"/>
  <c r="E10" i="3"/>
  <c r="E9" i="3" s="1"/>
  <c r="G10" i="3"/>
  <c r="G23" i="3" s="1"/>
  <c r="G19" i="3" s="1"/>
  <c r="Q266" i="1"/>
  <c r="Q150" i="307" s="1"/>
  <c r="S150" i="307" s="1"/>
  <c r="R266" i="1"/>
  <c r="T150" i="307" s="1"/>
  <c r="V150" i="307" s="1"/>
  <c r="Q124" i="1"/>
  <c r="R124" i="1"/>
  <c r="Q143" i="1"/>
  <c r="Q27" i="307" s="1"/>
  <c r="S27" i="307" s="1"/>
  <c r="G51" i="43"/>
  <c r="G51" i="44"/>
  <c r="I156" i="145"/>
  <c r="H20" i="134"/>
  <c r="I156" i="142"/>
  <c r="H20" i="132"/>
  <c r="H20" i="133"/>
  <c r="I156" i="139"/>
  <c r="P168" i="307" l="1"/>
  <c r="N170" i="307"/>
  <c r="P170" i="307" s="1"/>
  <c r="P77" i="307"/>
  <c r="N79" i="307"/>
  <c r="P79" i="307" s="1"/>
  <c r="S56" i="307"/>
  <c r="Q79" i="307"/>
  <c r="S79" i="307" s="1"/>
  <c r="P94" i="307"/>
  <c r="N96" i="307"/>
  <c r="P96" i="307" s="1"/>
  <c r="P210" i="307"/>
  <c r="P242" i="307"/>
  <c r="P26" i="307"/>
  <c r="P123" i="1"/>
  <c r="P73" i="307"/>
  <c r="P142" i="307"/>
  <c r="P266" i="1"/>
  <c r="U40" i="1"/>
  <c r="P199" i="1"/>
  <c r="P39" i="1"/>
  <c r="P36" i="1" s="1"/>
  <c r="P34" i="1" s="1"/>
  <c r="U41" i="1"/>
  <c r="S115" i="307"/>
  <c r="V115" i="307"/>
  <c r="V56" i="307"/>
  <c r="P135" i="307"/>
  <c r="P25" i="307"/>
  <c r="P69" i="307"/>
  <c r="P52" i="307"/>
  <c r="R123" i="1"/>
  <c r="Q123" i="1"/>
  <c r="F9" i="3"/>
  <c r="F8" i="3" s="1"/>
  <c r="F6" i="3" s="1"/>
  <c r="E17" i="3"/>
  <c r="E16" i="3" s="1"/>
  <c r="E8" i="3" s="1"/>
  <c r="E6" i="3" s="1"/>
  <c r="Q236" i="1"/>
  <c r="Q120" i="307" s="1"/>
  <c r="S120" i="307" s="1"/>
  <c r="Q194" i="1"/>
  <c r="Q78" i="307" s="1"/>
  <c r="S78" i="307" s="1"/>
  <c r="P194" i="1"/>
  <c r="R236" i="1"/>
  <c r="T120" i="307" s="1"/>
  <c r="V120" i="307" s="1"/>
  <c r="R194" i="1"/>
  <c r="T78" i="307" s="1"/>
  <c r="V78" i="307" s="1"/>
  <c r="G9" i="3"/>
  <c r="G8" i="3" s="1"/>
  <c r="G6" i="3" s="1"/>
  <c r="Q39" i="1"/>
  <c r="Q36" i="1" s="1"/>
  <c r="Q34" i="1" s="1"/>
  <c r="W40" i="1"/>
  <c r="R39" i="1"/>
  <c r="Y40" i="1"/>
  <c r="P148" i="307" l="1"/>
  <c r="N150" i="307"/>
  <c r="P150" i="307" s="1"/>
  <c r="P76" i="307"/>
  <c r="N78" i="307"/>
  <c r="P78" i="307" s="1"/>
  <c r="P81" i="307"/>
  <c r="N83" i="307"/>
  <c r="P83" i="307" s="1"/>
  <c r="P60" i="307"/>
  <c r="P122" i="307"/>
  <c r="P236" i="1"/>
  <c r="P55" i="307"/>
  <c r="V93" i="307"/>
  <c r="V97" i="307"/>
  <c r="S93" i="307"/>
  <c r="S97" i="307"/>
  <c r="S51" i="307"/>
  <c r="S55" i="307"/>
  <c r="V51" i="307"/>
  <c r="V55" i="307"/>
  <c r="P51" i="307"/>
  <c r="P56" i="307"/>
  <c r="P115" i="307"/>
  <c r="R122" i="1"/>
  <c r="Q122" i="1"/>
  <c r="E21" i="3"/>
  <c r="E19" i="3" s="1"/>
  <c r="I6" i="3" s="1"/>
  <c r="R36" i="1"/>
  <c r="R34" i="1" s="1"/>
  <c r="B10" i="302"/>
  <c r="P432" i="1" s="1"/>
  <c r="P118" i="307" l="1"/>
  <c r="N120" i="307"/>
  <c r="P120" i="307" s="1"/>
  <c r="P277" i="307"/>
  <c r="P309" i="307"/>
  <c r="P97" i="307"/>
  <c r="P122" i="1"/>
  <c r="P93" i="307"/>
  <c r="U122" i="1"/>
  <c r="U432" i="1"/>
  <c r="P431" i="1"/>
  <c r="P276" i="307" l="1"/>
  <c r="P308" i="307"/>
  <c r="P251" i="307"/>
  <c r="V229" i="307"/>
  <c r="S229" i="307"/>
  <c r="V225" i="307"/>
  <c r="S225" i="307"/>
  <c r="V204" i="307" l="1"/>
  <c r="S204" i="307"/>
  <c r="V161" i="307"/>
  <c r="S161" i="307"/>
  <c r="V74" i="307"/>
  <c r="S74" i="307"/>
  <c r="S126" i="307" l="1"/>
  <c r="V112" i="307"/>
  <c r="S112" i="307"/>
  <c r="V48" i="307"/>
  <c r="S48" i="307"/>
  <c r="V126" i="307" l="1"/>
  <c r="S9" i="307" l="1"/>
  <c r="V9" i="307"/>
  <c r="V40" i="307"/>
  <c r="S40" i="307"/>
  <c r="V14" i="307"/>
  <c r="S14" i="307"/>
  <c r="V37" i="307"/>
  <c r="S37" i="307"/>
  <c r="V11" i="307"/>
  <c r="S11" i="307"/>
  <c r="V113" i="307"/>
  <c r="S113" i="307"/>
  <c r="V35" i="307"/>
  <c r="S35" i="307"/>
  <c r="V34" i="307"/>
  <c r="S34" i="307"/>
  <c r="V10" i="307"/>
  <c r="S10" i="307"/>
  <c r="V114" i="307"/>
  <c r="S114" i="307"/>
  <c r="V38" i="307"/>
  <c r="S38" i="307"/>
  <c r="V12" i="307"/>
  <c r="S12" i="307"/>
  <c r="V212" i="307"/>
  <c r="S212" i="307"/>
  <c r="V172" i="307"/>
  <c r="S172" i="307"/>
  <c r="V155" i="307"/>
  <c r="V154" i="307"/>
  <c r="V33" i="307" l="1"/>
  <c r="S33" i="307"/>
  <c r="P9" i="307"/>
  <c r="S132" i="307"/>
  <c r="S134" i="307"/>
  <c r="S139" i="307"/>
  <c r="V132" i="307"/>
  <c r="V134" i="307"/>
  <c r="V139" i="307"/>
  <c r="S129" i="307" l="1"/>
  <c r="V129" i="307"/>
  <c r="S98" i="307"/>
  <c r="S91" i="307"/>
  <c r="V119" i="307"/>
  <c r="S119" i="307"/>
  <c r="V30" i="307"/>
  <c r="S30" i="307"/>
  <c r="S23" i="307"/>
  <c r="S22" i="307"/>
  <c r="V17" i="307"/>
  <c r="S17" i="307"/>
  <c r="V218" i="307"/>
  <c r="S218" i="307"/>
  <c r="V200" i="307"/>
  <c r="S200" i="307"/>
  <c r="V184" i="307"/>
  <c r="S184" i="307"/>
  <c r="V157" i="307"/>
  <c r="S157" i="307"/>
  <c r="V145" i="307"/>
  <c r="S145" i="307"/>
  <c r="V118" i="307"/>
  <c r="S118" i="307"/>
  <c r="V108" i="307"/>
  <c r="S108" i="307"/>
  <c r="V46" i="307"/>
  <c r="S46" i="307"/>
  <c r="V32" i="307"/>
  <c r="S32" i="307"/>
  <c r="V29" i="307"/>
  <c r="S29" i="307"/>
  <c r="V26" i="307"/>
  <c r="S224" i="307"/>
  <c r="V224" i="307"/>
  <c r="V86" i="307"/>
  <c r="S73" i="307"/>
  <c r="V73" i="307"/>
  <c r="S60" i="307"/>
  <c r="V60" i="307"/>
  <c r="S52" i="307"/>
  <c r="V52" i="307"/>
  <c r="S44" i="307" l="1"/>
  <c r="V44" i="307"/>
  <c r="S47" i="307"/>
  <c r="S86" i="307"/>
  <c r="S175" i="307"/>
  <c r="V175" i="307"/>
  <c r="V47" i="307"/>
  <c r="S130" i="307"/>
  <c r="V130" i="307"/>
  <c r="S21" i="307"/>
  <c r="S16" i="307"/>
  <c r="S26" i="307"/>
  <c r="V22" i="307"/>
  <c r="S124" i="307"/>
  <c r="V23" i="307"/>
  <c r="V21" i="307"/>
  <c r="V16" i="307"/>
  <c r="S122" i="307"/>
  <c r="S28" i="307"/>
  <c r="V122" i="307"/>
  <c r="V124" i="307"/>
  <c r="V28" i="307"/>
  <c r="V43" i="307" l="1"/>
  <c r="S43" i="307"/>
  <c r="V25" i="307"/>
  <c r="S106" i="307"/>
  <c r="V106" i="307"/>
  <c r="S25" i="307"/>
  <c r="S84" i="307" l="1"/>
  <c r="V84" i="307"/>
  <c r="S42" i="307"/>
  <c r="V42" i="307"/>
  <c r="F64" i="336" l="1"/>
  <c r="F62" i="336" l="1"/>
  <c r="F49" i="336" l="1"/>
  <c r="H111" i="336" l="1"/>
  <c r="G91" i="336"/>
  <c r="F70" i="336" l="1"/>
  <c r="H112" i="336" l="1"/>
  <c r="F58" i="336"/>
  <c r="F69" i="336"/>
  <c r="F57" i="336" l="1"/>
  <c r="H100" i="336" l="1"/>
  <c r="H47" i="336"/>
  <c r="H46" i="336" s="1"/>
  <c r="H109" i="336"/>
  <c r="G89" i="336"/>
  <c r="G47" i="336"/>
  <c r="G46" i="336" s="1"/>
  <c r="G83" i="336"/>
  <c r="H95" i="336" l="1"/>
  <c r="G80" i="336"/>
  <c r="G20" i="336"/>
  <c r="G19" i="336" s="1"/>
  <c r="H99" i="336"/>
  <c r="F59" i="336"/>
  <c r="H20" i="336"/>
  <c r="H19" i="336" s="1"/>
  <c r="F60" i="336"/>
  <c r="F20" i="336"/>
  <c r="F19" i="336" s="1"/>
  <c r="G79" i="336"/>
  <c r="H94" i="336" l="1"/>
  <c r="H53" i="336" s="1"/>
  <c r="H52" i="336" s="1"/>
  <c r="F15" i="336"/>
  <c r="F14" i="336" s="1"/>
  <c r="F55" i="336"/>
  <c r="F54" i="336" s="1"/>
  <c r="F53" i="336" s="1"/>
  <c r="F52" i="336" s="1"/>
  <c r="G75" i="336"/>
  <c r="G74" i="336" s="1"/>
  <c r="G53" i="336" s="1"/>
  <c r="G52" i="336" s="1"/>
  <c r="G15" i="336"/>
  <c r="G14" i="336" s="1"/>
  <c r="G13" i="336" s="1"/>
  <c r="G6" i="336" s="1"/>
  <c r="V236" i="1" s="1"/>
  <c r="F47" i="336"/>
  <c r="F46" i="336" s="1"/>
  <c r="H15" i="336"/>
  <c r="H14" i="336" s="1"/>
  <c r="H13" i="336" s="1"/>
  <c r="H6" i="336" s="1"/>
  <c r="L6" i="336" l="1"/>
  <c r="X236" i="1"/>
  <c r="K6" i="336"/>
  <c r="F13" i="336"/>
  <c r="F6" i="336" s="1"/>
  <c r="J6" i="336" l="1"/>
  <c r="T236" i="1"/>
</calcChain>
</file>

<file path=xl/comments1.xml><?xml version="1.0" encoding="utf-8"?>
<comments xmlns="http://schemas.openxmlformats.org/spreadsheetml/2006/main">
  <authors>
    <author>Гладкова Ю.И.</author>
  </authors>
  <commentList>
    <comment ref="F18" authorId="0">
      <text>
        <r>
          <rPr>
            <b/>
            <sz val="9"/>
            <color indexed="81"/>
            <rFont val="Tahoma"/>
            <family val="2"/>
            <charset val="204"/>
          </rPr>
          <t>Гладкова Ю.И.:</t>
        </r>
        <r>
          <rPr>
            <sz val="9"/>
            <color indexed="81"/>
            <rFont val="Tahoma"/>
            <family val="2"/>
            <charset val="204"/>
          </rPr>
          <t xml:space="preserve">
1605,00 с источника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Гладкова Ю.И.:</t>
        </r>
        <r>
          <rPr>
            <sz val="9"/>
            <color indexed="81"/>
            <rFont val="Tahoma"/>
            <family val="2"/>
            <charset val="204"/>
          </rPr>
          <t xml:space="preserve">
Под договор</t>
        </r>
      </text>
    </comment>
  </commentList>
</comments>
</file>

<file path=xl/comments2.xml><?xml version="1.0" encoding="utf-8"?>
<comments xmlns="http://schemas.openxmlformats.org/spreadsheetml/2006/main">
  <authors>
    <author>Гладкова Ю.И.</author>
  </authors>
  <commentList>
    <comment ref="F17" authorId="0">
      <text>
        <r>
          <rPr>
            <b/>
            <sz val="9"/>
            <color indexed="81"/>
            <rFont val="Tahoma"/>
            <family val="2"/>
            <charset val="204"/>
          </rPr>
          <t>Гладкова Ю.И.:</t>
        </r>
        <r>
          <rPr>
            <sz val="9"/>
            <color indexed="81"/>
            <rFont val="Tahoma"/>
            <family val="2"/>
            <charset val="204"/>
          </rPr>
          <t xml:space="preserve">
1605,00 с источника</t>
        </r>
      </text>
    </comment>
  </commentList>
</comments>
</file>

<file path=xl/comments3.xml><?xml version="1.0" encoding="utf-8"?>
<comments xmlns="http://schemas.openxmlformats.org/spreadsheetml/2006/main">
  <authors>
    <author>Гладкова Ю.И.</author>
  </authors>
  <commentList>
    <comment ref="F17" authorId="0">
      <text>
        <r>
          <rPr>
            <b/>
            <sz val="9"/>
            <color indexed="81"/>
            <rFont val="Tahoma"/>
            <family val="2"/>
            <charset val="204"/>
          </rPr>
          <t>Гладкова Ю.И.:</t>
        </r>
        <r>
          <rPr>
            <sz val="9"/>
            <color indexed="81"/>
            <rFont val="Tahoma"/>
            <family val="2"/>
            <charset val="204"/>
          </rPr>
          <t xml:space="preserve">
1605,00 с источника</t>
        </r>
      </text>
    </comment>
  </commentList>
</comments>
</file>

<file path=xl/comments4.xml><?xml version="1.0" encoding="utf-8"?>
<comments xmlns="http://schemas.openxmlformats.org/spreadsheetml/2006/main">
  <authors>
    <author>Гладкова Ю.И.</author>
  </authors>
  <commentList>
    <comment ref="F18" authorId="0">
      <text>
        <r>
          <rPr>
            <b/>
            <sz val="9"/>
            <color indexed="81"/>
            <rFont val="Tahoma"/>
            <family val="2"/>
            <charset val="204"/>
          </rPr>
          <t>Гладкова Ю.И.:</t>
        </r>
        <r>
          <rPr>
            <sz val="9"/>
            <color indexed="81"/>
            <rFont val="Tahoma"/>
            <family val="2"/>
            <charset val="204"/>
          </rPr>
          <t xml:space="preserve">
1605,00 с источника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Гладкова Ю.И.:</t>
        </r>
        <r>
          <rPr>
            <sz val="9"/>
            <color indexed="81"/>
            <rFont val="Tahoma"/>
            <family val="2"/>
            <charset val="204"/>
          </rPr>
          <t xml:space="preserve">
Под договор</t>
        </r>
      </text>
    </comment>
  </commentList>
</comments>
</file>

<file path=xl/comments5.xml><?xml version="1.0" encoding="utf-8"?>
<comments xmlns="http://schemas.openxmlformats.org/spreadsheetml/2006/main">
  <authors>
    <author>Гладкова Ю.И.</author>
  </authors>
  <commentList>
    <comment ref="F18" authorId="0">
      <text>
        <r>
          <rPr>
            <b/>
            <sz val="9"/>
            <color indexed="81"/>
            <rFont val="Tahoma"/>
            <family val="2"/>
            <charset val="204"/>
          </rPr>
          <t>Гладкова Ю.И.:</t>
        </r>
        <r>
          <rPr>
            <sz val="9"/>
            <color indexed="81"/>
            <rFont val="Tahoma"/>
            <family val="2"/>
            <charset val="204"/>
          </rPr>
          <t xml:space="preserve">
1605,00 с источника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Гладкова Ю.И.:</t>
        </r>
        <r>
          <rPr>
            <sz val="9"/>
            <color indexed="81"/>
            <rFont val="Tahoma"/>
            <family val="2"/>
            <charset val="204"/>
          </rPr>
          <t xml:space="preserve">
Под договор</t>
        </r>
      </text>
    </comment>
  </commentList>
</comments>
</file>

<file path=xl/comments6.xml><?xml version="1.0" encoding="utf-8"?>
<comments xmlns="http://schemas.openxmlformats.org/spreadsheetml/2006/main">
  <authors>
    <author>Гладкова Ю.И.</author>
  </authors>
  <commentList>
    <comment ref="F17" authorId="0">
      <text>
        <r>
          <rPr>
            <b/>
            <sz val="9"/>
            <color indexed="81"/>
            <rFont val="Tahoma"/>
            <family val="2"/>
            <charset val="204"/>
          </rPr>
          <t>Гладкова Ю.И.:</t>
        </r>
        <r>
          <rPr>
            <sz val="9"/>
            <color indexed="81"/>
            <rFont val="Tahoma"/>
            <family val="2"/>
            <charset val="204"/>
          </rPr>
          <t xml:space="preserve">
1605,00 с источника</t>
        </r>
      </text>
    </comment>
  </commentList>
</comments>
</file>

<file path=xl/comments7.xml><?xml version="1.0" encoding="utf-8"?>
<comments xmlns="http://schemas.openxmlformats.org/spreadsheetml/2006/main">
  <authors>
    <author>Гладкова Ю.И.</author>
  </authors>
  <commentList>
    <comment ref="F17" authorId="0">
      <text>
        <r>
          <rPr>
            <b/>
            <sz val="9"/>
            <color indexed="81"/>
            <rFont val="Tahoma"/>
            <family val="2"/>
            <charset val="204"/>
          </rPr>
          <t>Гладкова Ю.И.:</t>
        </r>
        <r>
          <rPr>
            <sz val="9"/>
            <color indexed="81"/>
            <rFont val="Tahoma"/>
            <family val="2"/>
            <charset val="204"/>
          </rPr>
          <t xml:space="preserve">
1605,00 с источника</t>
        </r>
      </text>
    </comment>
  </commentList>
</comments>
</file>

<file path=xl/sharedStrings.xml><?xml version="1.0" encoding="utf-8"?>
<sst xmlns="http://schemas.openxmlformats.org/spreadsheetml/2006/main" count="15124" uniqueCount="971">
  <si>
    <t>Наименование показателя</t>
  </si>
  <si>
    <t>Код строки</t>
  </si>
  <si>
    <t>Код бюджетной классификации Российской Федерации</t>
  </si>
  <si>
    <t xml:space="preserve">Аналитические коды, введенные Финансовым управлением администрации муниципального образования Апшеронский район </t>
  </si>
  <si>
    <t>Суб КОСГУ</t>
  </si>
  <si>
    <t>источник финансирования</t>
  </si>
  <si>
    <t>мероприятие</t>
  </si>
  <si>
    <t xml:space="preserve"> код субсидии</t>
  </si>
  <si>
    <t>тип средств</t>
  </si>
  <si>
    <t>3</t>
  </si>
  <si>
    <t>х</t>
  </si>
  <si>
    <t>925 0 00 00 000 00 0000 120</t>
  </si>
  <si>
    <t>000</t>
  </si>
  <si>
    <t>00.00.00</t>
  </si>
  <si>
    <t>20.00.02</t>
  </si>
  <si>
    <t>925 0 00 00 000 00 0000 000</t>
  </si>
  <si>
    <t>925 0 00 00 000 00 0000 130</t>
  </si>
  <si>
    <t>доходы по условным арендным платежам</t>
  </si>
  <si>
    <t>925 0 00 00 000 00 0000 180</t>
  </si>
  <si>
    <t>Выполнение муниципального задания за счет средств краевого бюджета</t>
  </si>
  <si>
    <t>001.07.0002</t>
  </si>
  <si>
    <t>50.03.00</t>
  </si>
  <si>
    <t>Выполнение муниципального задания (выплата заработной платы с начислениями)</t>
  </si>
  <si>
    <t>71.02.00</t>
  </si>
  <si>
    <t>001.01.0001</t>
  </si>
  <si>
    <t>50.01.00</t>
  </si>
  <si>
    <t>Выполнение муниципального задания (оплата коммунальных услуг)</t>
  </si>
  <si>
    <t>001.02.0001</t>
  </si>
  <si>
    <t>Выполнение муниципального задания (уплата налога на имущество организаций и земельного налога)</t>
  </si>
  <si>
    <t>68.01.00</t>
  </si>
  <si>
    <t>001.03.0001</t>
  </si>
  <si>
    <t>Выполнение муниципального задания (приобретение основных средств)</t>
  </si>
  <si>
    <t>001.04.0001</t>
  </si>
  <si>
    <t>Выполнение муниципального задания (подвоз учащихся)</t>
  </si>
  <si>
    <t>001.06.0000</t>
  </si>
  <si>
    <t>Выполнение муниципального задания (другие расходы)</t>
  </si>
  <si>
    <t>001.99.0001</t>
  </si>
  <si>
    <t>доходы от штрафов, пеней, иных сумм принудительного изъятия</t>
  </si>
  <si>
    <t>925 0 00 00 000 00 0000 140</t>
  </si>
  <si>
    <t>925 0 00 00 000 00 0000 150</t>
  </si>
  <si>
    <t>Компенсация расходов на оплату жилых помещений, отопления и освещения работникам муниципальных учреждений, проживающим и работающим в сельской местности</t>
  </si>
  <si>
    <t>006.00.0000</t>
  </si>
  <si>
    <t>60.03.00</t>
  </si>
  <si>
    <t>Дополнительная помощь местным бюджетам для решения социально значимых вопросов</t>
  </si>
  <si>
    <t>005.00.0000</t>
  </si>
  <si>
    <t>002.01.0001</t>
  </si>
  <si>
    <t>60.01.00</t>
  </si>
  <si>
    <t>Решение социально-значимых вопросов за счет средств районного бюджета управлением образования администрации МО АР</t>
  </si>
  <si>
    <t>008.01.0001</t>
  </si>
  <si>
    <t>Частичная компенсация удорожания стоимости питания учащихся дневных муниципальных образовательных учреждений, реализующих общеобразовательные программы</t>
  </si>
  <si>
    <t>020.00.0001</t>
  </si>
  <si>
    <t>Обеспечение молоком и молочными продуктами учащихся дневных общеобразовательных учреждений, реализующих общеобразовательные программы</t>
  </si>
  <si>
    <t>020.00.0002</t>
  </si>
  <si>
    <t xml:space="preserve">Организация отдыха детей в каникулярное время </t>
  </si>
  <si>
    <t>020.00.0003</t>
  </si>
  <si>
    <t>Обеспечение контрольно-пропускного режима в общеобразовательных учреждениях</t>
  </si>
  <si>
    <t>020.00.0005</t>
  </si>
  <si>
    <t>Обновление материально-технической базы для формирования у обучающихся современных технологических и гуманитарных навыков</t>
  </si>
  <si>
    <t>020.00.0006</t>
  </si>
  <si>
    <t>020.00.0013</t>
  </si>
  <si>
    <t>Обновление материально-технической базы для формирования у обучающихся современных навыков по предметной области "Технология" и других предметных областей</t>
  </si>
  <si>
    <t>020.00.0018</t>
  </si>
  <si>
    <t>500.02.0001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</si>
  <si>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технологических и гуманитарных навыков)</t>
  </si>
  <si>
    <t>500.02.0002</t>
  </si>
  <si>
    <t>60.02.00</t>
  </si>
  <si>
    <t>500.02.0003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</si>
  <si>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навыков по предметной области «Технология» и других предметных областей)</t>
  </si>
  <si>
    <t>500.02.0004</t>
  </si>
  <si>
    <t>Государственная программа Краснодарского края "Обеспечение безопасности населения" (Предупреждение детского дорожно-транспортного травматизма)</t>
  </si>
  <si>
    <t>Уменьшение стоимости основных средств</t>
  </si>
  <si>
    <t>925 0 00 00 000 00 0000 410</t>
  </si>
  <si>
    <t>Уменьшение стоимости материальных запасов</t>
  </si>
  <si>
    <t>925 0 00 00 000 00 0000 440</t>
  </si>
  <si>
    <t>925 0 00 00 000 00 0000 510</t>
  </si>
  <si>
    <t>925 0 00 00 000 00 0000 610</t>
  </si>
  <si>
    <t>001</t>
  </si>
  <si>
    <t>в том числе на: выплаты персоналу всего:</t>
  </si>
  <si>
    <t>925</t>
  </si>
  <si>
    <t>07</t>
  </si>
  <si>
    <t>02</t>
  </si>
  <si>
    <t>1</t>
  </si>
  <si>
    <t>60860</t>
  </si>
  <si>
    <t>111</t>
  </si>
  <si>
    <t>211.00.00</t>
  </si>
  <si>
    <t>Заработная плата</t>
  </si>
  <si>
    <t>03</t>
  </si>
  <si>
    <t>2</t>
  </si>
  <si>
    <t>01</t>
  </si>
  <si>
    <t>62500</t>
  </si>
  <si>
    <t>00590</t>
  </si>
  <si>
    <t>Пенсии, пособия, выплачиваемые работодателями, нанимателями бывшим работникам в денежной форме</t>
  </si>
  <si>
    <t>264.00.00</t>
  </si>
  <si>
    <t>Социальные пособия и компенсация персоналу в денежной форме</t>
  </si>
  <si>
    <t>266.00.00</t>
  </si>
  <si>
    <t>Прочие несоциальные выплаты персоналу в денежной форме</t>
  </si>
  <si>
    <t>112</t>
  </si>
  <si>
    <t>212.00.00</t>
  </si>
  <si>
    <t>Прочие работы, услуги</t>
  </si>
  <si>
    <t>226.00.00</t>
  </si>
  <si>
    <t>Социальные компенсации персоналу в натуральной форме</t>
  </si>
  <si>
    <t>60820</t>
  </si>
  <si>
    <t>267.00.00</t>
  </si>
  <si>
    <t>119</t>
  </si>
  <si>
    <t>213.00.00</t>
  </si>
  <si>
    <t>социальные и иные выплаты населению, всего</t>
  </si>
  <si>
    <t>321</t>
  </si>
  <si>
    <t>Пособия по социальной помощи, выплачиваемые работодателями, нанимателями бывшим работникам в натуральной форме</t>
  </si>
  <si>
    <t>265.00.00</t>
  </si>
  <si>
    <t>уплату налогов, сборов и иных платежей, всего</t>
  </si>
  <si>
    <t>851</t>
  </si>
  <si>
    <t>291.00.00</t>
  </si>
  <si>
    <t>852</t>
  </si>
  <si>
    <t>853</t>
  </si>
  <si>
    <t>Иные выплаты текущего характера физическим лицам</t>
  </si>
  <si>
    <t>831</t>
  </si>
  <si>
    <t>296.00.00</t>
  </si>
  <si>
    <t>Штрафы за нарушение законодательства о налогах и сборах, законодательства о страховых взносах</t>
  </si>
  <si>
    <t>292.00.00</t>
  </si>
  <si>
    <t>Другие экономические санкции</t>
  </si>
  <si>
    <t>295.00.00</t>
  </si>
  <si>
    <t>293.00.00</t>
  </si>
  <si>
    <t>297.00.00</t>
  </si>
  <si>
    <t>прочие расходы (кроме расходов на закупку товаров, работ, услуг)</t>
  </si>
  <si>
    <t>244</t>
  </si>
  <si>
    <t>расходы на закупку товаров, работ, услуг, всего</t>
  </si>
  <si>
    <t>Услуги связи</t>
  </si>
  <si>
    <t>221.00.00</t>
  </si>
  <si>
    <t>Транспортные услуги</t>
  </si>
  <si>
    <t>222.00.00</t>
  </si>
  <si>
    <t>Работы, услуги по содержанию имущества</t>
  </si>
  <si>
    <t>225.00.00</t>
  </si>
  <si>
    <t>Увеличение стоимости основных средств</t>
  </si>
  <si>
    <t>310.00.00</t>
  </si>
  <si>
    <t>Увеличение стоимости лекарственных препаратов и материалов,применяемых в медицинских целях</t>
  </si>
  <si>
    <t>341.00.00</t>
  </si>
  <si>
    <t>Увеличение стоимости мягкого инвентаря</t>
  </si>
  <si>
    <t>345.00.00</t>
  </si>
  <si>
    <t>346.00.00</t>
  </si>
  <si>
    <t>Увеличение стоимости материальных запасов однократного применения</t>
  </si>
  <si>
    <t>349.00.00</t>
  </si>
  <si>
    <t>Коммунальные услуги</t>
  </si>
  <si>
    <t>223.00.00</t>
  </si>
  <si>
    <t>Увеличение стоимости горюче-смазочных материалов</t>
  </si>
  <si>
    <t>343.00.00</t>
  </si>
  <si>
    <t>243</t>
  </si>
  <si>
    <t>Страхование</t>
  </si>
  <si>
    <t>227.00.00</t>
  </si>
  <si>
    <t>Услуги, работы для целей капитальных вложений</t>
  </si>
  <si>
    <t>228.00.00</t>
  </si>
  <si>
    <t>Увеличение стоимости строительных материалов</t>
  </si>
  <si>
    <t>344.00.00</t>
  </si>
  <si>
    <t>Увеличение стоимости прочих оборотных запасов (материалов)</t>
  </si>
  <si>
    <t>Увеличение стоимости материальных запасов для целей капитальных вложений</t>
  </si>
  <si>
    <t>347.00.00</t>
  </si>
  <si>
    <t>Увеличение стоимости продуктов питания</t>
  </si>
  <si>
    <t>342.00.00</t>
  </si>
  <si>
    <t>10210</t>
  </si>
  <si>
    <t>S0600</t>
  </si>
  <si>
    <t>06</t>
  </si>
  <si>
    <t>M0050</t>
  </si>
  <si>
    <t>00400</t>
  </si>
  <si>
    <t>10200</t>
  </si>
  <si>
    <t>E1</t>
  </si>
  <si>
    <t>51690</t>
  </si>
  <si>
    <t>S1690</t>
  </si>
  <si>
    <t>62370</t>
  </si>
  <si>
    <t>S2470</t>
  </si>
  <si>
    <t>S0460</t>
  </si>
  <si>
    <t>Остаток средств на начало года</t>
  </si>
  <si>
    <t>Остаток средств на конец года</t>
  </si>
  <si>
    <t>(подпись)</t>
  </si>
  <si>
    <t>(расшифровка подписи)</t>
  </si>
  <si>
    <t>Исполнитель</t>
  </si>
  <si>
    <t>на 2020 год текущий финансовый год</t>
  </si>
  <si>
    <t>на 2021 год первый год планового периода</t>
  </si>
  <si>
    <t>на 2022 год второй год планового периода</t>
  </si>
  <si>
    <t>за пределами планового периода</t>
  </si>
  <si>
    <t>Сумма</t>
  </si>
  <si>
    <t>4</t>
  </si>
  <si>
    <t>0001</t>
  </si>
  <si>
    <t>0002</t>
  </si>
  <si>
    <t>Доходы, всего:</t>
  </si>
  <si>
    <t>доходы от оказания услуг, работ, компенсации затрат учреждений, всего</t>
  </si>
  <si>
    <t>в том числе:                                         доходы от собственности</t>
  </si>
  <si>
    <t>в том числе:                                         доходы от оказания платных услуг (работ)</t>
  </si>
  <si>
    <t>прочие доходы, всего                                       в том числе:</t>
  </si>
  <si>
    <t xml:space="preserve">доходы от оказания услуг, работ, компенсации затрат учреждений, всего             в том числе: </t>
  </si>
  <si>
    <t>Приобретение оборудования (автобусов) МБОУСОШ № 15 им.Гусева В.В.</t>
  </si>
  <si>
    <t>Приобретение автобусов и микроавтобусов для обеспечения подвоза учащихся</t>
  </si>
  <si>
    <t>002.02.0001</t>
  </si>
  <si>
    <t>Капитальный ремонт спортивного зала МБОУЛ №1</t>
  </si>
  <si>
    <t>003.01.0026</t>
  </si>
  <si>
    <t>Проведение капитального ремонта спортивных залов муниципальных общеобразовательных организаций, помещений при них, других помещений физкультурно-спортивного назначения, физкультурно-оздоровительных комплексов</t>
  </si>
  <si>
    <t>Приобретение мобильного автогородка</t>
  </si>
  <si>
    <t>Выполнение работ по ремонту и устройству ограждения территорий, автоматических ворот, устройству КПП, установке шлагбаумов,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</si>
  <si>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060.00.0004</t>
  </si>
  <si>
    <t>Выполнение работ по ремонту и устройству освещения территорий,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</si>
  <si>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060.00.0005</t>
  </si>
  <si>
    <t>Выполнение работ по обеспечению системами видеонаблюдения, в том числе по разработке проектной документации в случаях, установленных законодательством Российской Федерации, монтажу дополнительных камер, замене, ремонту видеорегистратора, дооборудованию комплексной системы видеонаблюдения</t>
  </si>
  <si>
    <t>060.00.0006</t>
  </si>
  <si>
    <t>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</si>
  <si>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>Государственная программа Краснодарского края "Развитие образования" (осуществление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образования)</t>
  </si>
  <si>
    <t>500.03.0001</t>
  </si>
  <si>
    <t>Государственная программа Краснодарского края "Обеспечение безопасности населения" (Обеспечение инженерно-технической защищенности муниципальных образовательных организаций)</t>
  </si>
  <si>
    <t>500.03.0002</t>
  </si>
  <si>
    <t>безвозмездные денежные поступления, всего                                                                 в том числе:</t>
  </si>
  <si>
    <t>текущего характера</t>
  </si>
  <si>
    <t>питание род.плата школы</t>
  </si>
  <si>
    <t>доходы от операций с активами, всего                  в том числе:</t>
  </si>
  <si>
    <t>прочие поступления, всего                                    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</si>
  <si>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</si>
  <si>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</si>
  <si>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Прочие выплаты персоналу, в том числе компенсационного характера, из них: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</si>
  <si>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</si>
  <si>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в том числе:
на выплаты по оплате труда</t>
  </si>
  <si>
    <t>в том числе:
социальные выплаты гражданам, кроме публичных нормативных социальных выплат</t>
  </si>
  <si>
    <t>из них:
пособия, компенсации и иные социальные выплаты гражданам, кроме публичных нормативных обязательств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</si>
  <si>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</si>
  <si>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</si>
  <si>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из них:                                                                                                                         Налоги, пошлины и сборы</t>
  </si>
  <si>
    <t>уплата штрафов (в том числе административных), пеней, иных платежей</t>
  </si>
  <si>
    <t>из них:                                                                                                                                                                                            Штрафы за нарушение законодательства о закупках и нарушение условий контрактов (договоров)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</si>
  <si>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учреждения, всего</t>
  </si>
  <si>
    <t>закупку товаров, работ, услуг в сфере информационно-коммуникационных технологий</t>
  </si>
  <si>
    <t>прочую закупку товаров, работ и услуг, всего</t>
  </si>
  <si>
    <t>из них:</t>
  </si>
  <si>
    <t>003.03.0002</t>
  </si>
  <si>
    <t>закупку товаров, работ, услуг в целях капитального ремонта государственного (муниципального) имущества, всего</t>
  </si>
  <si>
    <t>из них:                                                                          Работы, услуги по содержанию имущества</t>
  </si>
  <si>
    <t>R3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</si>
  <si>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</si>
  <si>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</si>
  <si>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</si>
  <si>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Выплаты, уменьшающие доход, всего</t>
  </si>
  <si>
    <t>в том числе:
налог на прибыль</t>
  </si>
  <si>
    <t>Прочие выплаты, всего</t>
  </si>
  <si>
    <t>из них:                                                                   возврат в бюджет средств субсидии</t>
  </si>
  <si>
    <t>в том числе:                                                         оплата труда, из них</t>
  </si>
  <si>
    <t>Увеличение стоимости материальных запасов, всего                                                                                 в том числе:</t>
  </si>
  <si>
    <t>№
п/п</t>
  </si>
  <si>
    <t>Коды
строк</t>
  </si>
  <si>
    <t>Год
начала закупки</t>
  </si>
  <si>
    <t>Выплаты на закупку товаров, работ, услуг, всего</t>
  </si>
  <si>
    <t>1.1</t>
  </si>
  <si>
    <t>в том числе:                                                                         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</si>
  <si>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</si>
  <si>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</si>
  <si>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1.2</t>
  </si>
  <si>
    <t>1.2.1</t>
  </si>
  <si>
    <t>в том числе:
в соответствии с Федеральным законом № 44-ФЗ</t>
  </si>
  <si>
    <t>в соответствии с Федеральным законом № 223-ФЗ</t>
  </si>
  <si>
    <t>1.2.1.1</t>
  </si>
  <si>
    <t>1.2.1.2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</si>
  <si>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</si>
  <si>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1.2.2</t>
  </si>
  <si>
    <t>1.2.2.1</t>
  </si>
  <si>
    <t>1.2.2.2</t>
  </si>
  <si>
    <t>за счет прочих источников финансового обеспечения</t>
  </si>
  <si>
    <t>за счет субсидий, предоставляемых на осуществление капитальных вложений</t>
  </si>
  <si>
    <t>1.2.3</t>
  </si>
  <si>
    <t>1.2.4</t>
  </si>
  <si>
    <t>1.2.4.1</t>
  </si>
  <si>
    <t>1.2.4.2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</si>
  <si>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</si>
  <si>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</si>
  <si>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</si>
  <si>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 том числе:</t>
  </si>
  <si>
    <t>дебиторская задолженность по доходам на начало года, всего</t>
  </si>
  <si>
    <t>-штрафы, пени, неустойки, возмещения ущерба</t>
  </si>
  <si>
    <t>-доходы от собственности</t>
  </si>
  <si>
    <t>-доходы от оказания платных услуг, компенсаций затрат</t>
  </si>
  <si>
    <t>-безвозмездные денежные поступления</t>
  </si>
  <si>
    <t>-прочие доходы</t>
  </si>
  <si>
    <t>-доходы от операций с активами</t>
  </si>
  <si>
    <t>кредиторская задолженность по доходам на начало года, всего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</si>
  <si>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</si>
  <si>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</si>
  <si>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</si>
  <si>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</si>
  <si>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</si>
  <si>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</si>
  <si>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</si>
  <si>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</si>
  <si>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</si>
  <si>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</si>
  <si>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План финансово-хозяйственной деятельности</t>
  </si>
  <si>
    <t>Орган, осуществляющий</t>
  </si>
  <si>
    <t>функции и полномочия учредителя</t>
  </si>
  <si>
    <t>Единица измерения :руб.</t>
  </si>
  <si>
    <t>Раздел 1. Поступления и выплаты</t>
  </si>
  <si>
    <t>по ОКЕИ</t>
  </si>
  <si>
    <t>КПП</t>
  </si>
  <si>
    <t>ИНН</t>
  </si>
  <si>
    <t>по Сводному реестру</t>
  </si>
  <si>
    <t>глава по БК</t>
  </si>
  <si>
    <t>Дата</t>
  </si>
  <si>
    <t>Коды</t>
  </si>
  <si>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</si>
  <si>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</si>
  <si>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</si>
  <si>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на 2020 год и плановый период 2021 и 2022 годы</t>
  </si>
  <si>
    <t>Раздел 2. Сведения по выплатам на закупки товаров, работ, услуг</t>
  </si>
  <si>
    <t>Руководитель учреждения</t>
  </si>
  <si>
    <t>(должность)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</si>
  <si>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</si>
  <si>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</si>
  <si>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 (расшифровка подписи)</t>
  </si>
  <si>
    <t>0100</t>
  </si>
  <si>
    <t>0200</t>
  </si>
  <si>
    <t>Наименование объекта</t>
  </si>
  <si>
    <t>Плата (тариф) арендной платы 
за единицу площади (объект), руб</t>
  </si>
  <si>
    <t>Планируемый объем предоставления имущества 
в аренду (в натуральных показателях)</t>
  </si>
  <si>
    <t>Объем планируемых поступлений, руб</t>
  </si>
  <si>
    <t>Недвижимое имущество, всего</t>
  </si>
  <si>
    <t>Движимое имущество, всего</t>
  </si>
  <si>
    <t>Итого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</si>
  <si>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</si>
  <si>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</si>
  <si>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</si>
  <si>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</si>
  <si>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</si>
  <si>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</si>
  <si>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</si>
  <si>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</si>
  <si>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>Пожертвования, всего</t>
  </si>
  <si>
    <t>в том числе:
пожертвования юридических лиц</t>
  </si>
  <si>
    <t>пожертвования физических лиц</t>
  </si>
  <si>
    <t>Руководитель</t>
  </si>
  <si>
    <t>(уполномоченное лицо)</t>
  </si>
  <si>
    <t>Единица измерения</t>
  </si>
  <si>
    <t>цена, 
руб/ед</t>
  </si>
  <si>
    <t>кол-во</t>
  </si>
  <si>
    <t>Поступления от реализации лома черных металлов, всего</t>
  </si>
  <si>
    <t>Поступления от реализации лома цветных металлов, всего</t>
  </si>
  <si>
    <t xml:space="preserve">Поступления от реализаци макулатуры, всего </t>
  </si>
  <si>
    <t>Увеличение остатков денежных средств за счет возврата ранее выплаченных авансов, всего</t>
  </si>
  <si>
    <t>Прочие поступления денежных средств, всего</t>
  </si>
  <si>
    <t>Объем расходов</t>
  </si>
  <si>
    <t>Налог на прибыль</t>
  </si>
  <si>
    <t>1. Обоснования (расчеты) плановых показателей поступлений</t>
  </si>
  <si>
    <t>дебиторская задолженность по расходам на начало года, всего</t>
  </si>
  <si>
    <t>-выплаты персоналу</t>
  </si>
  <si>
    <t>-расходы на закупку товаров, работ, услуг</t>
  </si>
  <si>
    <t>-социальные и иные выплаты населению</t>
  </si>
  <si>
    <t>-прочие расходы (кроме расходов на закупку товаров, работ, услуг)</t>
  </si>
  <si>
    <t>-уплату налогов, сборов и иных платежей</t>
  </si>
  <si>
    <t>кредиторская задолженность по расходам на начало года, всего</t>
  </si>
  <si>
    <t>ПРИЛОЖЕНИЕ   № 2</t>
  </si>
  <si>
    <t>Код видов расходов: 111</t>
  </si>
  <si>
    <t>Единица измерения: руб.</t>
  </si>
  <si>
    <t>№ п/п</t>
  </si>
  <si>
    <t>Категория должностей</t>
  </si>
  <si>
    <t>Наименование должности</t>
  </si>
  <si>
    <t>Установленная штатная численность, единиц</t>
  </si>
  <si>
    <t>Среднемесячный размер оплаты труда на одного работника, руб.</t>
  </si>
  <si>
    <t>Фонд оплаты труда в год (без начислений), руб.</t>
  </si>
  <si>
    <t>всего</t>
  </si>
  <si>
    <t xml:space="preserve">                в том числе: 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</si>
  <si>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</si>
  <si>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</si>
  <si>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</si>
  <si>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5=6+7+8</t>
  </si>
  <si>
    <t>9=4*5</t>
  </si>
  <si>
    <t>Итого:</t>
  </si>
  <si>
    <t>Х</t>
  </si>
  <si>
    <t>Наименование расходов</t>
  </si>
  <si>
    <t>Численность получателей, чел</t>
  </si>
  <si>
    <t>Размер выплаты на 1 человека в год</t>
  </si>
  <si>
    <t xml:space="preserve">Сумма </t>
  </si>
  <si>
    <t>5=гр3*гр4*12</t>
  </si>
  <si>
    <t>КАССА</t>
  </si>
  <si>
    <t>ОСТАТОК</t>
  </si>
  <si>
    <t>Пособие за первые три дня временной нетрудоспособности за счет средств работадателя</t>
  </si>
  <si>
    <t>x</t>
  </si>
  <si>
    <t xml:space="preserve">Расчеты (обоснования) страховых взносов на обязательное 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</t>
  </si>
  <si>
    <t>Код видов расходов: 119</t>
  </si>
  <si>
    <t>Наименование взноса</t>
  </si>
  <si>
    <t xml:space="preserve">Размер базы для начисления </t>
  </si>
  <si>
    <t>Сумма взноса</t>
  </si>
  <si>
    <t>Страховые взносы на обязательное  пенсионное страхование, всего</t>
  </si>
  <si>
    <t>1.1.</t>
  </si>
  <si>
    <t>в том числе:по ставке 22,0%</t>
  </si>
  <si>
    <t>1.2.</t>
  </si>
  <si>
    <t>по ставке 10,0%</t>
  </si>
  <si>
    <t xml:space="preserve">1.3. </t>
  </si>
  <si>
    <t xml:space="preserve">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</si>
  <si>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</si>
  <si>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</si>
  <si>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 xml:space="preserve"> в том числе:   обязательное социальное страхование на случай временной нетрудоспособности и в связи с материнством 2,9%</t>
  </si>
  <si>
    <t>2.2.</t>
  </si>
  <si>
    <t xml:space="preserve"> с применением ставки взносов  в Фонд социального страхования Российской Федерации по ставке 0,0%</t>
  </si>
  <si>
    <t>2.3.</t>
  </si>
  <si>
    <t xml:space="preserve"> обязательное социальное страхование от несчастных случаев на производстве и профессиональных заболеваний по ставке 0,2%</t>
  </si>
  <si>
    <t>2.4.</t>
  </si>
  <si>
    <t xml:space="preserve"> обязательное социальное страхование от несчастных случаев на производстве и профессиональных заболеваний по ставке 0,__%</t>
  </si>
  <si>
    <t>2.5.</t>
  </si>
  <si>
    <t>Страховые взносы в Федеральный фонд на обязательного медицинского страхования, всего (по ставке 5,1%)</t>
  </si>
  <si>
    <t>Код видов расходов: 112</t>
  </si>
  <si>
    <t>Средний размер выплаты на одного работника в день</t>
  </si>
  <si>
    <t>Количество работников, чел.</t>
  </si>
  <si>
    <t>Количество дней</t>
  </si>
  <si>
    <t>6=гр.3*гр.4*гр.5</t>
  </si>
  <si>
    <t>Выплаты персоналу при направлении в служебные командировки, в том числе</t>
  </si>
  <si>
    <t>компенсация дополнительных расходов, связанных с проживанием вне места постоянного жительства (суточные)</t>
  </si>
  <si>
    <t>Итого по СубКосгу 212.00.00</t>
  </si>
  <si>
    <t>Итого по СубКосгу 226.00.00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</si>
  <si>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</si>
  <si>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</si>
  <si>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</si>
  <si>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 до 3-х лет</t>
  </si>
  <si>
    <t>Численность работников, получающих компенсацию</t>
  </si>
  <si>
    <t>Среднемесячный размер выплаты (компенсации) в месяц, руб.</t>
  </si>
  <si>
    <t>Код видов расходов: 244</t>
  </si>
  <si>
    <t>Количество номеров</t>
  </si>
  <si>
    <t>Количество платежей в год</t>
  </si>
  <si>
    <t>Стоимость за единицу, руб.</t>
  </si>
  <si>
    <t>Сумма, руб.</t>
  </si>
  <si>
    <t>6  = гр.3 х гр.4 х гр.5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</si>
  <si>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</si>
  <si>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</si>
  <si>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интернет-провайдеров</t>
  </si>
  <si>
    <t>Количество работ (услуг)</t>
  </si>
  <si>
    <t>Стоимость работ (услуг)</t>
  </si>
  <si>
    <t>5=гр3*гр4</t>
  </si>
  <si>
    <t>1.</t>
  </si>
  <si>
    <t>Размер потребления ресурсов</t>
  </si>
  <si>
    <t>Тариф (с учетом НДС), руб.</t>
  </si>
  <si>
    <t>Сумма, руб. (гр.4 х гр.5 х гр.6)</t>
  </si>
  <si>
    <t>ДОГОВОР</t>
  </si>
  <si>
    <t>Электроснабжение (КВт/час), всего</t>
  </si>
  <si>
    <t>Теплоснабжение (Гкал), всего</t>
  </si>
  <si>
    <t>Горячее водоснабжение (м.куб), всего</t>
  </si>
  <si>
    <t>Холодное водоснабжение (м.куб), всего</t>
  </si>
  <si>
    <t>Холодное водоснабжение (для нужд) ГВС (м.куб), всего</t>
  </si>
  <si>
    <t>Водоотведение (м.куб), всего</t>
  </si>
  <si>
    <t>Ассенизация (м.куб), всего</t>
  </si>
  <si>
    <t>Газ (включая транспортировку) (тыс.м.куб)</t>
  </si>
  <si>
    <t>ИТОГО</t>
  </si>
  <si>
    <t>243 вид расходов</t>
  </si>
  <si>
    <t>244 вид расходов</t>
  </si>
  <si>
    <t>Стоимость работ (услуг), руб.</t>
  </si>
  <si>
    <t>Содержание объектов недвижимого имущества в чистоте</t>
  </si>
  <si>
    <t>Содержание объектов движимого имущества в чистоте</t>
  </si>
  <si>
    <t xml:space="preserve"> </t>
  </si>
  <si>
    <t>Ремонт (текущий и капитальный) имущества</t>
  </si>
  <si>
    <t>Противопожарные мероприятия, связанные с содержанием имущества</t>
  </si>
  <si>
    <t>Прочие расходы, связанные с содержанием имущества</t>
  </si>
  <si>
    <t>Количество договоров</t>
  </si>
  <si>
    <t>Стоимость услуги, руб.</t>
  </si>
  <si>
    <t>Оплата услуг вневедомственной, пожарной охраны, всего</t>
  </si>
  <si>
    <t>в том числе по видам:</t>
  </si>
  <si>
    <t>Оплата информационно-вычислительных и информационно-правовых услуг</t>
  </si>
  <si>
    <t>Приобретение (обновление) программного обеспечения</t>
  </si>
  <si>
    <t>Прочее</t>
  </si>
  <si>
    <t>Оплата услуг на страхование гражданской ответственности владельцев транспортных средств</t>
  </si>
  <si>
    <t xml:space="preserve"> - обязательное страхование автотранспорта гражданской ответственности</t>
  </si>
  <si>
    <t>Код видов расходов: 244, 407</t>
  </si>
  <si>
    <t>Количество</t>
  </si>
  <si>
    <t>Средняя стоимость, руб.</t>
  </si>
  <si>
    <t>Сумма руб. (гр.2 х гр.3)</t>
  </si>
  <si>
    <t xml:space="preserve">Наименование </t>
  </si>
  <si>
    <t>ВСЕГО</t>
  </si>
  <si>
    <t>Средняя стоимость</t>
  </si>
  <si>
    <t xml:space="preserve">Мягкий инвентарь </t>
  </si>
  <si>
    <t>Бланки строгой отчетности(аттестаты)</t>
  </si>
  <si>
    <t>Подарочная и сувенирная продукция</t>
  </si>
  <si>
    <t xml:space="preserve"> - поздравительные открытки и вкладыши к ним</t>
  </si>
  <si>
    <t xml:space="preserve"> - почетные грамоты, благодарственные письма, дипломы, медали, похвальные листы </t>
  </si>
  <si>
    <t>Код видов расходов: 321</t>
  </si>
  <si>
    <t>Код видов расходов: 851</t>
  </si>
  <si>
    <t>Кадастровая стоимость земельного участка</t>
  </si>
  <si>
    <t>Ставка налога, %</t>
  </si>
  <si>
    <t>Сумма исчисленного налога, подлежащего уплате, руб.</t>
  </si>
  <si>
    <t>5 = гр.3 х гр.4</t>
  </si>
  <si>
    <t>Земельный налог, всего</t>
  </si>
  <si>
    <t>в том числе по участкам:</t>
  </si>
  <si>
    <t>Налоговая база, руб.</t>
  </si>
  <si>
    <t xml:space="preserve">Сумма исчисленного налога подлежащего уплате,  руб. </t>
  </si>
  <si>
    <t>в том числе по группам:</t>
  </si>
  <si>
    <t>недвижимое имущество</t>
  </si>
  <si>
    <t>переданное в аренду</t>
  </si>
  <si>
    <t>движимое имущество</t>
  </si>
  <si>
    <t>Код видов расходов: 852</t>
  </si>
  <si>
    <t>Количество автотранспортных средств</t>
  </si>
  <si>
    <t>Ставка налога,  руб.</t>
  </si>
  <si>
    <t xml:space="preserve">Всего, руб. </t>
  </si>
  <si>
    <t>Транспортный налог</t>
  </si>
  <si>
    <t>Прочие налоги:</t>
  </si>
  <si>
    <t>Штраф за административное правонарушение</t>
  </si>
  <si>
    <t>Плата за негативное воздействие на окружающую среду</t>
  </si>
  <si>
    <t>Госпошлина</t>
  </si>
  <si>
    <t>Код видов расходов: 853</t>
  </si>
  <si>
    <t xml:space="preserve"> Расчет доходов в виде арендной либо иной платы за передачу в возмездное пользование  имущества</t>
  </si>
  <si>
    <t>Таблица 1</t>
  </si>
  <si>
    <t>Таблица 3</t>
  </si>
  <si>
    <t>Расчет плановых поступлений от возмещения в виде прочих поступлений от компенсации затрат бюджетных учреждений</t>
  </si>
  <si>
    <t>Таблица 2</t>
  </si>
  <si>
    <t>Таблица 4</t>
  </si>
  <si>
    <t>Таблица 5</t>
  </si>
  <si>
    <t>Расчет пожертвований</t>
  </si>
  <si>
    <t>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</si>
  <si>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  доходов от реализации основных средств</t>
  </si>
  <si>
    <t>Расчет  доходов от реализации материальных запасов</t>
  </si>
  <si>
    <t>Таблица 6</t>
  </si>
  <si>
    <t>Таблица 7</t>
  </si>
  <si>
    <t>Расчет объема прочих поступлений</t>
  </si>
  <si>
    <t>Таблица 8</t>
  </si>
  <si>
    <t>Таблица 9</t>
  </si>
  <si>
    <t>Расчет налогов, объектом налогообложения для которых являются доходы (прибыль) учреждения</t>
  </si>
  <si>
    <t>2. Обоснования (расчеты) плановых показателей выплат</t>
  </si>
  <si>
    <t>Таблица 10</t>
  </si>
  <si>
    <t>Таблица 11</t>
  </si>
  <si>
    <t>Таблица 12</t>
  </si>
  <si>
    <t>Таблица 13</t>
  </si>
  <si>
    <t>Таблица 14</t>
  </si>
  <si>
    <t>Таблица 15</t>
  </si>
  <si>
    <t>Таблица 16</t>
  </si>
  <si>
    <t>Таблица 17</t>
  </si>
  <si>
    <t>Таблица 18</t>
  </si>
  <si>
    <t>Таблица 19</t>
  </si>
  <si>
    <t>Таблица 20</t>
  </si>
  <si>
    <t>Таблица 21</t>
  </si>
  <si>
    <t>Таблица 22</t>
  </si>
  <si>
    <t>Таблица 23</t>
  </si>
  <si>
    <t>Таблица 24</t>
  </si>
  <si>
    <t>Таблица 25</t>
  </si>
  <si>
    <t>Таблица 26</t>
  </si>
  <si>
    <t>Таблица 27</t>
  </si>
  <si>
    <t>Таблица 28</t>
  </si>
  <si>
    <t>Таблица 29</t>
  </si>
  <si>
    <t>Таблица 30</t>
  </si>
  <si>
    <t>Таблица 31</t>
  </si>
  <si>
    <t>Таблица 32</t>
  </si>
  <si>
    <t>Таблица 33</t>
  </si>
  <si>
    <t>Таблица 34</t>
  </si>
  <si>
    <t>Таблица 35</t>
  </si>
  <si>
    <t>Таблица 36</t>
  </si>
  <si>
    <t>Таблица 37</t>
  </si>
  <si>
    <t>Учреждение</t>
  </si>
  <si>
    <t>Управление образования администрации муниципального образования Апшеронский район</t>
  </si>
  <si>
    <t>Директор</t>
  </si>
  <si>
    <t>Ведущий специалист, экономист</t>
  </si>
  <si>
    <t>на  2020 год
(на текущий финансовый год)</t>
  </si>
  <si>
    <t>на  2021 год
(на первый год планового периода)</t>
  </si>
  <si>
    <t>на  2022 год
(на второй год планового периода)</t>
  </si>
  <si>
    <t>на  2020 год                          
(на текущий финансовый год)</t>
  </si>
  <si>
    <t>на  2021 год                          
(на первый год
 планового периода)</t>
  </si>
  <si>
    <t>на  2022 год                          
(на второй год планового периода)</t>
  </si>
  <si>
    <t>компенсация расходов по найму жилого помещения</t>
  </si>
  <si>
    <t>за счет  субсидий 2020 года:</t>
  </si>
  <si>
    <t>за счет остатков субсидий, неизрасходованных учреждением в 2019 году и сложившихся на 01.01.2020 г.:</t>
  </si>
  <si>
    <t>ИСТ. 000+ИСТ. 001</t>
  </si>
  <si>
    <t>Код видов расходов: 243, 244</t>
  </si>
  <si>
    <t xml:space="preserve"> - вывоз твердых бытовых отходов (ТБО)</t>
  </si>
  <si>
    <t xml:space="preserve"> - аккарицидная обработка</t>
  </si>
  <si>
    <t xml:space="preserve"> - дезинсекция</t>
  </si>
  <si>
    <t xml:space="preserve"> - дератизация</t>
  </si>
  <si>
    <t xml:space="preserve"> - дезинфекция емкостей для питьевой воды</t>
  </si>
  <si>
    <t xml:space="preserve"> - техническое обслуживание газового оборудования, сигнализаторов загазованности</t>
  </si>
  <si>
    <t xml:space="preserve"> - техническое обслуживание узла учета тепловой энергии, госпроверка приборов учета тепловой энергии</t>
  </si>
  <si>
    <t xml:space="preserve"> - техническое обслуживание тепловых установок - внутренней системы теплопотребления (включая гидравлические испытания, опрессовка)</t>
  </si>
  <si>
    <t xml:space="preserve"> - техническое обслуживание электрохозяйства</t>
  </si>
  <si>
    <t xml:space="preserve"> - техническое обслуживание котельной</t>
  </si>
  <si>
    <t xml:space="preserve"> - техническое обслуживание автоматической пожарной сигнализации</t>
  </si>
  <si>
    <t xml:space="preserve"> - техническое обслуживание системы видеонаблюдения</t>
  </si>
  <si>
    <t xml:space="preserve"> - обслуживание опасного объекта , заключающегося в поддержании в постоянной готовности сил и средств к реагированию на ЧС на объекте </t>
  </si>
  <si>
    <t xml:space="preserve"> - техническое обслуживание системы "Стрелец-мониторинг", АПС</t>
  </si>
  <si>
    <t xml:space="preserve"> - техническое обслуживание КТС</t>
  </si>
  <si>
    <t xml:space="preserve"> - огнезащитная обработка чердачных помещений</t>
  </si>
  <si>
    <t xml:space="preserve"> - оплата настройки, поверки (калибровки), градуировки весов и др. средств измерения</t>
  </si>
  <si>
    <t xml:space="preserve"> - прочистка канализационной сети</t>
  </si>
  <si>
    <t xml:space="preserve"> - сервисное обслуживание системы водоочистки</t>
  </si>
  <si>
    <t xml:space="preserve"> - оплата испытания системы электроснабжения и заземляющих устройств</t>
  </si>
  <si>
    <t xml:space="preserve"> - работы по сезонному обслуживанию приточно-вытяжной вентиляции (2 раза в год)</t>
  </si>
  <si>
    <t xml:space="preserve"> - проверка дымовых и вентиляционных каналов</t>
  </si>
  <si>
    <t xml:space="preserve"> - заправка огнетушителей</t>
  </si>
  <si>
    <t xml:space="preserve"> - категорийность подсобных помещений</t>
  </si>
  <si>
    <t xml:space="preserve"> - работы по испытанию наружных лестниц и ограждения кровли</t>
  </si>
  <si>
    <t xml:space="preserve"> - заправка картриджей</t>
  </si>
  <si>
    <t xml:space="preserve"> - охрана объекта с КТС</t>
  </si>
  <si>
    <t xml:space="preserve"> - обучение "Обеспечение экологической безопасности" </t>
  </si>
  <si>
    <t xml:space="preserve"> - обучение по охране труда</t>
  </si>
  <si>
    <t xml:space="preserve"> -инструктаж лиц, ответственных за безопасную эксплуатацию сетей газопотребления</t>
  </si>
  <si>
    <t xml:space="preserve"> -повышение квалификации по программе "Управление государственными и муниципальными закупками в контрактной системе"</t>
  </si>
  <si>
    <t xml:space="preserve">  - оплата услуг по обучению "Контрактная система в сфере закупок товаров"</t>
  </si>
  <si>
    <t xml:space="preserve"> - оплата за предаттестационной подготовку специалистов и руководителей по безопасной эксплуатации тепловых энергоустановок</t>
  </si>
  <si>
    <t xml:space="preserve"> - оплата обучения персонала по программе пожарно-технический минимум</t>
  </si>
  <si>
    <t xml:space="preserve"> - оплата услуг по обучению менеджменту руководителей</t>
  </si>
  <si>
    <t xml:space="preserve"> - курсы для повышения квалификации для руководителей</t>
  </si>
  <si>
    <t xml:space="preserve"> - оплата услуг по специальной оценке условий труда</t>
  </si>
  <si>
    <t xml:space="preserve"> - санитарно-эпидемиологические услуги, лабораторные испытания питьевой воды, почвы и т.д.</t>
  </si>
  <si>
    <t xml:space="preserve"> - оплата услуг по проведению санитарно-эпидемиологической экспертизы, обследований, исследований</t>
  </si>
  <si>
    <t xml:space="preserve"> - оплата за проект нормативов образования отходов и лимитов на их размещение</t>
  </si>
  <si>
    <t xml:space="preserve"> - проект предельно-допустимых выбросов в атмосферу, инвентаризация источников выбросов загрязняющих веществ в атмосферный воздух</t>
  </si>
  <si>
    <t xml:space="preserve"> - оплата паспорта, материалов о классе опасности отходов, экологического паспорта</t>
  </si>
  <si>
    <t xml:space="preserve"> - оплата услуг по подготовке, ведению документов в области охраны окружающей среды</t>
  </si>
  <si>
    <t xml:space="preserve"> - технический отчет о неизменности производственного процесса</t>
  </si>
  <si>
    <t xml:space="preserve"> - расчет платы за негативное воздействиее на окружающую среду (декларация за НВОС)</t>
  </si>
  <si>
    <t xml:space="preserve">  - составление отчета 2ТП-отходы</t>
  </si>
  <si>
    <t xml:space="preserve"> - заполнение журналов учета движения отходов</t>
  </si>
  <si>
    <t xml:space="preserve"> - составление технического отчета для продления лимитов к проекту по отходам</t>
  </si>
  <si>
    <t xml:space="preserve"> - медицинские книжки, гигиеническая подготовка работников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</si>
  <si>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 и др.)</t>
  </si>
  <si>
    <t xml:space="preserve">  - оплата договор на подписку периодической литературы (справочник руководителя)</t>
  </si>
  <si>
    <t xml:space="preserve"> - обеспечение контрольно-пропускного режима в образовательных учреждениях</t>
  </si>
  <si>
    <t xml:space="preserve"> - сопровождение официального сайта</t>
  </si>
  <si>
    <t xml:space="preserve"> - оплата за проведение медицинских анализов и осмотр работников</t>
  </si>
  <si>
    <t xml:space="preserve"> Расчеты (обоснования) расходов на оплату труда на 2020 год</t>
  </si>
  <si>
    <t xml:space="preserve"> Расчеты (обоснования) расходов на оплату труда на 2021 год</t>
  </si>
  <si>
    <t xml:space="preserve"> Расчеты (обоснования) расходов на оплату труда на 2022 год</t>
  </si>
  <si>
    <t>Расчет иных расходов, включаемых в фонд оплаты труда на 2020 год</t>
  </si>
  <si>
    <t>Расчет иных расходов, включаемых в фонд оплаты труда на 2021 год</t>
  </si>
  <si>
    <t>Расчет иных расходов, включаемых в фонд оплаты труда на 2022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</si>
  <si>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2020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</si>
  <si>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2021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</si>
  <si>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2022 год</t>
  </si>
  <si>
    <t xml:space="preserve"> Расчеты (обоснования) выплат персоналу при направлении в служебные 
командировки на 2020 год
</t>
  </si>
  <si>
    <t xml:space="preserve"> Расчеты (обоснования) выплат персоналу при направлении в служебные 
командировки на 2021 год
</t>
  </si>
  <si>
    <t xml:space="preserve"> Расчеты (обоснования) выплат персоналу при направлении в служебные 
командировки на 2022 год
</t>
  </si>
  <si>
    <t>Расчеты (обоснования) выплат персоналу по уходу за ребенком на 2020 год.</t>
  </si>
  <si>
    <t>Расчеты (обоснования) выплат персоналу по уходу за ребенком на 2021 год.</t>
  </si>
  <si>
    <t>Расчеты (обоснования) выплат персоналу по уходу за ребенком на 2022 год.</t>
  </si>
  <si>
    <t>Расчеты (обоснования) выплат социальных компенсаций персоналу в натуральной форме на 2020 год</t>
  </si>
  <si>
    <t>Расчеты (обоснования) выплат социальных компенсаций персоналу в натуральной форме на 2021 год</t>
  </si>
  <si>
    <t>Расчеты (обоснования) выплат социальных компенсаций персоналу в натуральной форме на 2022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</si>
  <si>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2020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</si>
  <si>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2021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</si>
  <si>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2022 год</t>
  </si>
  <si>
    <t>Расчет (обоснование) расходов на оплату услуг связи на 2020 год</t>
  </si>
  <si>
    <t>Расчет (обоснование) расходов на оплату услуг связи на 2021 год</t>
  </si>
  <si>
    <t>Расчет (обоснование) расходов на оплату услуг связи на 2022 год</t>
  </si>
  <si>
    <t>Расчет (обоснование) расходов на оплату транспортных услуг на 2020 год</t>
  </si>
  <si>
    <t>Расчет (обоснование) расходов на оплату транспортных услуг на 2021 год</t>
  </si>
  <si>
    <t>Расчет (обоснование) расходов на оплату транспортных услуг на 2022 год</t>
  </si>
  <si>
    <t>Расчет (обоснование) расходов на оплату коммунальных услуг на 2020 год</t>
  </si>
  <si>
    <t>Расчет (обоснование) расходов на оплату коммунальных услуг на 2021 год</t>
  </si>
  <si>
    <t>Расчет (обоснование) расходов на оплату коммунальных услуг на 2022 год</t>
  </si>
  <si>
    <t>Расчет (обоснование) расходов на оплату работ, услуг по содержанию имущества на 2020 год</t>
  </si>
  <si>
    <t>Расчет (обоснование) расходов на оплату работ, услуг по содержанию имущества на 2021 год</t>
  </si>
  <si>
    <t>Расчет (обоснование) расходов на оплату работ, услуг по содержанию имущества на 2022 год</t>
  </si>
  <si>
    <t>Расчет (обоснование) расходов на оплату прочих работ, услуг на 2020 год</t>
  </si>
  <si>
    <t>Расчет (обоснование) расходов на оплату прочих работ, услуг на 2021 год</t>
  </si>
  <si>
    <t>Расчет (обоснование) расходов на оплату прочих работ, услуг на 2022 год</t>
  </si>
  <si>
    <t>Расчет (обоснование) расходов на страхование на 2020 год</t>
  </si>
  <si>
    <t>Расчет (обоснование) расходов на страхование на 2021 год</t>
  </si>
  <si>
    <t>Расчет (обоснование) расходов на страхование на 2022 год</t>
  </si>
  <si>
    <t>Расчет (обоснование) расходов на оплату услуг, работ для целей капитальных вложений на 2020 год</t>
  </si>
  <si>
    <t>Расчет (обоснование) расходов на оплату услуг, работ для целей капитальных вложений на 2021 год</t>
  </si>
  <si>
    <t>Расчет (обоснование) расходов на оплату услуг, работ для целей капитальных вложений на 2022 год</t>
  </si>
  <si>
    <t>Расчет (обоснование) расходов на приобретение основных средств на 2020 год</t>
  </si>
  <si>
    <t>Расчет (обоснование) расходов на приобретение основных средств на 2021 год</t>
  </si>
  <si>
    <t>Расчет (обоснование) расходов на приобретение основных средств на 2022 год</t>
  </si>
  <si>
    <t>Расчет (обоснование) расходов на увеличение стоимости лекарственных препаратов и материалов,применяемых в медицинских целях на 2020 год</t>
  </si>
  <si>
    <t>Расчет (обоснование) расходов на увеличение стоимости продуктов питания на 2020 год</t>
  </si>
  <si>
    <t>Расчет (обоснование) расходов на увеличение стоимости продуктов питания на 2021 год</t>
  </si>
  <si>
    <t>Расчет (обоснование) расходов на увеличение стоимости продуктов питания на 2022 год</t>
  </si>
  <si>
    <t>Расчет (обоснование) расходов на увеличение стоимости горюче-смазочных материалов на 2020 год</t>
  </si>
  <si>
    <t>Расчет (обоснование) расходов на увеличение стоимости строительных материалов на 2020 год</t>
  </si>
  <si>
    <t>Расчет (обоснование) расходов на увеличение стоимости мягкого инвентаря на 2020 год</t>
  </si>
  <si>
    <t>Расчет (обоснование) расходов на увеличение стоимости прочих оборотных запасов (материалов) на 2020 год</t>
  </si>
  <si>
    <t>Расчет (обоснование) расходов на увеличение стоимости прочих оборотных запасов (материалов) на 2021 год</t>
  </si>
  <si>
    <t>Расчет (обоснование) расходов на увеличение стоимости прочих оборотных запасов (материалов) на 2022 год</t>
  </si>
  <si>
    <t>Расчет (обоснование) расходов на увеличение стоимости материальных запасов однократного применения на 2020 год</t>
  </si>
  <si>
    <t>Расчет (обоснование) расходов на увеличение стоимости материальных запасов однократного применения на 2021 год</t>
  </si>
  <si>
    <t>Расчет (обоснование) расходов на увеличение стоимости материальных запасов однократного применения на 2022 год</t>
  </si>
  <si>
    <t>Расчет (обоснование) расходов на оплату земельного налога на 2020 год</t>
  </si>
  <si>
    <t>Расчет (обоснование) расходов на оплату земельного налога на 2021 год</t>
  </si>
  <si>
    <t>Расчет (обоснование) расходов на оплату земельного налога на 2022 год</t>
  </si>
  <si>
    <t>Расчет (обоснование) расходов на оплату налога на имущество на 2020 год</t>
  </si>
  <si>
    <t>Расчет (обоснование) расходов на оплату налога на имущество на 2021 год</t>
  </si>
  <si>
    <t>Расчет (обоснование) расходов на оплату налога на имущество на 2022 год</t>
  </si>
  <si>
    <t>Внесение изменений в показатели Расчета (обоснование) расходов на оплату прочих налогов и сборов  на 2020 год</t>
  </si>
  <si>
    <t>Расчет (обоснование) расходов на оплату прочих налогов и сборов  на 2020 год</t>
  </si>
  <si>
    <t>Расчета (обоснование) расходов на оплату прочих налогов и сборов  на 2020 год</t>
  </si>
  <si>
    <t>Источник финансового обеспечения: субсидии на выполнение государственного (муниципального) задания (районный бюджет)</t>
  </si>
  <si>
    <t>Источник финансового обеспечения: доходы от арендной либо иной платы за передачу в возмездное пользование  имущества</t>
  </si>
  <si>
    <t>Источник финансового обеспечения: доходы от оказание  платных образовательных услуг</t>
  </si>
  <si>
    <t>Источник финансового обеспечения: доходы от оказания  платных образовательных услуг</t>
  </si>
  <si>
    <t>Источник финансового обеспечения: доходы от возмещения в виде прочих поступлений от компенсации затрат бюджетных учреждений</t>
  </si>
  <si>
    <t>Источник финансового обеспечения: доходы от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</si>
  <si>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Источник финансового обеспечения: доходы от пожертвований</t>
  </si>
  <si>
    <t>Источник финансового обеспечения: доходы от реализации материальных запасов</t>
  </si>
  <si>
    <t>Источник финансового обеспечения: субсидии на выполнение государственного (муниципального) задания (краевой бюджет)</t>
  </si>
  <si>
    <t>Источник финансового обеспечения: субсидии на иные цели</t>
  </si>
  <si>
    <t>2020 год</t>
  </si>
  <si>
    <t>2021 год</t>
  </si>
  <si>
    <t>2022 год</t>
  </si>
  <si>
    <t>9000</t>
  </si>
  <si>
    <t>Расчет доходов от оказание  платных образовательных услуг</t>
  </si>
  <si>
    <t>Исполнитель: ведущий специалист, экономист</t>
  </si>
  <si>
    <t>Руководитель: директор</t>
  </si>
  <si>
    <t>Муниципальное бюджетное общеобразовательное учреждение основная  общеобразовательная школа № 9</t>
  </si>
  <si>
    <t>Учреждение: Муниципальное бюджетное общеобразовательное учреждение основная  общеобразовательная школа № 9</t>
  </si>
  <si>
    <t>Т.Н. Куценко</t>
  </si>
  <si>
    <t>обеспечение контрольно-пропускного режима и круглосуточной охраны в образовательных учреждениях</t>
  </si>
  <si>
    <t xml:space="preserve">Приобретение продуктов питания в целях организация отдыха детей в каникулярное время </t>
  </si>
  <si>
    <t>-</t>
  </si>
  <si>
    <t>Частичная компенсация удорожания стоимости питания учащихся дневных муниципальных общеобразовательных учреждений, реализующих общеобразовательные программы</t>
  </si>
  <si>
    <t>Обеспечение молоком и молочными продуктами учащихся 1- 4 классов дневных муниципальных общеобразовательных учреждений, реализующих общеобразовательные программы</t>
  </si>
  <si>
    <t>Педагог дополнительного образования</t>
  </si>
  <si>
    <t>Авдмистративно -управленческий персонал</t>
  </si>
  <si>
    <t>Педагогический персонал</t>
  </si>
  <si>
    <t xml:space="preserve">Директор </t>
  </si>
  <si>
    <t>ЗаместительДиректора по учебно-воспитательной работе</t>
  </si>
  <si>
    <t>ЗаместительДиректора по воспитательной работе</t>
  </si>
  <si>
    <t>ЗаместительДиректора по административно-хозяйственной работе</t>
  </si>
  <si>
    <t>Учитель</t>
  </si>
  <si>
    <t>Социальный педагог</t>
  </si>
  <si>
    <t>Педагог - психолог</t>
  </si>
  <si>
    <t>Библиотекарь</t>
  </si>
  <si>
    <t>Делопроизводитель</t>
  </si>
  <si>
    <t>Програмист</t>
  </si>
  <si>
    <t>Уборщик служебных помещений</t>
  </si>
  <si>
    <t>Админстративно-управленческий персонал</t>
  </si>
  <si>
    <t>Учебно-вспомогательный персонал</t>
  </si>
  <si>
    <t>Младший-обслуживающий персонал</t>
  </si>
  <si>
    <t>Начальник</t>
  </si>
  <si>
    <t>ст.Нефтяная, ул.Клубная 132</t>
  </si>
  <si>
    <t xml:space="preserve"> - техническое обслуживание системы видеонаблюдения "Домофон"</t>
  </si>
  <si>
    <t xml:space="preserve"> - обучение на курсах повышения кваалификации для педагогов ФГОС</t>
  </si>
  <si>
    <t xml:space="preserve"> - оплата договора на подписку периодической литературы</t>
  </si>
  <si>
    <t xml:space="preserve"> - специальная оценка условий труда</t>
  </si>
  <si>
    <t xml:space="preserve"> - расходы на защиту коммуникаций и связи при передаче персональных данных</t>
  </si>
  <si>
    <t xml:space="preserve"> - продление лицензии Касперский</t>
  </si>
  <si>
    <t>Приобретение мебели в учебные кабинеты</t>
  </si>
  <si>
    <t>Приобретение учебной литературы</t>
  </si>
  <si>
    <t>Приобретение учебно-наглядных пособий</t>
  </si>
  <si>
    <t>Приобретение проекторов, интерактивных досок, оргтехники</t>
  </si>
  <si>
    <t>Приобретение расходных материалов для образовательного процесса (классмные журналы и т.д.)</t>
  </si>
  <si>
    <t>Приобретение канцелярских принадлежностей для учебных целей</t>
  </si>
  <si>
    <t>Дистрибутивы средств защиты информации</t>
  </si>
  <si>
    <t>Рабочие тетради</t>
  </si>
  <si>
    <t>Установка домофона</t>
  </si>
  <si>
    <t>Ремонт системы наружнего освещения</t>
  </si>
  <si>
    <t>Оплата услуг по организации питания</t>
  </si>
  <si>
    <t>Учитель (компенсация педагогическим работникам, привлекаемым к прведению ЕГЭ в качестве членов предметных комиссий ЕГЭ)</t>
  </si>
  <si>
    <t>Капитальный ремонт ограждения территории в целях выполнения условий софинансирования реализации мероприятий ГП КК "Обеспечение безопасности населения"</t>
  </si>
  <si>
    <t>Капитальный ремонт ограждения территории в рамках реализации мероприятий ГП КК "Обеспечение безопасности населения"</t>
  </si>
  <si>
    <t>за счет доходов от арендной либо иной платы за передачу в возмездное пользование  имущества 2020 года:</t>
  </si>
  <si>
    <t>за счет доходов от арендной либо иной платы за передачу в возмездное пользование  имущества 2021 года:</t>
  </si>
  <si>
    <t>за счет доходов от арендной либо иной платы за передачу в возмездное пользование  имущества 2022 года:</t>
  </si>
  <si>
    <t>О.И.Казарцева</t>
  </si>
  <si>
    <t xml:space="preserve"> доходы от возмещения в виде прочих поступлений </t>
  </si>
  <si>
    <t>03300553</t>
  </si>
  <si>
    <t>"09" января 2020 г.</t>
  </si>
  <si>
    <t>Капитальный ремонт электропроводки МБОУСОШ № 24 имени К.И. Недорубова</t>
  </si>
  <si>
    <t>003.01.0027</t>
  </si>
  <si>
    <t>003.03.ХХХ</t>
  </si>
  <si>
    <t>Изготовление проектно-сметной документации на строительство универсального спортивного зала на территории муниципального бюджетного общеобразовательного учреждения средняя общеобразовательная школа № 13 имени А.Д.Знаменского по адресу: Апшеронский район, г. Хадыженск, ул. Кирова, д. 144, проведение экспертизы проектно-сметной документации, проведение инженерных изысканий</t>
  </si>
  <si>
    <t>004.01.0001</t>
  </si>
  <si>
    <t>Изготовление проектно-сметной документации на строительство универсального спортивного зала на территории МБОУСОШ № 11 по адресу: Апшеронский район, с. Черниговское, ул. Пролетарская, 10А, проведение экспертизы проектно-сметной документации, проведение инженерных изысканий</t>
  </si>
  <si>
    <t>004.01.0002</t>
  </si>
  <si>
    <t>Подготовка проектной документации и проведение инженерных изысканий по объекту капитального строительства «Реконструкция МБОУСОШ № 18 по адресу: г. Апшеронск, ул. Репина, д. 51 с увеличением вместимости и выделением блока начального образования на 400 мест»</t>
  </si>
  <si>
    <t>004.01.0003</t>
  </si>
  <si>
    <t>Разработка проектной документации, установка и пусконаладочные работы системы мониторинга автоматических систем противопожарной защиты и вывода сигнала на пункт централизованного наблюдения "01" или "112"</t>
  </si>
  <si>
    <t>020.00.0016</t>
  </si>
  <si>
    <t>09020</t>
  </si>
  <si>
    <t>ПОДПИСЫВАТЬ С ИСТ. 002</t>
  </si>
  <si>
    <t>407</t>
  </si>
  <si>
    <t>ПОДПИСЫВАТЬ 779397,20 С ИСТ. 001, 308702,80 С ИСТ. 002</t>
  </si>
  <si>
    <t>ДЛЯ ТАЛИСМАНА</t>
  </si>
  <si>
    <t>на 2020 год (НОВЫЕ ДАННЫЕ)</t>
  </si>
  <si>
    <t>СТАРЫЕ ДАННЫЕ (копировать в начале месяца с колонки новые данные)</t>
  </si>
  <si>
    <t>РАЗНИЦА</t>
  </si>
  <si>
    <t>на 2021 год (НОВЫЕ ДАННЫЕ)</t>
  </si>
  <si>
    <t>на 2022 год (НОВЫЕ ДАННЫЕ)</t>
  </si>
  <si>
    <t>МБОУООШ № 9</t>
  </si>
  <si>
    <t>Очистка территории МБОУООШ № 23 в станице Кабардинской по переулку Тихий, 3</t>
  </si>
  <si>
    <t>020.00.0020</t>
  </si>
  <si>
    <t>90010</t>
  </si>
  <si>
    <t>925 0702 02 1 02 00590 244 225 00 00  кс 001 99 0001 тс 50 01 00</t>
  </si>
  <si>
    <t>925 0702 02 1 02 00590 244 226 00 00  кс 001 99 0001 тс 50 01 00</t>
  </si>
  <si>
    <t>925 07 02 02 1 02 60860 112 212 00 00 кс 001 07 0002 тс 50 03 00</t>
  </si>
  <si>
    <t>925 07 02 02 1 02 60860 112 226 00 00 кс 001 07 0002 тс 50 03 00</t>
  </si>
  <si>
    <t>925 07 02 02 1 02 60860 244 225 00 00  кс 001 07 0002 т с 50 03 00</t>
  </si>
  <si>
    <t>925 07 02 02 1 02 60860 244 226 00 00  кс 001 07 0002 т с 50 03 00</t>
  </si>
  <si>
    <t>925 07 02 02 1 02 60860 244 346 00 00  кс 001 07 0002 т с 50 03 00</t>
  </si>
  <si>
    <t>925 07 02 02 1 02 60860 244 349 00 00  кс 001 07 0002 т с 50 03 00</t>
  </si>
  <si>
    <t>925 0702 02 1 02 00590 244 225 00 00 тс 20 00 02</t>
  </si>
  <si>
    <t>925 0702 02 1 02 00590 244 228 00 00 тс 20 00 02</t>
  </si>
  <si>
    <t>925 0702 02 1 02 00590 244 226 00 00 тс 20 00 02</t>
  </si>
  <si>
    <t>компенсация расходов по проезду в служебные командировки</t>
  </si>
  <si>
    <t>иные выплаты, за исключением фонда оплаты труда учреждения, для выполнения отдельных полномочий</t>
  </si>
  <si>
    <t>113</t>
  </si>
  <si>
    <t>020.00.ХХХ</t>
  </si>
  <si>
    <t>Твердые бытовые отходы (ТБО)</t>
  </si>
  <si>
    <t>"____" марта 2020 г.</t>
  </si>
  <si>
    <t>Н.В.Попова</t>
  </si>
  <si>
    <t>Начальник отдела</t>
  </si>
  <si>
    <t>Приобретение стендов</t>
  </si>
  <si>
    <t>Капитальный ремонт кровли МБОУООШ № 9 (блок А)</t>
  </si>
  <si>
    <t>003.01.0029</t>
  </si>
  <si>
    <t>Капитальный ремонт пола кабинета № 17 МБОУСОШ № 10</t>
  </si>
  <si>
    <t>003.01.0030</t>
  </si>
  <si>
    <t>Капитальный ремонт пола кабинета № 18 МБОУСОШ № 10</t>
  </si>
  <si>
    <t>003.01.0031</t>
  </si>
  <si>
    <t>Капитальный ремонт системы наружного водоснабжения МБОУСОШ № 3 по адресу: г. Апшеронск, ул. Партизанская, 75</t>
  </si>
  <si>
    <t>003.01.0032</t>
  </si>
  <si>
    <t>Государственная программа Краснодарского края "Дети Кубани" (обеспечение отдыха детей в каникулярное время в профильных лагерях, организованных муниципальными общеобразовательными организациями Краснодарского края)</t>
  </si>
  <si>
    <t>500.05.0002</t>
  </si>
  <si>
    <t>62980</t>
  </si>
  <si>
    <t>63110</t>
  </si>
  <si>
    <t>Источник финансового обеспечения: субсидии на иные цели (краевой  бюджет)</t>
  </si>
  <si>
    <t>925 0707 02 3 02 63110 244 226 00 00 т.с 60 03 00</t>
  </si>
  <si>
    <t>Капитальный ремонт кровли здания МБОУООШ №9 (блок А)</t>
  </si>
  <si>
    <t>Т.А.Борисенко</t>
  </si>
  <si>
    <t>Начальник управления образования администрации муниципального образования Апшеронский район</t>
  </si>
  <si>
    <t>Налог на имущество</t>
  </si>
  <si>
    <t>Исполнитель: Ведущий специалист, экономист</t>
  </si>
  <si>
    <t>О.И. Казарцева</t>
  </si>
  <si>
    <t>20.00.04</t>
  </si>
  <si>
    <t>Капитальный ремонт электропроводки МБОУВ(С)ОШ №1</t>
  </si>
  <si>
    <t>003.01.0033</t>
  </si>
  <si>
    <t>Устройство дренажной системы отвода подземных вод от здания МБОУСОШ № 24 имени К.И.Недорубова</t>
  </si>
  <si>
    <t>020.00.0021</t>
  </si>
  <si>
    <t>Медицинское обслуживание профильных лагерей</t>
  </si>
  <si>
    <t>020.00.0022</t>
  </si>
  <si>
    <t>Приобретение рециркулятора воздуха</t>
  </si>
  <si>
    <t>Дневник работы библиотеки школы</t>
  </si>
  <si>
    <t xml:space="preserve"> - приобретение  (продление программного обеспечения</t>
  </si>
  <si>
    <t>14000 откорректировано</t>
  </si>
  <si>
    <t xml:space="preserve">Капитальный ремонт системы водоснабжения МБОУСОШ № 15 имени Гусева В.В. </t>
  </si>
  <si>
    <t>003.01.0035</t>
  </si>
  <si>
    <t>Капитальный ремонт внутренних туалетов второго этажа МБОУГ № 5</t>
  </si>
  <si>
    <t>003.01.0037</t>
  </si>
  <si>
    <t>Приобретение оборудования (сплит-систем) и обеспечение расходов на их установку</t>
  </si>
  <si>
    <t>020.00.0023</t>
  </si>
  <si>
    <t>Монтаж системы электроснабжения и установка конвекторов отопления здания лит. А, А1 МБОУООШ № 16</t>
  </si>
  <si>
    <t>020.00.0024</t>
  </si>
  <si>
    <t>муниципальное задание (район 50.01.00, край 50.03.00)</t>
  </si>
  <si>
    <t>иные цели (район 60.01.00, край 60.03.00, федеральный 60.02.00)</t>
  </si>
  <si>
    <t>инвестиции (КВР 407, 60.01.00)</t>
  </si>
  <si>
    <t>внебюджет (20.00.02)</t>
  </si>
  <si>
    <t xml:space="preserve"> "30" июня 2020 г.</t>
  </si>
  <si>
    <t>Приобретение рециркулятора</t>
  </si>
  <si>
    <t>Капитальный ремонт (переоборудовать помещение № 9 литер А в обеденный зал) пищеблока во 2-м корпусе МБОУСОШ № 20</t>
  </si>
  <si>
    <t>003.01.0039</t>
  </si>
  <si>
    <t>Монтаж наружного освещения МБОУСОШ № 13 имени А.Д. Знаменского</t>
  </si>
  <si>
    <t>020.00.0025</t>
  </si>
  <si>
    <t>Монтаж электропроводки для освещения запасных выходов в МБОУСОШ № 2</t>
  </si>
  <si>
    <t>020.00.0026</t>
  </si>
  <si>
    <t>Увеличение времени записи системы видеонаблюдения в МБОУСОШ № 13 имени А.Д. Знаменского</t>
  </si>
  <si>
    <t>020.00.0027</t>
  </si>
  <si>
    <t>60.01.03</t>
  </si>
  <si>
    <t>98</t>
  </si>
  <si>
    <t>Подсобный рабочий</t>
  </si>
  <si>
    <t>И.о. директора</t>
  </si>
  <si>
    <t>И.В. Плахинов</t>
  </si>
  <si>
    <t>Выделено на мебель 298300 и оргтехнику 128850 все оплачено остаток 0</t>
  </si>
  <si>
    <t>Весь остаток по краю резерв на з/п</t>
  </si>
  <si>
    <t>Капитальный ремонт входа №1,2 3 (крыльцо) МБОУООШ №9</t>
  </si>
  <si>
    <t>Источник финансового обеспечения: субсидии на иные цели (районный бюджет)</t>
  </si>
  <si>
    <t>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</si>
  <si>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>Е.Ф. Доманская</t>
  </si>
  <si>
    <t>Сумма руб.</t>
  </si>
  <si>
    <t>Приобретение оборудования для обеззараживания воздуха, предназначенного для работы в присутствии людей (рециркуляторы и т.д.)</t>
  </si>
  <si>
    <t>Источник финансового обеспечения: субсидии на иные цели (краевой бюджет)</t>
  </si>
  <si>
    <t>S2400</t>
  </si>
  <si>
    <t>002.02.0002</t>
  </si>
  <si>
    <t>002.01.0002</t>
  </si>
  <si>
    <t>020.00.0028</t>
  </si>
  <si>
    <t>003.01.0042</t>
  </si>
  <si>
    <t>003.01.0043</t>
  </si>
  <si>
    <t>003.01.ХХХ</t>
  </si>
  <si>
    <t>Увеличение стоимости прчих оборотных запасов (материалов)</t>
  </si>
  <si>
    <t>Капитальный ремонт фасада МБОУСОШ № 7 им. Ю.А.Гагарина</t>
  </si>
  <si>
    <t>Капитальный ремонт …</t>
  </si>
  <si>
    <t>Приобретение оборудования для обеззараживания воздуха, предназначенного для работы в присутствии людей</t>
  </si>
  <si>
    <t>925070202102 S2400  244   310.00.00   ТС 002.02.0002   ТС 60.03.00</t>
  </si>
  <si>
    <t>925070202102 S2400  244   310.00.00   ТС 002.01.0002   ТС 60.01.00</t>
  </si>
  <si>
    <t>Источник финансового обеспечения: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</si>
  <si>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Таблица 40</t>
  </si>
  <si>
    <t>Наименование</t>
  </si>
  <si>
    <t>Численность классных руководителей, единиц</t>
  </si>
  <si>
    <t>Размер месячного денежного вознаграждения, руб.</t>
  </si>
  <si>
    <t>Фонд в год (без начислений), руб.</t>
  </si>
  <si>
    <t>6=3×4×5</t>
  </si>
  <si>
    <t xml:space="preserve">ежемесячное денежное вознаграждение за классное руководство педагогическим работникам </t>
  </si>
  <si>
    <t>Количество выплат в год на одного работника, единиц</t>
  </si>
  <si>
    <t>Учреждение:  Муниципальное бюджетное общеобразовательное учреждение основная  общеобразовательная школа № 9</t>
  </si>
  <si>
    <t>Источник финансового обеспечения: субсидии на иные цели (федеральный бюджет)</t>
  </si>
  <si>
    <t>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</si>
  <si>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>шт.</t>
  </si>
  <si>
    <t>L3040</t>
  </si>
  <si>
    <t>500.02.0005</t>
  </si>
  <si>
    <t>003.01.0044</t>
  </si>
  <si>
    <t>53030</t>
  </si>
  <si>
    <t>500.02.0006</t>
  </si>
  <si>
    <t>Государственная программа Краснодарского края "Развитие образования" (ежемесячное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организаций)</t>
  </si>
  <si>
    <t>Капитальный ремонт обрешетки кровли и замене ендовых МБОУСОШ № 10</t>
  </si>
  <si>
    <t>Руководитель: Директор</t>
  </si>
  <si>
    <t xml:space="preserve">Приобретение унитазов, раковин, уплотнителей и крепежного материала </t>
  </si>
  <si>
    <t>Код по бюджетной классификации Российской Федерации</t>
  </si>
  <si>
    <t>4.1</t>
  </si>
  <si>
    <t>в том числе:                                                                           по контрактам (договорам), заключенным до начала текущего финансового года без применения норм Федерального закона от 5 апреля 2013 г. №44-ФЗ "О контрактной системе в сфере закупок товаров, работ, услуг для обеспечения государственных и муниципальных нужд" и Федерального закона от 18 июля 2011г. №223-ФЗ "О закупках товаров, работ, услуг отдельными видами юридических лиц"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</si>
  <si>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</si>
  <si>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1.3.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</si>
  <si>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</si>
  <si>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1.3.1</t>
  </si>
  <si>
    <t>в том числе:                                                                                в сответствии с Федеральным законом № 44-ФЗ</t>
  </si>
  <si>
    <t>26310.1</t>
  </si>
  <si>
    <t>1.3.2</t>
  </si>
  <si>
    <t>в сответствии с Федеральным законом №223-ФЗ</t>
  </si>
  <si>
    <t>1.4.</t>
  </si>
  <si>
    <t>1.4.1</t>
  </si>
  <si>
    <t>1.4.1.1.</t>
  </si>
  <si>
    <t>02 1 02 00590</t>
  </si>
  <si>
    <t>02 1 02 60860</t>
  </si>
  <si>
    <t>1.4.1.2.</t>
  </si>
  <si>
    <t>1.4.2.</t>
  </si>
  <si>
    <t>1.4.2.1</t>
  </si>
  <si>
    <t>02 1 02 09020</t>
  </si>
  <si>
    <t>02 1 02 10200</t>
  </si>
  <si>
    <t>02 1 02 10210</t>
  </si>
  <si>
    <t>02 1 02 62370</t>
  </si>
  <si>
    <t>02 1 02 62980</t>
  </si>
  <si>
    <t>02 1 02 L3040</t>
  </si>
  <si>
    <t>02 1 02 S0600</t>
  </si>
  <si>
    <t>02 1 02 S2400</t>
  </si>
  <si>
    <t>02 1 E1 51690</t>
  </si>
  <si>
    <t>02 1 E1 S1690</t>
  </si>
  <si>
    <t>02 1 R3 S0600</t>
  </si>
  <si>
    <t>02 1 R3 S2470</t>
  </si>
  <si>
    <t>02 3 01 62500</t>
  </si>
  <si>
    <t>02 3 02 00400</t>
  </si>
  <si>
    <t>02 3 02 63110</t>
  </si>
  <si>
    <t>06 2 01 S0460</t>
  </si>
  <si>
    <t>98 2 01 90010</t>
  </si>
  <si>
    <t>26421.1</t>
  </si>
  <si>
    <t xml:space="preserve">в рамках реализации регионального проект Краснодарского края"Современная школа" </t>
  </si>
  <si>
    <t>02 1 E1 00000</t>
  </si>
  <si>
    <t>Точка роста и кабинеты</t>
  </si>
  <si>
    <t>в рамках регионального проекта Краснодарского края «Безопасность дорожного движения»</t>
  </si>
  <si>
    <t>02 1 R3 00000</t>
  </si>
  <si>
    <t>Автобус и автогородки</t>
  </si>
  <si>
    <t>1.4.2.2</t>
  </si>
  <si>
    <t>26422.1</t>
  </si>
  <si>
    <t>1.4.3</t>
  </si>
  <si>
    <t>26430.1</t>
  </si>
  <si>
    <t>1.4.4</t>
  </si>
  <si>
    <t>1.4.4.1</t>
  </si>
  <si>
    <t>26451.1</t>
  </si>
  <si>
    <t>в рамках регионального проекта Краснодарского края «Цифровая образовательная среда»</t>
  </si>
  <si>
    <t>02 1 02 00000</t>
  </si>
  <si>
    <t>т.с 20.00.04</t>
  </si>
  <si>
    <t>1.4.4.2</t>
  </si>
  <si>
    <t>"      "                                             2020 г.</t>
  </si>
  <si>
    <t>Т.А. Борисенко</t>
  </si>
  <si>
    <t>"        "                                         2020 г.</t>
  </si>
  <si>
    <t>"07" сентября 2020 г.</t>
  </si>
  <si>
    <t>от    "07" сентября 2020 г.</t>
  </si>
  <si>
    <t>Расходы на обеспечение деятельности (оказание услуг) муниципальных учреждений, в том числе на предоставление муниципальным бюджетным и автономным учреждениям субсидий</t>
  </si>
  <si>
    <t>Осуществление государственных полномочий по финансовому обеспечению государственных гарантий реализации прав на получение общедоступного и бесплатного образования в муниципальных дошкольных и общеобразовательных организациях</t>
  </si>
  <si>
    <t>Осуществление муниципальными учреждениями капитального ремонта</t>
  </si>
  <si>
    <t>Мероприятия по повышению уровня безопасности  муниципальных образовательных учреждений</t>
  </si>
  <si>
    <t>Реализация мероприятий муниципальной программы "Развитие образования"</t>
  </si>
  <si>
    <t>Осуществление отдельных государственных полномочий по обеспечению льготным питанием учащихся из многодетных семей в муниципальных общеобразовательных организациях</t>
  </si>
  <si>
    <t>Дополнительная помощь местным бюджетам для решения социально значимых вопросов местного значения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</si>
  <si>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</si>
  <si>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Реализация мероприятий государственной программы Краснодарского края "Развитие образования"</t>
  </si>
  <si>
    <t>Средства резервного фонда администрации Краснодарского края</t>
  </si>
  <si>
    <t>Создание (обновление) материально-технической базы для реализации основных и дополнительных общеобразовательных программ цифрового и гуманитарного профилей в общеобразовательных организациях, расположенных в сельской местности и малых городах</t>
  </si>
  <si>
    <t>Осуществление мероприятий по предупреждению детского дорожно-транспортного травматизма</t>
  </si>
  <si>
    <t>Осуществление отдельных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 и выплате педагогическим работникам, участвующим в проведении указанной государственной итоговой аттестации, компенсации за работу по подготовке и проведению государственной итоговой аттестации по образовательным программам основного общего и среднего общего образования</t>
  </si>
  <si>
    <t>Мероприятия по организации отдыха детей в каникулярное время</t>
  </si>
  <si>
    <t>Осуществление отдельных государственных полномочий Краснодарского края по обеспечению отдыха детей в каникулярное время в профильных лагерях, организованных муниципальными общеобразовательными организациями Краснодарского края</t>
  </si>
  <si>
    <t>Профилактика терроризма</t>
  </si>
  <si>
    <t>Резервный фонд администрации муниципального образования</t>
  </si>
  <si>
    <t>кг.</t>
  </si>
  <si>
    <t>Моющие средства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</si>
</sst>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р_._-;\-* #,##0.00_р_._-;_-* &quot;-&quot;??_р_._-;_-@_-"/>
    <numFmt numFmtId="164" formatCode="#,##0.00_ ;[Red]\-#,##0.00\ "/>
    <numFmt numFmtId="165" formatCode="_-* #,##0.00\ &quot;р.&quot;_-;\-* #,##0.00\ &quot;р.&quot;_-;_-* &quot;-&quot;??\ &quot;р.&quot;_-;_-@_-"/>
    <numFmt numFmtId="166" formatCode="0.00_ ;[Red]\-0.00\ "/>
    <numFmt numFmtId="167" formatCode="0.0%"/>
    <numFmt numFmtId="168" formatCode="#,##0.0000_ ;[Red]\-#,##0.0000\ "/>
    <numFmt numFmtId="169" formatCode="#,##0.000_ ;[Red]\-#,##0.000\ "/>
    <numFmt numFmtId="170" formatCode="#,##0_ ;[Red]\-#,##0\ "/>
  </numFmts>
  <fonts count="9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8"/>
      <name val="Comic Sans MS"/>
      <family val="4"/>
      <charset val="204"/>
    </font>
    <font>
      <sz val="10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u/>
      <sz val="14"/>
      <color indexed="18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18"/>
      <name val="Arial"/>
      <family val="2"/>
      <charset val="204"/>
    </font>
    <font>
      <sz val="10"/>
      <color indexed="8"/>
      <name val="Arial Narrow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Tahoma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family val="1"/>
      <charset val="204"/>
    </font>
    <font>
      <sz val="14"/>
      <name val="Arial Cyr"/>
      <charset val="204"/>
    </font>
    <font>
      <sz val="14"/>
      <color indexed="8"/>
      <name val="Times New Roman"/>
      <family val="1"/>
      <charset val="204"/>
    </font>
    <font>
      <sz val="14"/>
      <color rgb="FFFFFF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rgb="FFFFFF00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color rgb="FF0038A8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6"/>
      <name val="Calibri"/>
      <family val="2"/>
      <charset val="204"/>
    </font>
    <font>
      <sz val="11"/>
      <color rgb="FF7030A0"/>
      <name val="Calibri"/>
      <family val="2"/>
      <charset val="204"/>
    </font>
    <font>
      <b/>
      <sz val="22"/>
      <name val="Times New Roman"/>
      <family val="1"/>
      <charset val="204"/>
    </font>
    <font>
      <sz val="15"/>
      <name val="Calibri"/>
      <family val="2"/>
      <charset val="204"/>
    </font>
    <font>
      <sz val="15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FF00"/>
      <name val="Calibri"/>
      <family val="2"/>
      <charset val="204"/>
      <scheme val="minor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sz val="14"/>
      <color indexed="8"/>
      <name val="Arial Cyr"/>
      <charset val="204"/>
    </font>
    <font>
      <sz val="14"/>
      <name val="Calibri"/>
      <family val="2"/>
      <charset val="204"/>
    </font>
    <font>
      <sz val="14"/>
      <color indexed="9"/>
      <name val="Calibri"/>
      <family val="2"/>
      <charset val="204"/>
    </font>
    <font>
      <b/>
      <sz val="14"/>
      <color theme="8" tint="-0.49998474074526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22"/>
      <name val="Calibri"/>
      <family val="2"/>
      <charset val="204"/>
    </font>
    <font>
      <b/>
      <sz val="20"/>
      <color indexed="8"/>
      <name val="Times New Roman"/>
      <family val="1"/>
      <charset val="204"/>
    </font>
    <font>
      <b/>
      <sz val="18"/>
      <name val="Calibri"/>
      <family val="2"/>
      <charset val="204"/>
    </font>
    <font>
      <sz val="14"/>
      <color rgb="FF7030A0"/>
      <name val="Times New Roman"/>
      <family val="1"/>
      <charset val="204"/>
    </font>
    <font>
      <b/>
      <sz val="14"/>
      <color rgb="FF7030A0"/>
      <name val="Times New Roman"/>
      <family val="1"/>
      <charset val="204"/>
    </font>
    <font>
      <b/>
      <sz val="14"/>
      <color rgb="FFFFFF00"/>
      <name val="Calibri"/>
      <family val="2"/>
      <charset val="204"/>
    </font>
    <font>
      <b/>
      <sz val="14"/>
      <name val="Calibri"/>
      <family val="2"/>
      <charset val="204"/>
    </font>
    <font>
      <sz val="14"/>
      <color rgb="FFFFFF00"/>
      <name val="Calibri"/>
      <family val="2"/>
      <charset val="204"/>
    </font>
    <font>
      <sz val="12"/>
      <color rgb="FF7030A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i/>
      <sz val="14"/>
      <color theme="1"/>
      <name val="Times New Roman"/>
      <family val="1"/>
      <charset val="204"/>
    </font>
    <font>
      <u/>
      <sz val="14"/>
      <color theme="1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theme="9" tint="0.59999389629810485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9">
    <xf numFmtId="0" fontId="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3" borderId="0" applyNumberFormat="0" applyBorder="0" applyAlignment="0" applyProtection="0"/>
    <xf numFmtId="0" fontId="11" fillId="14" borderId="14" applyNumberFormat="0" applyAlignment="0" applyProtection="0"/>
    <xf numFmtId="0" fontId="12" fillId="24" borderId="15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6" applyNumberFormat="0" applyFill="0" applyAlignment="0" applyProtection="0"/>
    <xf numFmtId="0" fontId="16" fillId="0" borderId="17" applyNumberFormat="0" applyFill="0" applyAlignment="0" applyProtection="0"/>
    <xf numFmtId="0" fontId="17" fillId="0" borderId="18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4" applyNumberFormat="0" applyAlignment="0" applyProtection="0"/>
    <xf numFmtId="0" fontId="19" fillId="0" borderId="19" applyNumberFormat="0" applyFill="0" applyAlignment="0" applyProtection="0"/>
    <xf numFmtId="0" fontId="20" fillId="15" borderId="0" applyNumberFormat="0" applyBorder="0" applyAlignment="0" applyProtection="0"/>
    <xf numFmtId="0" fontId="8" fillId="9" borderId="20" applyNumberFormat="0" applyFont="0" applyAlignment="0" applyProtection="0"/>
    <xf numFmtId="0" fontId="21" fillId="14" borderId="21" applyNumberFormat="0" applyAlignment="0" applyProtection="0"/>
    <xf numFmtId="0" fontId="22" fillId="8" borderId="0">
      <alignment horizontal="left"/>
    </xf>
    <xf numFmtId="0" fontId="23" fillId="8" borderId="0">
      <alignment horizontal="left" vertical="top"/>
    </xf>
    <xf numFmtId="0" fontId="23" fillId="8" borderId="0">
      <alignment horizontal="left" vertical="center"/>
    </xf>
    <xf numFmtId="0" fontId="24" fillId="8" borderId="0">
      <alignment horizontal="center" vertical="center"/>
    </xf>
    <xf numFmtId="0" fontId="25" fillId="8" borderId="0">
      <alignment horizontal="center"/>
    </xf>
    <xf numFmtId="0" fontId="23" fillId="8" borderId="0">
      <alignment horizontal="left" vertical="top"/>
    </xf>
    <xf numFmtId="0" fontId="24" fillId="8" borderId="0">
      <alignment horizontal="center"/>
    </xf>
    <xf numFmtId="0" fontId="26" fillId="8" borderId="0">
      <alignment horizontal="right"/>
    </xf>
    <xf numFmtId="0" fontId="23" fillId="8" borderId="0">
      <alignment horizontal="left"/>
    </xf>
    <xf numFmtId="0" fontId="24" fillId="8" borderId="0">
      <alignment horizontal="center" vertical="top"/>
    </xf>
    <xf numFmtId="0" fontId="27" fillId="8" borderId="0">
      <alignment horizontal="center" vertical="center"/>
    </xf>
    <xf numFmtId="0" fontId="28" fillId="8" borderId="0">
      <alignment horizontal="left" vertical="center"/>
    </xf>
    <xf numFmtId="0" fontId="26" fillId="8" borderId="0">
      <alignment horizontal="right" vertical="top"/>
    </xf>
    <xf numFmtId="0" fontId="28" fillId="8" borderId="0">
      <alignment horizontal="left"/>
    </xf>
    <xf numFmtId="0" fontId="24" fillId="8" borderId="0">
      <alignment horizontal="center" vertical="center"/>
    </xf>
    <xf numFmtId="0" fontId="23" fillId="8" borderId="0">
      <alignment horizontal="left" vertical="center"/>
    </xf>
    <xf numFmtId="0" fontId="24" fillId="8" borderId="0">
      <alignment horizontal="center" vertical="top"/>
    </xf>
    <xf numFmtId="0" fontId="29" fillId="8" borderId="0">
      <alignment horizontal="left" vertical="top"/>
    </xf>
    <xf numFmtId="0" fontId="23" fillId="8" borderId="0">
      <alignment horizontal="left" vertical="top"/>
    </xf>
    <xf numFmtId="0" fontId="26" fillId="8" borderId="0">
      <alignment horizontal="left" vertical="top"/>
    </xf>
    <xf numFmtId="0" fontId="30" fillId="15" borderId="0">
      <alignment horizontal="left" vertical="top"/>
    </xf>
    <xf numFmtId="0" fontId="26" fillId="8" borderId="0">
      <alignment horizontal="center" vertical="top"/>
    </xf>
    <xf numFmtId="0" fontId="23" fillId="9" borderId="0">
      <alignment horizontal="left" vertical="top"/>
    </xf>
    <xf numFmtId="0" fontId="29" fillId="8" borderId="0">
      <alignment horizontal="center"/>
    </xf>
    <xf numFmtId="0" fontId="26" fillId="8" borderId="0">
      <alignment horizontal="center"/>
    </xf>
    <xf numFmtId="0" fontId="31" fillId="8" borderId="0">
      <alignment horizontal="left" vertical="top"/>
    </xf>
    <xf numFmtId="0" fontId="32" fillId="8" borderId="0">
      <alignment horizontal="center"/>
    </xf>
    <xf numFmtId="0" fontId="33" fillId="8" borderId="0">
      <alignment horizontal="right" vertical="center"/>
    </xf>
    <xf numFmtId="0" fontId="34" fillId="8" borderId="0">
      <alignment horizontal="center" vertical="center"/>
    </xf>
    <xf numFmtId="0" fontId="33" fillId="8" borderId="0">
      <alignment horizontal="left" vertical="top"/>
    </xf>
    <xf numFmtId="0" fontId="26" fillId="9" borderId="0">
      <alignment horizontal="center" vertical="center"/>
    </xf>
    <xf numFmtId="0" fontId="23" fillId="9" borderId="0">
      <alignment horizontal="center" vertical="center"/>
    </xf>
    <xf numFmtId="0" fontId="35" fillId="8" borderId="0">
      <alignment horizontal="left" vertical="center"/>
    </xf>
    <xf numFmtId="0" fontId="26" fillId="8" borderId="0">
      <alignment horizontal="center" vertical="center"/>
    </xf>
    <xf numFmtId="0" fontId="36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8" fillId="7" borderId="14" applyNumberFormat="0" applyAlignment="0" applyProtection="0"/>
    <xf numFmtId="0" fontId="21" fillId="14" borderId="21" applyNumberFormat="0" applyAlignment="0" applyProtection="0"/>
    <xf numFmtId="0" fontId="11" fillId="14" borderId="14" applyNumberFormat="0" applyAlignment="0" applyProtection="0"/>
    <xf numFmtId="165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16" applyNumberFormat="0" applyFill="0" applyAlignment="0" applyProtection="0"/>
    <xf numFmtId="0" fontId="16" fillId="0" borderId="17" applyNumberFormat="0" applyFill="0" applyAlignment="0" applyProtection="0"/>
    <xf numFmtId="0" fontId="17" fillId="0" borderId="18" applyNumberFormat="0" applyFill="0" applyAlignment="0" applyProtection="0"/>
    <xf numFmtId="0" fontId="17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12" fillId="24" borderId="15" applyNumberFormat="0" applyAlignment="0" applyProtection="0"/>
    <xf numFmtId="0" fontId="36" fillId="0" borderId="0" applyNumberFormat="0" applyFill="0" applyBorder="0" applyAlignment="0" applyProtection="0"/>
    <xf numFmtId="0" fontId="20" fillId="1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39" fillId="0" borderId="0"/>
    <xf numFmtId="0" fontId="41" fillId="0" borderId="0"/>
    <xf numFmtId="0" fontId="40" fillId="0" borderId="0"/>
    <xf numFmtId="0" fontId="4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0" fillId="9" borderId="20" applyNumberFormat="0" applyFont="0" applyAlignment="0" applyProtection="0"/>
    <xf numFmtId="0" fontId="19" fillId="0" borderId="19" applyNumberFormat="0" applyFill="0" applyAlignment="0" applyProtection="0"/>
    <xf numFmtId="0" fontId="38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14" fillId="4" borderId="0" applyNumberFormat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2" fillId="0" borderId="0"/>
    <xf numFmtId="0" fontId="2" fillId="0" borderId="0"/>
    <xf numFmtId="0" fontId="11" fillId="14" borderId="14" applyNumberFormat="0" applyAlignment="0" applyProtection="0"/>
    <xf numFmtId="0" fontId="18" fillId="7" borderId="14" applyNumberFormat="0" applyAlignment="0" applyProtection="0"/>
    <xf numFmtId="0" fontId="8" fillId="9" borderId="20" applyNumberFormat="0" applyFont="0" applyAlignment="0" applyProtection="0"/>
    <xf numFmtId="0" fontId="21" fillId="14" borderId="21" applyNumberFormat="0" applyAlignment="0" applyProtection="0"/>
    <xf numFmtId="0" fontId="37" fillId="0" borderId="22" applyNumberFormat="0" applyFill="0" applyAlignment="0" applyProtection="0"/>
    <xf numFmtId="0" fontId="18" fillId="7" borderId="14" applyNumberFormat="0" applyAlignment="0" applyProtection="0"/>
    <xf numFmtId="0" fontId="21" fillId="14" borderId="21" applyNumberFormat="0" applyAlignment="0" applyProtection="0"/>
    <xf numFmtId="0" fontId="11" fillId="14" borderId="1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2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9" borderId="20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</cellStyleXfs>
  <cellXfs count="1302">
    <xf numFmtId="0" fontId="0" fillId="0" borderId="0" xfId="0"/>
    <xf numFmtId="17" fontId="3" fillId="0" borderId="0" xfId="1" applyNumberFormat="1" applyFont="1" applyFill="1"/>
    <xf numFmtId="49" fontId="3" fillId="0" borderId="0" xfId="1" applyNumberFormat="1" applyFont="1" applyFill="1"/>
    <xf numFmtId="0" fontId="3" fillId="0" borderId="0" xfId="1" applyFont="1" applyFill="1"/>
    <xf numFmtId="0" fontId="4" fillId="0" borderId="0" xfId="1" applyFont="1" applyFill="1"/>
    <xf numFmtId="0" fontId="5" fillId="0" borderId="0" xfId="1" applyFont="1" applyFill="1" applyAlignment="1">
      <alignment vertical="top" wrapText="1"/>
    </xf>
    <xf numFmtId="2" fontId="5" fillId="0" borderId="1" xfId="1" applyNumberFormat="1" applyFont="1" applyFill="1" applyBorder="1" applyAlignment="1">
      <alignment wrapText="1"/>
    </xf>
    <xf numFmtId="0" fontId="5" fillId="0" borderId="1" xfId="1" applyFont="1" applyFill="1" applyBorder="1" applyAlignment="1">
      <alignment wrapText="1"/>
    </xf>
    <xf numFmtId="0" fontId="5" fillId="0" borderId="0" xfId="1" applyFont="1" applyFill="1" applyAlignment="1">
      <alignment horizontal="center"/>
    </xf>
    <xf numFmtId="49" fontId="5" fillId="0" borderId="1" xfId="1" applyNumberFormat="1" applyFont="1" applyFill="1" applyBorder="1" applyAlignment="1">
      <alignment wrapText="1"/>
    </xf>
    <xf numFmtId="164" fontId="5" fillId="0" borderId="1" xfId="1" applyNumberFormat="1" applyFont="1" applyFill="1" applyBorder="1" applyAlignment="1">
      <alignment wrapText="1"/>
    </xf>
    <xf numFmtId="0" fontId="5" fillId="0" borderId="0" xfId="1" applyFont="1" applyFill="1"/>
    <xf numFmtId="0" fontId="5" fillId="0" borderId="1" xfId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wrapText="1"/>
    </xf>
    <xf numFmtId="49" fontId="5" fillId="0" borderId="1" xfId="0" applyNumberFormat="1" applyFont="1" applyFill="1" applyBorder="1" applyAlignment="1">
      <alignment wrapText="1"/>
    </xf>
    <xf numFmtId="0" fontId="5" fillId="0" borderId="1" xfId="3" applyFont="1" applyFill="1" applyBorder="1" applyAlignment="1">
      <alignment wrapText="1"/>
    </xf>
    <xf numFmtId="49" fontId="5" fillId="0" borderId="1" xfId="3" applyNumberFormat="1" applyFont="1" applyFill="1" applyBorder="1" applyAlignment="1">
      <alignment wrapText="1"/>
    </xf>
    <xf numFmtId="164" fontId="5" fillId="0" borderId="1" xfId="3" applyNumberFormat="1" applyFont="1" applyFill="1" applyBorder="1" applyAlignment="1">
      <alignment wrapText="1"/>
    </xf>
    <xf numFmtId="0" fontId="5" fillId="0" borderId="1" xfId="2" applyFont="1" applyFill="1" applyBorder="1" applyAlignment="1">
      <alignment wrapText="1"/>
    </xf>
    <xf numFmtId="0" fontId="5" fillId="0" borderId="1" xfId="4" applyFont="1" applyFill="1" applyBorder="1" applyAlignment="1">
      <alignment wrapText="1"/>
    </xf>
    <xf numFmtId="49" fontId="5" fillId="0" borderId="10" xfId="4" applyNumberFormat="1" applyFont="1" applyFill="1" applyBorder="1" applyAlignment="1">
      <alignment horizontal="center" wrapText="1"/>
    </xf>
    <xf numFmtId="49" fontId="5" fillId="0" borderId="11" xfId="4" applyNumberFormat="1" applyFont="1" applyFill="1" applyBorder="1" applyAlignment="1">
      <alignment horizontal="center" wrapText="1"/>
    </xf>
    <xf numFmtId="49" fontId="5" fillId="0" borderId="12" xfId="4" applyNumberFormat="1" applyFont="1" applyFill="1" applyBorder="1" applyAlignment="1">
      <alignment horizontal="center" wrapText="1"/>
    </xf>
    <xf numFmtId="49" fontId="5" fillId="0" borderId="1" xfId="4" applyNumberFormat="1" applyFont="1" applyFill="1" applyBorder="1" applyAlignment="1">
      <alignment horizontal="center" wrapText="1"/>
    </xf>
    <xf numFmtId="164" fontId="5" fillId="0" borderId="1" xfId="5" applyNumberFormat="1" applyFont="1" applyFill="1" applyBorder="1" applyAlignment="1">
      <alignment wrapText="1"/>
    </xf>
    <xf numFmtId="0" fontId="6" fillId="0" borderId="0" xfId="0" applyFont="1" applyFill="1" applyAlignment="1">
      <alignment horizontal="center"/>
    </xf>
    <xf numFmtId="0" fontId="5" fillId="0" borderId="1" xfId="1" applyNumberFormat="1" applyFont="1" applyFill="1" applyBorder="1" applyAlignment="1">
      <alignment wrapText="1"/>
    </xf>
    <xf numFmtId="0" fontId="5" fillId="25" borderId="1" xfId="1" applyFont="1" applyFill="1" applyBorder="1" applyAlignment="1">
      <alignment wrapText="1"/>
    </xf>
    <xf numFmtId="49" fontId="5" fillId="25" borderId="1" xfId="1" applyNumberFormat="1" applyFont="1" applyFill="1" applyBorder="1" applyAlignment="1">
      <alignment wrapText="1"/>
    </xf>
    <xf numFmtId="164" fontId="5" fillId="25" borderId="1" xfId="1" applyNumberFormat="1" applyFont="1" applyFill="1" applyBorder="1" applyAlignment="1">
      <alignment wrapText="1"/>
    </xf>
    <xf numFmtId="0" fontId="5" fillId="25" borderId="0" xfId="1" applyFont="1" applyFill="1"/>
    <xf numFmtId="0" fontId="5" fillId="25" borderId="1" xfId="1" applyFont="1" applyFill="1" applyBorder="1" applyAlignment="1">
      <alignment horizontal="center" wrapText="1"/>
    </xf>
    <xf numFmtId="0" fontId="5" fillId="0" borderId="10" xfId="3" applyFont="1" applyFill="1" applyBorder="1" applyAlignment="1">
      <alignment horizontal="center" wrapText="1"/>
    </xf>
    <xf numFmtId="0" fontId="5" fillId="0" borderId="1" xfId="3" applyFont="1" applyFill="1" applyBorder="1" applyAlignment="1">
      <alignment horizontal="left" vertical="top" wrapText="1"/>
    </xf>
    <xf numFmtId="0" fontId="6" fillId="0" borderId="1" xfId="1" applyFont="1" applyFill="1" applyBorder="1" applyAlignment="1">
      <alignment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0" applyFont="1" applyFill="1"/>
    <xf numFmtId="49" fontId="5" fillId="26" borderId="1" xfId="1" applyNumberFormat="1" applyFont="1" applyFill="1" applyBorder="1" applyAlignment="1">
      <alignment wrapText="1"/>
    </xf>
    <xf numFmtId="164" fontId="5" fillId="26" borderId="1" xfId="1" applyNumberFormat="1" applyFont="1" applyFill="1" applyBorder="1" applyAlignment="1">
      <alignment wrapText="1"/>
    </xf>
    <xf numFmtId="0" fontId="5" fillId="26" borderId="0" xfId="1" applyFont="1" applyFill="1"/>
    <xf numFmtId="0" fontId="42" fillId="25" borderId="1" xfId="1" applyFont="1" applyFill="1" applyBorder="1" applyAlignment="1">
      <alignment wrapText="1"/>
    </xf>
    <xf numFmtId="164" fontId="42" fillId="25" borderId="1" xfId="1" applyNumberFormat="1" applyFont="1" applyFill="1" applyBorder="1" applyAlignment="1">
      <alignment wrapText="1"/>
    </xf>
    <xf numFmtId="0" fontId="42" fillId="25" borderId="0" xfId="1" applyFont="1" applyFill="1"/>
    <xf numFmtId="0" fontId="5" fillId="25" borderId="1" xfId="1" applyFont="1" applyFill="1" applyBorder="1" applyAlignment="1">
      <alignment horizontal="center" vertical="center" wrapText="1"/>
    </xf>
    <xf numFmtId="0" fontId="5" fillId="25" borderId="7" xfId="1" applyFont="1" applyFill="1" applyBorder="1" applyAlignment="1">
      <alignment horizontal="left" vertical="center" wrapText="1"/>
    </xf>
    <xf numFmtId="0" fontId="5" fillId="25" borderId="7" xfId="1" applyFont="1" applyFill="1" applyBorder="1" applyAlignment="1">
      <alignment horizontal="left" wrapText="1"/>
    </xf>
    <xf numFmtId="0" fontId="42" fillId="27" borderId="1" xfId="1" applyFont="1" applyFill="1" applyBorder="1" applyAlignment="1">
      <alignment wrapText="1"/>
    </xf>
    <xf numFmtId="164" fontId="42" fillId="27" borderId="1" xfId="1" applyNumberFormat="1" applyFont="1" applyFill="1" applyBorder="1" applyAlignment="1">
      <alignment wrapText="1"/>
    </xf>
    <xf numFmtId="0" fontId="42" fillId="27" borderId="0" xfId="1" applyFont="1" applyFill="1"/>
    <xf numFmtId="164" fontId="42" fillId="25" borderId="1" xfId="1" applyNumberFormat="1" applyFont="1" applyFill="1" applyBorder="1" applyAlignment="1">
      <alignment horizontal="center" wrapText="1"/>
    </xf>
    <xf numFmtId="164" fontId="5" fillId="25" borderId="1" xfId="1" applyNumberFormat="1" applyFont="1" applyFill="1" applyBorder="1" applyAlignment="1">
      <alignment horizontal="center" wrapText="1"/>
    </xf>
    <xf numFmtId="164" fontId="5" fillId="0" borderId="1" xfId="1" applyNumberFormat="1" applyFont="1" applyFill="1" applyBorder="1" applyAlignment="1">
      <alignment horizontal="center" wrapText="1"/>
    </xf>
    <xf numFmtId="164" fontId="42" fillId="27" borderId="1" xfId="1" applyNumberFormat="1" applyFont="1" applyFill="1" applyBorder="1" applyAlignment="1">
      <alignment horizontal="center" wrapText="1"/>
    </xf>
    <xf numFmtId="17" fontId="3" fillId="0" borderId="0" xfId="1" applyNumberFormat="1" applyFont="1" applyFill="1" applyAlignment="1">
      <alignment horizontal="center"/>
    </xf>
    <xf numFmtId="0" fontId="5" fillId="0" borderId="10" xfId="0" applyFont="1" applyFill="1" applyBorder="1" applyAlignment="1">
      <alignment horizontal="center" wrapText="1"/>
    </xf>
    <xf numFmtId="0" fontId="5" fillId="0" borderId="10" xfId="2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0" borderId="1" xfId="4" applyFont="1" applyFill="1" applyBorder="1" applyAlignment="1">
      <alignment horizontal="center" wrapText="1"/>
    </xf>
    <xf numFmtId="0" fontId="42" fillId="27" borderId="1" xfId="1" applyFont="1" applyFill="1" applyBorder="1" applyAlignment="1">
      <alignment horizontal="center" wrapText="1"/>
    </xf>
    <xf numFmtId="49" fontId="3" fillId="0" borderId="0" xfId="1" applyNumberFormat="1" applyFont="1" applyFill="1" applyAlignment="1">
      <alignment horizontal="center"/>
    </xf>
    <xf numFmtId="49" fontId="5" fillId="0" borderId="12" xfId="0" applyNumberFormat="1" applyFont="1" applyFill="1" applyBorder="1" applyAlignment="1">
      <alignment horizontal="center" wrapText="1"/>
    </xf>
    <xf numFmtId="49" fontId="5" fillId="25" borderId="1" xfId="1" applyNumberFormat="1" applyFont="1" applyFill="1" applyBorder="1" applyAlignment="1">
      <alignment horizontal="center" wrapText="1"/>
    </xf>
    <xf numFmtId="49" fontId="5" fillId="0" borderId="1" xfId="1" applyNumberFormat="1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 wrapText="1"/>
    </xf>
    <xf numFmtId="49" fontId="5" fillId="0" borderId="1" xfId="3" applyNumberFormat="1" applyFont="1" applyFill="1" applyBorder="1" applyAlignment="1">
      <alignment horizontal="center" wrapText="1"/>
    </xf>
    <xf numFmtId="0" fontId="43" fillId="0" borderId="0" xfId="0" applyFont="1"/>
    <xf numFmtId="0" fontId="43" fillId="0" borderId="1" xfId="0" applyFont="1" applyBorder="1" applyAlignment="1">
      <alignment wrapText="1"/>
    </xf>
    <xf numFmtId="0" fontId="43" fillId="0" borderId="1" xfId="0" applyFont="1" applyBorder="1"/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center" vertical="center"/>
    </xf>
    <xf numFmtId="49" fontId="43" fillId="0" borderId="1" xfId="0" applyNumberFormat="1" applyFont="1" applyBorder="1" applyAlignment="1">
      <alignment wrapText="1"/>
    </xf>
    <xf numFmtId="49" fontId="43" fillId="0" borderId="1" xfId="0" applyNumberFormat="1" applyFont="1" applyBorder="1"/>
    <xf numFmtId="0" fontId="44" fillId="0" borderId="1" xfId="0" applyFont="1" applyBorder="1"/>
    <xf numFmtId="0" fontId="44" fillId="0" borderId="1" xfId="0" applyFont="1" applyBorder="1" applyAlignment="1">
      <alignment wrapText="1"/>
    </xf>
    <xf numFmtId="0" fontId="44" fillId="0" borderId="0" xfId="0" applyFont="1"/>
    <xf numFmtId="0" fontId="43" fillId="0" borderId="0" xfId="0" applyFont="1" applyAlignment="1">
      <alignment horizontal="right"/>
    </xf>
    <xf numFmtId="0" fontId="44" fillId="0" borderId="1" xfId="0" applyFont="1" applyBorder="1" applyAlignment="1">
      <alignment horizontal="center"/>
    </xf>
    <xf numFmtId="0" fontId="4" fillId="0" borderId="2" xfId="1" applyFont="1" applyFill="1" applyBorder="1" applyAlignment="1">
      <alignment horizontal="center"/>
    </xf>
    <xf numFmtId="0" fontId="3" fillId="0" borderId="26" xfId="1" applyFont="1" applyFill="1" applyBorder="1" applyAlignment="1">
      <alignment horizontal="center"/>
    </xf>
    <xf numFmtId="0" fontId="4" fillId="0" borderId="0" xfId="1" applyFont="1" applyFill="1" applyAlignment="1">
      <alignment horizontal="right"/>
    </xf>
    <xf numFmtId="49" fontId="44" fillId="0" borderId="1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/>
    </xf>
    <xf numFmtId="0" fontId="47" fillId="0" borderId="0" xfId="0" applyFont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 wrapText="1"/>
    </xf>
    <xf numFmtId="0" fontId="46" fillId="0" borderId="0" xfId="0" applyFont="1" applyAlignment="1">
      <alignment horizontal="center" vertical="center" wrapText="1"/>
    </xf>
    <xf numFmtId="0" fontId="46" fillId="0" borderId="1" xfId="0" applyFont="1" applyBorder="1" applyAlignment="1">
      <alignment horizontal="left" vertical="center"/>
    </xf>
    <xf numFmtId="49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0" fontId="46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49" fillId="0" borderId="0" xfId="369" applyFont="1" applyFill="1"/>
    <xf numFmtId="0" fontId="26" fillId="0" borderId="0" xfId="0" applyFont="1"/>
    <xf numFmtId="4" fontId="50" fillId="0" borderId="0" xfId="189" applyNumberFormat="1" applyFont="1"/>
    <xf numFmtId="0" fontId="51" fillId="0" borderId="0" xfId="0" applyFont="1"/>
    <xf numFmtId="0" fontId="51" fillId="0" borderId="0" xfId="0" applyFont="1" applyAlignment="1">
      <alignment horizontal="right" vertical="center"/>
    </xf>
    <xf numFmtId="166" fontId="51" fillId="0" borderId="0" xfId="0" applyNumberFormat="1" applyFont="1" applyAlignment="1">
      <alignment horizontal="right"/>
    </xf>
    <xf numFmtId="0" fontId="52" fillId="0" borderId="0" xfId="0" applyFont="1"/>
    <xf numFmtId="0" fontId="51" fillId="0" borderId="0" xfId="0" applyFont="1" applyFill="1" applyAlignment="1">
      <alignment horizontal="right"/>
    </xf>
    <xf numFmtId="0" fontId="51" fillId="0" borderId="0" xfId="0" applyFont="1" applyAlignment="1">
      <alignment horizontal="justify"/>
    </xf>
    <xf numFmtId="0" fontId="51" fillId="0" borderId="28" xfId="0" applyFont="1" applyBorder="1" applyAlignment="1">
      <alignment horizontal="justify" wrapText="1"/>
    </xf>
    <xf numFmtId="0" fontId="51" fillId="0" borderId="28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wrapText="1"/>
    </xf>
    <xf numFmtId="166" fontId="51" fillId="0" borderId="1" xfId="0" applyNumberFormat="1" applyFont="1" applyBorder="1" applyAlignment="1">
      <alignment horizontal="right"/>
    </xf>
    <xf numFmtId="0" fontId="54" fillId="0" borderId="0" xfId="0" applyFont="1"/>
    <xf numFmtId="0" fontId="51" fillId="0" borderId="36" xfId="0" applyFont="1" applyBorder="1" applyAlignment="1">
      <alignment horizontal="justify" wrapText="1"/>
    </xf>
    <xf numFmtId="0" fontId="51" fillId="0" borderId="36" xfId="0" applyFont="1" applyBorder="1" applyAlignment="1">
      <alignment horizontal="left" vertical="top" wrapText="1"/>
    </xf>
    <xf numFmtId="0" fontId="51" fillId="0" borderId="36" xfId="0" applyFont="1" applyBorder="1" applyAlignment="1">
      <alignment wrapText="1"/>
    </xf>
    <xf numFmtId="4" fontId="51" fillId="0" borderId="36" xfId="0" applyNumberFormat="1" applyFont="1" applyBorder="1" applyAlignment="1">
      <alignment wrapText="1"/>
    </xf>
    <xf numFmtId="0" fontId="53" fillId="0" borderId="36" xfId="0" applyFont="1" applyBorder="1" applyAlignment="1">
      <alignment horizontal="justify" vertical="top" wrapText="1"/>
    </xf>
    <xf numFmtId="0" fontId="51" fillId="0" borderId="36" xfId="0" applyFont="1" applyBorder="1" applyAlignment="1">
      <alignment horizontal="center" vertical="center" wrapText="1"/>
    </xf>
    <xf numFmtId="0" fontId="4" fillId="0" borderId="0" xfId="272" applyFont="1" applyAlignment="1">
      <alignment horizontal="center"/>
    </xf>
    <xf numFmtId="0" fontId="4" fillId="0" borderId="0" xfId="272" applyFont="1"/>
    <xf numFmtId="0" fontId="4" fillId="0" borderId="0" xfId="272" applyFont="1" applyAlignment="1">
      <alignment horizontal="right" vertical="center"/>
    </xf>
    <xf numFmtId="0" fontId="55" fillId="0" borderId="0" xfId="272" applyFont="1"/>
    <xf numFmtId="0" fontId="4" fillId="28" borderId="9" xfId="0" applyNumberFormat="1" applyFont="1" applyFill="1" applyBorder="1" applyAlignment="1">
      <alignment horizontal="left" wrapText="1"/>
    </xf>
    <xf numFmtId="0" fontId="4" fillId="28" borderId="0" xfId="0" applyNumberFormat="1" applyFont="1" applyFill="1" applyBorder="1" applyAlignment="1">
      <alignment horizontal="left" wrapText="1"/>
    </xf>
    <xf numFmtId="0" fontId="4" fillId="31" borderId="1" xfId="272" applyFont="1" applyFill="1" applyBorder="1" applyAlignment="1">
      <alignment horizontal="center" vertical="center" wrapText="1"/>
    </xf>
    <xf numFmtId="0" fontId="4" fillId="0" borderId="37" xfId="272" applyFont="1" applyBorder="1" applyAlignment="1">
      <alignment horizontal="center" vertical="center" wrapText="1"/>
    </xf>
    <xf numFmtId="0" fontId="4" fillId="0" borderId="7" xfId="272" applyFont="1" applyBorder="1" applyAlignment="1">
      <alignment horizontal="center" vertical="center"/>
    </xf>
    <xf numFmtId="0" fontId="55" fillId="0" borderId="0" xfId="272" applyFont="1" applyAlignment="1">
      <alignment vertical="center"/>
    </xf>
    <xf numFmtId="49" fontId="4" fillId="0" borderId="36" xfId="272" applyNumberFormat="1" applyFont="1" applyBorder="1" applyAlignment="1">
      <alignment horizontal="center" vertical="center" wrapText="1"/>
    </xf>
    <xf numFmtId="0" fontId="4" fillId="0" borderId="29" xfId="272" applyFont="1" applyBorder="1" applyAlignment="1">
      <alignment horizontal="justify" vertical="center" wrapText="1"/>
    </xf>
    <xf numFmtId="0" fontId="56" fillId="0" borderId="0" xfId="272" applyFont="1"/>
    <xf numFmtId="0" fontId="4" fillId="31" borderId="29" xfId="272" applyFont="1" applyFill="1" applyBorder="1" applyAlignment="1">
      <alignment horizontal="justify" vertical="center" wrapText="1"/>
    </xf>
    <xf numFmtId="0" fontId="4" fillId="0" borderId="29" xfId="272" applyFont="1" applyBorder="1" applyAlignment="1">
      <alignment vertical="center" wrapText="1"/>
    </xf>
    <xf numFmtId="0" fontId="55" fillId="0" borderId="0" xfId="272" applyFont="1" applyAlignment="1">
      <alignment horizontal="center"/>
    </xf>
    <xf numFmtId="4" fontId="4" fillId="0" borderId="0" xfId="272" applyNumberFormat="1" applyFont="1"/>
    <xf numFmtId="4" fontId="51" fillId="0" borderId="0" xfId="0" applyNumberFormat="1" applyFont="1"/>
    <xf numFmtId="0" fontId="26" fillId="0" borderId="1" xfId="0" applyFont="1" applyBorder="1" applyAlignment="1">
      <alignment horizontal="center" wrapText="1"/>
    </xf>
    <xf numFmtId="0" fontId="53" fillId="0" borderId="1" xfId="0" applyFont="1" applyBorder="1" applyAlignment="1">
      <alignment horizontal="right"/>
    </xf>
    <xf numFmtId="4" fontId="26" fillId="0" borderId="0" xfId="0" applyNumberFormat="1" applyFont="1"/>
    <xf numFmtId="49" fontId="51" fillId="0" borderId="36" xfId="0" applyNumberFormat="1" applyFont="1" applyBorder="1" applyAlignment="1">
      <alignment horizontal="center" wrapText="1"/>
    </xf>
    <xf numFmtId="0" fontId="4" fillId="0" borderId="36" xfId="0" applyFont="1" applyBorder="1" applyAlignment="1">
      <alignment horizontal="justify" vertical="top"/>
    </xf>
    <xf numFmtId="2" fontId="57" fillId="0" borderId="1" xfId="0" applyNumberFormat="1" applyFont="1" applyBorder="1"/>
    <xf numFmtId="4" fontId="52" fillId="32" borderId="0" xfId="0" applyNumberFormat="1" applyFont="1" applyFill="1"/>
    <xf numFmtId="0" fontId="51" fillId="0" borderId="36" xfId="0" applyFont="1" applyBorder="1" applyAlignment="1">
      <alignment vertical="top" wrapText="1"/>
    </xf>
    <xf numFmtId="43" fontId="51" fillId="0" borderId="10" xfId="367" applyFont="1" applyBorder="1"/>
    <xf numFmtId="0" fontId="51" fillId="0" borderId="1" xfId="0" applyFont="1" applyBorder="1"/>
    <xf numFmtId="49" fontId="53" fillId="0" borderId="36" xfId="0" applyNumberFormat="1" applyFont="1" applyBorder="1" applyAlignment="1">
      <alignment wrapText="1"/>
    </xf>
    <xf numFmtId="4" fontId="53" fillId="0" borderId="29" xfId="0" applyNumberFormat="1" applyFont="1" applyBorder="1" applyAlignment="1">
      <alignment horizontal="right" vertical="center" wrapText="1"/>
    </xf>
    <xf numFmtId="2" fontId="53" fillId="0" borderId="1" xfId="0" applyNumberFormat="1" applyFont="1" applyBorder="1"/>
    <xf numFmtId="4" fontId="53" fillId="0" borderId="0" xfId="0" applyNumberFormat="1" applyFont="1"/>
    <xf numFmtId="0" fontId="53" fillId="0" borderId="0" xfId="0" applyFont="1"/>
    <xf numFmtId="0" fontId="53" fillId="0" borderId="36" xfId="0" applyFont="1" applyBorder="1" applyAlignment="1">
      <alignment wrapText="1"/>
    </xf>
    <xf numFmtId="0" fontId="53" fillId="0" borderId="0" xfId="0" applyFont="1" applyBorder="1" applyAlignment="1">
      <alignment wrapText="1"/>
    </xf>
    <xf numFmtId="0" fontId="53" fillId="0" borderId="0" xfId="0" applyFont="1" applyBorder="1" applyAlignment="1">
      <alignment horizontal="left" vertical="top" wrapText="1"/>
    </xf>
    <xf numFmtId="4" fontId="53" fillId="0" borderId="0" xfId="0" applyNumberFormat="1" applyFont="1" applyBorder="1" applyAlignment="1">
      <alignment horizontal="right" vertical="center" wrapText="1"/>
    </xf>
    <xf numFmtId="2" fontId="53" fillId="0" borderId="0" xfId="0" applyNumberFormat="1" applyFont="1" applyBorder="1"/>
    <xf numFmtId="0" fontId="51" fillId="0" borderId="0" xfId="0" applyFont="1" applyAlignment="1">
      <alignment wrapText="1"/>
    </xf>
    <xf numFmtId="0" fontId="51" fillId="0" borderId="0" xfId="0" applyFont="1" applyBorder="1"/>
    <xf numFmtId="0" fontId="51" fillId="0" borderId="36" xfId="0" applyFont="1" applyBorder="1" applyAlignment="1">
      <alignment horizontal="center" wrapText="1"/>
    </xf>
    <xf numFmtId="43" fontId="51" fillId="0" borderId="1" xfId="0" applyNumberFormat="1" applyFont="1" applyBorder="1" applyAlignment="1">
      <alignment horizontal="left" indent="3"/>
    </xf>
    <xf numFmtId="0" fontId="53" fillId="0" borderId="36" xfId="0" applyFont="1" applyBorder="1" applyAlignment="1">
      <alignment horizontal="center" vertical="center" wrapText="1"/>
    </xf>
    <xf numFmtId="0" fontId="58" fillId="0" borderId="0" xfId="0" applyFont="1"/>
    <xf numFmtId="2" fontId="51" fillId="0" borderId="1" xfId="0" applyNumberFormat="1" applyFont="1" applyBorder="1"/>
    <xf numFmtId="4" fontId="53" fillId="0" borderId="36" xfId="0" applyNumberFormat="1" applyFont="1" applyBorder="1" applyAlignment="1">
      <alignment horizontal="right" vertical="center" wrapText="1"/>
    </xf>
    <xf numFmtId="0" fontId="59" fillId="0" borderId="0" xfId="0" applyFont="1"/>
    <xf numFmtId="164" fontId="0" fillId="0" borderId="0" xfId="0" applyNumberFormat="1"/>
    <xf numFmtId="0" fontId="51" fillId="0" borderId="0" xfId="0" applyFont="1" applyAlignment="1">
      <alignment horizontal="right"/>
    </xf>
    <xf numFmtId="0" fontId="60" fillId="0" borderId="0" xfId="0" applyFont="1" applyAlignment="1">
      <alignment horizontal="center" wrapText="1"/>
    </xf>
    <xf numFmtId="0" fontId="51" fillId="0" borderId="28" xfId="0" applyFont="1" applyBorder="1" applyAlignment="1">
      <alignment horizontal="center" wrapText="1"/>
    </xf>
    <xf numFmtId="0" fontId="51" fillId="0" borderId="0" xfId="0" applyFont="1" applyBorder="1" applyAlignment="1">
      <alignment horizontal="center" vertical="center" wrapText="1"/>
    </xf>
    <xf numFmtId="0" fontId="61" fillId="0" borderId="0" xfId="0" applyFont="1"/>
    <xf numFmtId="164" fontId="61" fillId="0" borderId="0" xfId="0" applyNumberFormat="1" applyFont="1"/>
    <xf numFmtId="0" fontId="61" fillId="0" borderId="1" xfId="0" applyFont="1" applyBorder="1" applyAlignment="1">
      <alignment horizontal="center" wrapText="1"/>
    </xf>
    <xf numFmtId="4" fontId="61" fillId="0" borderId="0" xfId="0" applyNumberFormat="1" applyFont="1"/>
    <xf numFmtId="4" fontId="3" fillId="0" borderId="0" xfId="1" applyNumberFormat="1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4" fontId="0" fillId="0" borderId="0" xfId="0" applyNumberFormat="1"/>
    <xf numFmtId="0" fontId="55" fillId="0" borderId="0" xfId="0" applyFont="1"/>
    <xf numFmtId="0" fontId="4" fillId="0" borderId="0" xfId="0" applyFont="1" applyAlignment="1">
      <alignment horizontal="right" vertical="center"/>
    </xf>
    <xf numFmtId="0" fontId="7" fillId="0" borderId="0" xfId="0" applyFont="1" applyAlignment="1">
      <alignment horizontal="center" wrapText="1"/>
    </xf>
    <xf numFmtId="0" fontId="56" fillId="0" borderId="0" xfId="0" applyFont="1"/>
    <xf numFmtId="0" fontId="5" fillId="0" borderId="0" xfId="0" applyFont="1"/>
    <xf numFmtId="0" fontId="4" fillId="0" borderId="2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6" xfId="0" applyFont="1" applyBorder="1" applyAlignment="1">
      <alignment vertical="top" wrapText="1"/>
    </xf>
    <xf numFmtId="0" fontId="55" fillId="0" borderId="36" xfId="0" applyFont="1" applyBorder="1" applyAlignment="1">
      <alignment vertical="top" wrapText="1"/>
    </xf>
    <xf numFmtId="0" fontId="56" fillId="0" borderId="36" xfId="0" applyFont="1" applyBorder="1" applyAlignment="1">
      <alignment vertical="top" wrapText="1"/>
    </xf>
    <xf numFmtId="0" fontId="7" fillId="0" borderId="36" xfId="0" applyFont="1" applyBorder="1" applyAlignment="1">
      <alignment horizontal="justify" vertical="top" wrapText="1"/>
    </xf>
    <xf numFmtId="4" fontId="55" fillId="0" borderId="0" xfId="0" applyNumberFormat="1" applyFont="1"/>
    <xf numFmtId="0" fontId="53" fillId="0" borderId="0" xfId="0" applyFont="1" applyAlignment="1">
      <alignment horizontal="justify"/>
    </xf>
    <xf numFmtId="0" fontId="51" fillId="31" borderId="1" xfId="0" applyFont="1" applyFill="1" applyBorder="1" applyAlignment="1">
      <alignment horizontal="center" vertical="center" wrapText="1"/>
    </xf>
    <xf numFmtId="0" fontId="51" fillId="31" borderId="1" xfId="0" applyFont="1" applyFill="1" applyBorder="1" applyAlignment="1">
      <alignment horizontal="center" wrapText="1"/>
    </xf>
    <xf numFmtId="166" fontId="53" fillId="0" borderId="0" xfId="0" applyNumberFormat="1" applyFont="1" applyAlignment="1">
      <alignment horizontal="right"/>
    </xf>
    <xf numFmtId="0" fontId="61" fillId="31" borderId="1" xfId="0" applyFont="1" applyFill="1" applyBorder="1" applyAlignment="1">
      <alignment horizontal="center" wrapText="1"/>
    </xf>
    <xf numFmtId="0" fontId="51" fillId="0" borderId="1" xfId="0" applyFont="1" applyBorder="1" applyAlignment="1">
      <alignment vertical="center" wrapText="1"/>
    </xf>
    <xf numFmtId="0" fontId="51" fillId="0" borderId="1" xfId="0" applyFont="1" applyBorder="1" applyAlignment="1">
      <alignment horizontal="justify" vertical="center" wrapText="1"/>
    </xf>
    <xf numFmtId="2" fontId="51" fillId="0" borderId="1" xfId="0" applyNumberFormat="1" applyFont="1" applyBorder="1" applyAlignment="1">
      <alignment vertical="center" wrapText="1"/>
    </xf>
    <xf numFmtId="4" fontId="51" fillId="0" borderId="1" xfId="0" applyNumberFormat="1" applyFont="1" applyBorder="1" applyAlignment="1">
      <alignment vertical="center" wrapText="1"/>
    </xf>
    <xf numFmtId="4" fontId="5" fillId="0" borderId="0" xfId="0" applyNumberFormat="1" applyFont="1"/>
    <xf numFmtId="0" fontId="53" fillId="31" borderId="1" xfId="0" applyFont="1" applyFill="1" applyBorder="1" applyAlignment="1">
      <alignment wrapText="1"/>
    </xf>
    <xf numFmtId="0" fontId="53" fillId="31" borderId="1" xfId="0" applyFont="1" applyFill="1" applyBorder="1" applyAlignment="1">
      <alignment horizontal="justify" vertical="top" wrapText="1"/>
    </xf>
    <xf numFmtId="0" fontId="53" fillId="31" borderId="1" xfId="0" applyFont="1" applyFill="1" applyBorder="1" applyAlignment="1">
      <alignment horizontal="center" vertical="center" wrapText="1"/>
    </xf>
    <xf numFmtId="4" fontId="53" fillId="31" borderId="1" xfId="0" applyNumberFormat="1" applyFont="1" applyFill="1" applyBorder="1" applyAlignment="1">
      <alignment wrapText="1"/>
    </xf>
    <xf numFmtId="0" fontId="53" fillId="31" borderId="0" xfId="0" applyFont="1" applyFill="1"/>
    <xf numFmtId="0" fontId="51" fillId="0" borderId="0" xfId="0" applyFont="1" applyBorder="1" applyAlignment="1">
      <alignment wrapText="1"/>
    </xf>
    <xf numFmtId="0" fontId="51" fillId="0" borderId="0" xfId="0" applyFont="1" applyBorder="1" applyAlignment="1">
      <alignment horizontal="justify" vertical="top" wrapText="1"/>
    </xf>
    <xf numFmtId="4" fontId="51" fillId="0" borderId="0" xfId="0" applyNumberFormat="1" applyFont="1" applyBorder="1" applyAlignment="1">
      <alignment wrapText="1"/>
    </xf>
    <xf numFmtId="0" fontId="62" fillId="0" borderId="0" xfId="0" applyFont="1"/>
    <xf numFmtId="166" fontId="62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164" fontId="52" fillId="0" borderId="0" xfId="0" applyNumberFormat="1" applyFont="1"/>
    <xf numFmtId="164" fontId="7" fillId="0" borderId="0" xfId="0" applyNumberFormat="1" applyFont="1" applyAlignment="1">
      <alignment horizontal="right"/>
    </xf>
    <xf numFmtId="164" fontId="58" fillId="0" borderId="0" xfId="0" applyNumberFormat="1" applyFont="1"/>
    <xf numFmtId="0" fontId="4" fillId="0" borderId="36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right"/>
    </xf>
    <xf numFmtId="0" fontId="4" fillId="30" borderId="36" xfId="0" applyFont="1" applyFill="1" applyBorder="1" applyAlignment="1">
      <alignment horizontal="justify" vertical="top" wrapText="1"/>
    </xf>
    <xf numFmtId="0" fontId="4" fillId="30" borderId="36" xfId="0" applyFont="1" applyFill="1" applyBorder="1" applyAlignment="1">
      <alignment vertical="top" wrapText="1"/>
    </xf>
    <xf numFmtId="164" fontId="7" fillId="0" borderId="1" xfId="0" applyNumberFormat="1" applyFont="1" applyBorder="1" applyAlignment="1">
      <alignment horizontal="right"/>
    </xf>
    <xf numFmtId="4" fontId="4" fillId="0" borderId="36" xfId="0" applyNumberFormat="1" applyFont="1" applyBorder="1" applyAlignment="1">
      <alignment wrapText="1"/>
    </xf>
    <xf numFmtId="0" fontId="4" fillId="0" borderId="36" xfId="0" applyFont="1" applyBorder="1" applyAlignment="1">
      <alignment horizontal="justify" vertical="top" wrapText="1"/>
    </xf>
    <xf numFmtId="0" fontId="4" fillId="0" borderId="36" xfId="0" applyFont="1" applyBorder="1" applyAlignment="1">
      <alignment horizontal="left" vertical="top" wrapText="1"/>
    </xf>
    <xf numFmtId="0" fontId="55" fillId="0" borderId="36" xfId="0" applyFont="1" applyFill="1" applyBorder="1" applyAlignment="1">
      <alignment vertical="top" wrapText="1"/>
    </xf>
    <xf numFmtId="0" fontId="4" fillId="0" borderId="36" xfId="0" applyFont="1" applyFill="1" applyBorder="1" applyAlignment="1">
      <alignment horizontal="justify" vertical="top" wrapText="1"/>
    </xf>
    <xf numFmtId="164" fontId="57" fillId="0" borderId="1" xfId="0" applyNumberFormat="1" applyFont="1" applyBorder="1" applyAlignment="1">
      <alignment horizontal="right"/>
    </xf>
    <xf numFmtId="4" fontId="4" fillId="0" borderId="29" xfId="0" applyNumberFormat="1" applyFont="1" applyFill="1" applyBorder="1" applyAlignment="1">
      <alignment wrapText="1"/>
    </xf>
    <xf numFmtId="0" fontId="7" fillId="0" borderId="36" xfId="0" applyFont="1" applyBorder="1" applyAlignment="1">
      <alignment horizontal="center" wrapText="1"/>
    </xf>
    <xf numFmtId="0" fontId="65" fillId="0" borderId="0" xfId="0" applyFont="1"/>
    <xf numFmtId="164" fontId="52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5" fillId="0" borderId="36" xfId="0" applyFont="1" applyBorder="1" applyAlignment="1">
      <alignment wrapText="1"/>
    </xf>
    <xf numFmtId="0" fontId="66" fillId="0" borderId="0" xfId="0" applyFont="1"/>
    <xf numFmtId="164" fontId="51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center" wrapText="1"/>
    </xf>
    <xf numFmtId="164" fontId="4" fillId="0" borderId="0" xfId="0" applyNumberFormat="1" applyFont="1" applyBorder="1" applyAlignment="1">
      <alignment horizontal="right"/>
    </xf>
    <xf numFmtId="0" fontId="4" fillId="31" borderId="1" xfId="0" applyFont="1" applyFill="1" applyBorder="1" applyAlignment="1">
      <alignment wrapText="1"/>
    </xf>
    <xf numFmtId="0" fontId="7" fillId="31" borderId="1" xfId="0" applyFont="1" applyFill="1" applyBorder="1" applyAlignment="1">
      <alignment horizontal="justify" vertical="top" wrapText="1"/>
    </xf>
    <xf numFmtId="0" fontId="67" fillId="0" borderId="0" xfId="0" applyFont="1"/>
    <xf numFmtId="0" fontId="4" fillId="31" borderId="37" xfId="0" applyFont="1" applyFill="1" applyBorder="1" applyAlignment="1">
      <alignment horizontal="center" wrapText="1"/>
    </xf>
    <xf numFmtId="0" fontId="4" fillId="31" borderId="36" xfId="0" applyFont="1" applyFill="1" applyBorder="1" applyAlignment="1">
      <alignment horizontal="center" wrapText="1"/>
    </xf>
    <xf numFmtId="0" fontId="4" fillId="31" borderId="29" xfId="0" applyFont="1" applyFill="1" applyBorder="1" applyAlignment="1">
      <alignment horizontal="center" wrapText="1"/>
    </xf>
    <xf numFmtId="2" fontId="4" fillId="31" borderId="1" xfId="0" applyNumberFormat="1" applyFont="1" applyFill="1" applyBorder="1" applyAlignment="1">
      <alignment horizontal="right"/>
    </xf>
    <xf numFmtId="0" fontId="4" fillId="0" borderId="36" xfId="0" applyFont="1" applyFill="1" applyBorder="1" applyAlignment="1">
      <alignment horizontal="left" wrapText="1"/>
    </xf>
    <xf numFmtId="0" fontId="4" fillId="0" borderId="36" xfId="0" applyFont="1" applyFill="1" applyBorder="1" applyAlignment="1">
      <alignment horizontal="center" vertical="center" wrapText="1"/>
    </xf>
    <xf numFmtId="0" fontId="68" fillId="0" borderId="0" xfId="0" applyFont="1"/>
    <xf numFmtId="0" fontId="69" fillId="0" borderId="0" xfId="0" applyFont="1"/>
    <xf numFmtId="164" fontId="70" fillId="0" borderId="0" xfId="0" applyNumberFormat="1" applyFont="1" applyAlignment="1">
      <alignment horizontal="right"/>
    </xf>
    <xf numFmtId="164" fontId="70" fillId="0" borderId="0" xfId="0" applyNumberFormat="1" applyFont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51" fillId="0" borderId="29" xfId="0" applyFont="1" applyBorder="1" applyAlignment="1">
      <alignment horizontal="center" wrapText="1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51" fillId="0" borderId="36" xfId="0" applyFont="1" applyBorder="1" applyAlignment="1">
      <alignment horizontal="left" wrapText="1"/>
    </xf>
    <xf numFmtId="4" fontId="71" fillId="0" borderId="0" xfId="0" applyNumberFormat="1" applyFont="1" applyAlignment="1"/>
    <xf numFmtId="0" fontId="51" fillId="0" borderId="36" xfId="0" applyFont="1" applyFill="1" applyBorder="1" applyAlignment="1">
      <alignment wrapText="1"/>
    </xf>
    <xf numFmtId="4" fontId="71" fillId="0" borderId="0" xfId="0" applyNumberFormat="1" applyFont="1"/>
    <xf numFmtId="0" fontId="0" fillId="0" borderId="36" xfId="0" applyBorder="1" applyAlignment="1">
      <alignment horizontal="center" wrapText="1"/>
    </xf>
    <xf numFmtId="0" fontId="37" fillId="0" borderId="36" xfId="0" applyFont="1" applyBorder="1" applyAlignment="1">
      <alignment wrapText="1"/>
    </xf>
    <xf numFmtId="4" fontId="37" fillId="0" borderId="0" xfId="0" applyNumberFormat="1" applyFont="1"/>
    <xf numFmtId="0" fontId="37" fillId="0" borderId="0" xfId="0" applyFont="1"/>
    <xf numFmtId="0" fontId="4" fillId="0" borderId="0" xfId="0" applyFont="1" applyFill="1"/>
    <xf numFmtId="0" fontId="5" fillId="0" borderId="0" xfId="0" applyFont="1" applyFill="1"/>
    <xf numFmtId="0" fontId="4" fillId="0" borderId="0" xfId="0" applyFont="1" applyFill="1" applyAlignment="1">
      <alignment horizontal="justify"/>
    </xf>
    <xf numFmtId="0" fontId="5" fillId="0" borderId="0" xfId="0" applyFont="1" applyFill="1" applyAlignment="1">
      <alignment horizontal="center" vertical="center"/>
    </xf>
    <xf numFmtId="166" fontId="7" fillId="0" borderId="1" xfId="0" applyNumberFormat="1" applyFont="1" applyFill="1" applyBorder="1" applyAlignment="1">
      <alignment horizontal="right"/>
    </xf>
    <xf numFmtId="0" fontId="4" fillId="0" borderId="36" xfId="0" applyFont="1" applyFill="1" applyBorder="1" applyAlignment="1">
      <alignment wrapText="1"/>
    </xf>
    <xf numFmtId="0" fontId="7" fillId="0" borderId="36" xfId="0" applyFont="1" applyFill="1" applyBorder="1" applyAlignment="1">
      <alignment wrapText="1"/>
    </xf>
    <xf numFmtId="4" fontId="72" fillId="0" borderId="0" xfId="0" applyNumberFormat="1" applyFont="1" applyFill="1"/>
    <xf numFmtId="0" fontId="42" fillId="0" borderId="0" xfId="0" applyFont="1" applyFill="1"/>
    <xf numFmtId="0" fontId="4" fillId="0" borderId="36" xfId="0" applyNumberFormat="1" applyFont="1" applyFill="1" applyBorder="1" applyAlignment="1">
      <alignment horizontal="right" wrapText="1"/>
    </xf>
    <xf numFmtId="0" fontId="4" fillId="0" borderId="36" xfId="0" applyFont="1" applyFill="1" applyBorder="1" applyAlignment="1">
      <alignment vertical="top" wrapText="1"/>
    </xf>
    <xf numFmtId="4" fontId="4" fillId="0" borderId="36" xfId="0" applyNumberFormat="1" applyFont="1" applyFill="1" applyBorder="1" applyAlignment="1">
      <alignment wrapText="1"/>
    </xf>
    <xf numFmtId="0" fontId="7" fillId="31" borderId="36" xfId="0" applyFont="1" applyFill="1" applyBorder="1" applyAlignment="1">
      <alignment horizontal="justify" vertical="top" wrapText="1"/>
    </xf>
    <xf numFmtId="0" fontId="7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justify" vertical="top" wrapText="1"/>
    </xf>
    <xf numFmtId="0" fontId="7" fillId="0" borderId="0" xfId="0" applyFont="1" applyFill="1" applyBorder="1" applyAlignment="1">
      <alignment horizontal="center" wrapText="1"/>
    </xf>
    <xf numFmtId="4" fontId="7" fillId="0" borderId="0" xfId="0" applyNumberFormat="1" applyFont="1" applyFill="1" applyBorder="1" applyAlignment="1">
      <alignment wrapText="1"/>
    </xf>
    <xf numFmtId="166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justify"/>
    </xf>
    <xf numFmtId="2" fontId="5" fillId="0" borderId="0" xfId="0" applyNumberFormat="1" applyFont="1"/>
    <xf numFmtId="0" fontId="4" fillId="0" borderId="37" xfId="0" applyFont="1" applyBorder="1" applyAlignment="1">
      <alignment horizontal="center" vertical="center" wrapText="1"/>
    </xf>
    <xf numFmtId="0" fontId="7" fillId="29" borderId="36" xfId="0" applyFont="1" applyFill="1" applyBorder="1" applyAlignment="1">
      <alignment wrapText="1"/>
    </xf>
    <xf numFmtId="4" fontId="7" fillId="29" borderId="36" xfId="0" applyNumberFormat="1" applyFont="1" applyFill="1" applyBorder="1" applyAlignment="1">
      <alignment wrapText="1"/>
    </xf>
    <xf numFmtId="0" fontId="5" fillId="0" borderId="36" xfId="0" applyFont="1" applyFill="1" applyBorder="1" applyAlignment="1">
      <alignment horizontal="center" vertical="center" wrapText="1"/>
    </xf>
    <xf numFmtId="4" fontId="73" fillId="0" borderId="0" xfId="0" applyNumberFormat="1" applyFont="1" applyFill="1"/>
    <xf numFmtId="4" fontId="73" fillId="0" borderId="0" xfId="0" applyNumberFormat="1" applyFont="1" applyFill="1" applyAlignment="1">
      <alignment horizontal="center" vertical="center"/>
    </xf>
    <xf numFmtId="0" fontId="7" fillId="29" borderId="36" xfId="0" applyFont="1" applyFill="1" applyBorder="1" applyAlignment="1">
      <alignment horizontal="justify" vertical="top" wrapText="1"/>
    </xf>
    <xf numFmtId="0" fontId="7" fillId="29" borderId="36" xfId="0" applyFont="1" applyFill="1" applyBorder="1" applyAlignment="1">
      <alignment horizontal="center" wrapText="1"/>
    </xf>
    <xf numFmtId="0" fontId="5" fillId="34" borderId="0" xfId="0" applyFont="1" applyFill="1"/>
    <xf numFmtId="4" fontId="5" fillId="0" borderId="0" xfId="0" applyNumberFormat="1" applyFont="1" applyFill="1"/>
    <xf numFmtId="4" fontId="5" fillId="0" borderId="0" xfId="0" applyNumberFormat="1" applyFont="1" applyFill="1" applyAlignment="1">
      <alignment horizontal="center" vertical="center"/>
    </xf>
    <xf numFmtId="0" fontId="4" fillId="0" borderId="31" xfId="0" applyFont="1" applyFill="1" applyBorder="1" applyAlignment="1">
      <alignment horizontal="justify" vertical="top" wrapText="1"/>
    </xf>
    <xf numFmtId="0" fontId="4" fillId="0" borderId="31" xfId="0" applyFont="1" applyFill="1" applyBorder="1" applyAlignment="1">
      <alignment wrapText="1"/>
    </xf>
    <xf numFmtId="164" fontId="4" fillId="0" borderId="36" xfId="0" applyNumberFormat="1" applyFont="1" applyFill="1" applyBorder="1" applyAlignment="1">
      <alignment wrapText="1"/>
    </xf>
    <xf numFmtId="164" fontId="5" fillId="0" borderId="0" xfId="0" applyNumberFormat="1" applyFont="1" applyFill="1"/>
    <xf numFmtId="0" fontId="4" fillId="0" borderId="37" xfId="0" applyFont="1" applyFill="1" applyBorder="1" applyAlignment="1">
      <alignment horizontal="justify" vertical="top" wrapText="1"/>
    </xf>
    <xf numFmtId="0" fontId="4" fillId="0" borderId="37" xfId="0" applyNumberFormat="1" applyFont="1" applyFill="1" applyBorder="1" applyAlignment="1">
      <alignment horizontal="right" wrapText="1"/>
    </xf>
    <xf numFmtId="0" fontId="4" fillId="0" borderId="37" xfId="0" applyFont="1" applyFill="1" applyBorder="1" applyAlignment="1">
      <alignment vertical="top" wrapText="1"/>
    </xf>
    <xf numFmtId="0" fontId="7" fillId="0" borderId="36" xfId="0" applyFont="1" applyFill="1" applyBorder="1" applyAlignment="1">
      <alignment horizontal="justify" vertical="top" wrapText="1"/>
    </xf>
    <xf numFmtId="0" fontId="7" fillId="0" borderId="36" xfId="0" applyFont="1" applyFill="1" applyBorder="1" applyAlignment="1">
      <alignment horizontal="center" wrapText="1"/>
    </xf>
    <xf numFmtId="164" fontId="7" fillId="0" borderId="36" xfId="0" applyNumberFormat="1" applyFont="1" applyFill="1" applyBorder="1" applyAlignment="1">
      <alignment wrapText="1"/>
    </xf>
    <xf numFmtId="4" fontId="42" fillId="0" borderId="0" xfId="0" applyNumberFormat="1" applyFont="1" applyFill="1"/>
    <xf numFmtId="164" fontId="7" fillId="0" borderId="1" xfId="0" applyNumberFormat="1" applyFont="1" applyFill="1" applyBorder="1" applyAlignment="1">
      <alignment horizontal="right"/>
    </xf>
    <xf numFmtId="4" fontId="51" fillId="0" borderId="1" xfId="0" applyNumberFormat="1" applyFont="1" applyBorder="1"/>
    <xf numFmtId="2" fontId="53" fillId="0" borderId="0" xfId="0" applyNumberFormat="1" applyFont="1"/>
    <xf numFmtId="166" fontId="4" fillId="0" borderId="0" xfId="0" applyNumberFormat="1" applyFont="1" applyAlignment="1">
      <alignment horizontal="right"/>
    </xf>
    <xf numFmtId="4" fontId="4" fillId="0" borderId="0" xfId="0" applyNumberFormat="1" applyFont="1"/>
    <xf numFmtId="0" fontId="4" fillId="0" borderId="28" xfId="0" applyFont="1" applyBorder="1" applyAlignment="1">
      <alignment horizontal="center" vertical="center" wrapText="1"/>
    </xf>
    <xf numFmtId="4" fontId="4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7" fillId="31" borderId="36" xfId="0" applyFont="1" applyFill="1" applyBorder="1" applyAlignment="1">
      <alignment horizontal="justify" wrapText="1"/>
    </xf>
    <xf numFmtId="0" fontId="4" fillId="31" borderId="36" xfId="0" applyFont="1" applyFill="1" applyBorder="1" applyAlignment="1">
      <alignment horizontal="right" vertical="center" wrapText="1"/>
    </xf>
    <xf numFmtId="3" fontId="7" fillId="31" borderId="29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right"/>
    </xf>
    <xf numFmtId="4" fontId="52" fillId="0" borderId="0" xfId="0" applyNumberFormat="1" applyFont="1"/>
    <xf numFmtId="4" fontId="4" fillId="0" borderId="36" xfId="0" applyNumberFormat="1" applyFont="1" applyBorder="1" applyAlignment="1">
      <alignment horizontal="right" vertical="center" wrapText="1"/>
    </xf>
    <xf numFmtId="10" fontId="4" fillId="0" borderId="36" xfId="0" applyNumberFormat="1" applyFont="1" applyBorder="1" applyAlignment="1">
      <alignment horizontal="right" vertical="center" wrapText="1"/>
    </xf>
    <xf numFmtId="3" fontId="4" fillId="0" borderId="36" xfId="0" applyNumberFormat="1" applyFont="1" applyBorder="1" applyAlignment="1">
      <alignment horizontal="right" vertical="center" wrapText="1"/>
    </xf>
    <xf numFmtId="0" fontId="6" fillId="0" borderId="36" xfId="0" applyFont="1" applyBorder="1" applyAlignment="1">
      <alignment horizontal="center" vertical="center" wrapText="1"/>
    </xf>
    <xf numFmtId="0" fontId="7" fillId="31" borderId="36" xfId="0" applyFont="1" applyFill="1" applyBorder="1" applyAlignment="1">
      <alignment horizontal="center" vertical="center" wrapText="1"/>
    </xf>
    <xf numFmtId="4" fontId="7" fillId="31" borderId="29" xfId="0" applyNumberFormat="1" applyFont="1" applyFill="1" applyBorder="1" applyAlignment="1">
      <alignment vertical="center" wrapText="1"/>
    </xf>
    <xf numFmtId="3" fontId="4" fillId="0" borderId="36" xfId="0" applyNumberFormat="1" applyFont="1" applyBorder="1" applyAlignment="1">
      <alignment wrapText="1"/>
    </xf>
    <xf numFmtId="167" fontId="4" fillId="0" borderId="36" xfId="0" applyNumberFormat="1" applyFont="1" applyBorder="1" applyAlignment="1">
      <alignment wrapText="1"/>
    </xf>
    <xf numFmtId="0" fontId="51" fillId="0" borderId="0" xfId="383" applyFont="1"/>
    <xf numFmtId="166" fontId="51" fillId="0" borderId="0" xfId="384" applyNumberFormat="1" applyFont="1" applyAlignment="1">
      <alignment horizontal="right"/>
    </xf>
    <xf numFmtId="0" fontId="8" fillId="0" borderId="0" xfId="384"/>
    <xf numFmtId="0" fontId="51" fillId="0" borderId="0" xfId="383" applyFont="1" applyAlignment="1">
      <alignment horizontal="justify"/>
    </xf>
    <xf numFmtId="0" fontId="51" fillId="0" borderId="28" xfId="383" applyFont="1" applyBorder="1" applyAlignment="1">
      <alignment horizontal="center" vertical="center" wrapText="1"/>
    </xf>
    <xf numFmtId="0" fontId="51" fillId="0" borderId="36" xfId="383" applyFont="1" applyBorder="1" applyAlignment="1">
      <alignment horizontal="center" vertical="center" wrapText="1"/>
    </xf>
    <xf numFmtId="166" fontId="51" fillId="0" borderId="1" xfId="384" applyNumberFormat="1" applyFont="1" applyBorder="1" applyAlignment="1">
      <alignment horizontal="right" vertical="center"/>
    </xf>
    <xf numFmtId="0" fontId="74" fillId="0" borderId="0" xfId="384" applyFont="1" applyAlignment="1">
      <alignment horizontal="center" vertical="center"/>
    </xf>
    <xf numFmtId="0" fontId="51" fillId="0" borderId="36" xfId="383" applyFont="1" applyBorder="1" applyAlignment="1">
      <alignment horizontal="justify" wrapText="1"/>
    </xf>
    <xf numFmtId="0" fontId="53" fillId="0" borderId="36" xfId="383" applyFont="1" applyBorder="1" applyAlignment="1">
      <alignment horizontal="justify" vertical="top" wrapText="1"/>
    </xf>
    <xf numFmtId="4" fontId="53" fillId="0" borderId="36" xfId="383" applyNumberFormat="1" applyFont="1" applyBorder="1" applyAlignment="1">
      <alignment horizontal="center" vertical="center" wrapText="1"/>
    </xf>
    <xf numFmtId="4" fontId="53" fillId="0" borderId="36" xfId="383" applyNumberFormat="1" applyFont="1" applyBorder="1" applyAlignment="1">
      <alignment wrapText="1"/>
    </xf>
    <xf numFmtId="166" fontId="53" fillId="0" borderId="1" xfId="384" applyNumberFormat="1" applyFont="1" applyBorder="1" applyAlignment="1">
      <alignment horizontal="right"/>
    </xf>
    <xf numFmtId="0" fontId="37" fillId="0" borderId="0" xfId="384" applyFont="1"/>
    <xf numFmtId="4" fontId="51" fillId="0" borderId="36" xfId="383" applyNumberFormat="1" applyFont="1" applyBorder="1" applyAlignment="1">
      <alignment horizontal="center" vertical="center" wrapText="1"/>
    </xf>
    <xf numFmtId="0" fontId="51" fillId="0" borderId="36" xfId="383" applyFont="1" applyBorder="1" applyAlignment="1">
      <alignment horizontal="left" wrapText="1"/>
    </xf>
    <xf numFmtId="0" fontId="53" fillId="0" borderId="0" xfId="384" applyFont="1"/>
    <xf numFmtId="9" fontId="51" fillId="0" borderId="36" xfId="383" applyNumberFormat="1" applyFont="1" applyBorder="1" applyAlignment="1">
      <alignment horizontal="left" vertical="top" wrapText="1"/>
    </xf>
    <xf numFmtId="0" fontId="53" fillId="0" borderId="36" xfId="383" applyFont="1" applyBorder="1" applyAlignment="1">
      <alignment horizontal="left" wrapText="1"/>
    </xf>
    <xf numFmtId="9" fontId="53" fillId="0" borderId="36" xfId="383" applyNumberFormat="1" applyFont="1" applyBorder="1" applyAlignment="1">
      <alignment horizontal="left" vertical="top" wrapText="1"/>
    </xf>
    <xf numFmtId="166" fontId="51" fillId="0" borderId="1" xfId="384" applyNumberFormat="1" applyFont="1" applyBorder="1" applyAlignment="1">
      <alignment horizontal="right"/>
    </xf>
    <xf numFmtId="9" fontId="51" fillId="0" borderId="36" xfId="385" applyNumberFormat="1" applyFont="1" applyBorder="1" applyAlignment="1">
      <alignment horizontal="left" vertical="top" wrapText="1"/>
    </xf>
    <xf numFmtId="0" fontId="53" fillId="31" borderId="36" xfId="383" applyFont="1" applyFill="1" applyBorder="1" applyAlignment="1">
      <alignment wrapText="1"/>
    </xf>
    <xf numFmtId="0" fontId="53" fillId="31" borderId="36" xfId="383" applyFont="1" applyFill="1" applyBorder="1" applyAlignment="1">
      <alignment horizontal="justify" vertical="top" wrapText="1"/>
    </xf>
    <xf numFmtId="4" fontId="53" fillId="31" borderId="36" xfId="383" applyNumberFormat="1" applyFont="1" applyFill="1" applyBorder="1" applyAlignment="1">
      <alignment horizontal="center" vertical="center" wrapText="1"/>
    </xf>
    <xf numFmtId="4" fontId="7" fillId="31" borderId="36" xfId="383" applyNumberFormat="1" applyFont="1" applyFill="1" applyBorder="1" applyAlignment="1">
      <alignment horizontal="center" wrapText="1"/>
    </xf>
    <xf numFmtId="0" fontId="53" fillId="0" borderId="0" xfId="383" applyFont="1" applyBorder="1" applyAlignment="1">
      <alignment wrapText="1"/>
    </xf>
    <xf numFmtId="0" fontId="53" fillId="0" borderId="0" xfId="383" applyFont="1" applyBorder="1" applyAlignment="1">
      <alignment horizontal="justify" vertical="top" wrapText="1"/>
    </xf>
    <xf numFmtId="4" fontId="53" fillId="0" borderId="0" xfId="383" applyNumberFormat="1" applyFont="1" applyBorder="1" applyAlignment="1">
      <alignment horizontal="center" vertical="center" wrapText="1"/>
    </xf>
    <xf numFmtId="4" fontId="7" fillId="0" borderId="0" xfId="383" applyNumberFormat="1" applyFont="1" applyFill="1" applyBorder="1" applyAlignment="1">
      <alignment horizontal="center" wrapText="1"/>
    </xf>
    <xf numFmtId="166" fontId="53" fillId="0" borderId="0" xfId="384" applyNumberFormat="1" applyFont="1" applyBorder="1" applyAlignment="1">
      <alignment horizontal="right"/>
    </xf>
    <xf numFmtId="0" fontId="8" fillId="0" borderId="0" xfId="383"/>
    <xf numFmtId="0" fontId="51" fillId="0" borderId="0" xfId="384" applyFont="1"/>
    <xf numFmtId="0" fontId="75" fillId="0" borderId="0" xfId="0" applyFont="1"/>
    <xf numFmtId="166" fontId="59" fillId="0" borderId="0" xfId="0" applyNumberFormat="1" applyFont="1" applyAlignment="1">
      <alignment horizontal="right"/>
    </xf>
    <xf numFmtId="4" fontId="73" fillId="0" borderId="0" xfId="384" applyNumberFormat="1" applyFont="1"/>
    <xf numFmtId="0" fontId="51" fillId="0" borderId="29" xfId="383" applyFont="1" applyBorder="1" applyAlignment="1">
      <alignment horizontal="center" vertical="center" wrapText="1"/>
    </xf>
    <xf numFmtId="4" fontId="73" fillId="0" borderId="0" xfId="384" applyNumberFormat="1" applyFont="1" applyAlignment="1">
      <alignment horizontal="center" vertical="center"/>
    </xf>
    <xf numFmtId="4" fontId="72" fillId="0" borderId="0" xfId="384" applyNumberFormat="1" applyFont="1"/>
    <xf numFmtId="4" fontId="53" fillId="0" borderId="29" xfId="383" applyNumberFormat="1" applyFont="1" applyBorder="1" applyAlignment="1">
      <alignment horizontal="center" wrapText="1"/>
    </xf>
    <xf numFmtId="4" fontId="51" fillId="0" borderId="29" xfId="383" applyNumberFormat="1" applyFont="1" applyBorder="1" applyAlignment="1">
      <alignment horizontal="center" wrapText="1"/>
    </xf>
    <xf numFmtId="4" fontId="76" fillId="0" borderId="0" xfId="384" applyNumberFormat="1" applyFont="1"/>
    <xf numFmtId="4" fontId="73" fillId="0" borderId="0" xfId="0" applyNumberFormat="1" applyFont="1" applyAlignment="1">
      <alignment horizontal="right"/>
    </xf>
    <xf numFmtId="0" fontId="3" fillId="0" borderId="0" xfId="189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9" xfId="0" applyFont="1" applyBorder="1" applyAlignment="1">
      <alignment horizontal="right" vertical="center"/>
    </xf>
    <xf numFmtId="0" fontId="78" fillId="0" borderId="0" xfId="0" applyFont="1" applyAlignment="1">
      <alignment horizontal="left" vertical="top"/>
    </xf>
    <xf numFmtId="0" fontId="77" fillId="0" borderId="0" xfId="0" applyFont="1" applyAlignment="1">
      <alignment horizontal="center" vertical="center"/>
    </xf>
    <xf numFmtId="164" fontId="5" fillId="0" borderId="1" xfId="1" applyNumberFormat="1" applyFont="1" applyFill="1" applyBorder="1" applyAlignment="1">
      <alignment horizontal="right" wrapText="1"/>
    </xf>
    <xf numFmtId="0" fontId="79" fillId="0" borderId="0" xfId="369" applyFont="1" applyFill="1"/>
    <xf numFmtId="0" fontId="49" fillId="0" borderId="0" xfId="0" applyFont="1" applyFill="1" applyAlignment="1">
      <alignment horizontal="left"/>
    </xf>
    <xf numFmtId="0" fontId="49" fillId="0" borderId="0" xfId="0" applyFont="1" applyFill="1" applyAlignment="1">
      <alignment vertical="top"/>
    </xf>
    <xf numFmtId="0" fontId="77" fillId="0" borderId="0" xfId="0" applyFont="1" applyAlignment="1">
      <alignment horizontal="center" vertical="top"/>
    </xf>
    <xf numFmtId="0" fontId="78" fillId="0" borderId="0" xfId="0" applyFont="1" applyAlignment="1">
      <alignment horizontal="center" vertical="top"/>
    </xf>
    <xf numFmtId="0" fontId="77" fillId="0" borderId="4" xfId="0" applyFont="1" applyBorder="1" applyAlignment="1">
      <alignment horizontal="center" vertical="top"/>
    </xf>
    <xf numFmtId="0" fontId="45" fillId="0" borderId="0" xfId="0" applyFont="1" applyBorder="1" applyAlignment="1">
      <alignment horizontal="center" vertical="center"/>
    </xf>
    <xf numFmtId="0" fontId="77" fillId="0" borderId="0" xfId="0" applyFont="1" applyBorder="1" applyAlignment="1">
      <alignment vertical="top"/>
    </xf>
    <xf numFmtId="0" fontId="45" fillId="0" borderId="0" xfId="0" applyFont="1" applyBorder="1" applyAlignment="1">
      <alignment vertical="center"/>
    </xf>
    <xf numFmtId="0" fontId="51" fillId="0" borderId="0" xfId="0" applyFont="1" applyAlignment="1">
      <alignment horizontal="left"/>
    </xf>
    <xf numFmtId="0" fontId="51" fillId="0" borderId="0" xfId="0" applyFont="1" applyAlignment="1">
      <alignment horizontal="center"/>
    </xf>
    <xf numFmtId="0" fontId="51" fillId="29" borderId="0" xfId="0" applyFont="1" applyFill="1" applyAlignment="1">
      <alignment horizontal="right"/>
    </xf>
    <xf numFmtId="0" fontId="53" fillId="0" borderId="0" xfId="189" applyFont="1" applyAlignment="1">
      <alignment vertical="center" wrapText="1"/>
    </xf>
    <xf numFmtId="0" fontId="7" fillId="0" borderId="0" xfId="189" applyFont="1" applyAlignment="1">
      <alignment vertical="center" wrapText="1"/>
    </xf>
    <xf numFmtId="0" fontId="4" fillId="0" borderId="0" xfId="189" applyFont="1" applyAlignment="1">
      <alignment horizontal="center" vertical="center" wrapText="1"/>
    </xf>
    <xf numFmtId="0" fontId="50" fillId="0" borderId="0" xfId="189" applyFont="1"/>
    <xf numFmtId="0" fontId="4" fillId="0" borderId="0" xfId="0" applyNumberFormat="1" applyFont="1" applyFill="1" applyBorder="1" applyAlignment="1">
      <alignment horizontal="left"/>
    </xf>
    <xf numFmtId="0" fontId="4" fillId="0" borderId="28" xfId="189" applyFont="1" applyBorder="1" applyAlignment="1">
      <alignment horizontal="center" vertical="center" wrapText="1"/>
    </xf>
    <xf numFmtId="0" fontId="4" fillId="0" borderId="1" xfId="189" applyFont="1" applyBorder="1" applyAlignment="1">
      <alignment horizontal="center" vertical="center" wrapText="1"/>
    </xf>
    <xf numFmtId="0" fontId="4" fillId="30" borderId="1" xfId="189" applyFont="1" applyFill="1" applyBorder="1" applyAlignment="1">
      <alignment horizontal="center" vertical="center" wrapText="1"/>
    </xf>
    <xf numFmtId="0" fontId="7" fillId="30" borderId="1" xfId="189" applyFont="1" applyFill="1" applyBorder="1" applyAlignment="1">
      <alignment horizontal="center" vertical="center" wrapText="1"/>
    </xf>
    <xf numFmtId="4" fontId="50" fillId="0" borderId="0" xfId="189" applyNumberFormat="1" applyFont="1" applyAlignment="1">
      <alignment vertical="center"/>
    </xf>
    <xf numFmtId="0" fontId="50" fillId="0" borderId="0" xfId="189" applyFont="1" applyAlignment="1">
      <alignment vertical="center"/>
    </xf>
    <xf numFmtId="2" fontId="80" fillId="0" borderId="0" xfId="189" applyNumberFormat="1" applyFont="1"/>
    <xf numFmtId="0" fontId="4" fillId="28" borderId="0" xfId="0" applyNumberFormat="1" applyFont="1" applyFill="1" applyBorder="1" applyAlignment="1"/>
    <xf numFmtId="0" fontId="51" fillId="0" borderId="0" xfId="0" applyFont="1" applyBorder="1" applyAlignment="1">
      <alignment horizontal="left"/>
    </xf>
    <xf numFmtId="0" fontId="51" fillId="0" borderId="0" xfId="0" applyFont="1" applyBorder="1" applyAlignment="1"/>
    <xf numFmtId="0" fontId="51" fillId="0" borderId="27" xfId="0" applyFont="1" applyBorder="1" applyAlignment="1"/>
    <xf numFmtId="0" fontId="51" fillId="0" borderId="10" xfId="0" applyFont="1" applyBorder="1" applyAlignment="1">
      <alignment horizontal="center" wrapText="1"/>
    </xf>
    <xf numFmtId="0" fontId="46" fillId="0" borderId="0" xfId="0" applyFont="1" applyBorder="1" applyAlignment="1">
      <alignment vertical="center"/>
    </xf>
    <xf numFmtId="166" fontId="51" fillId="0" borderId="0" xfId="0" applyNumberFormat="1" applyFont="1" applyBorder="1" applyAlignment="1">
      <alignment horizontal="right"/>
    </xf>
    <xf numFmtId="0" fontId="52" fillId="0" borderId="0" xfId="0" applyFont="1" applyBorder="1"/>
    <xf numFmtId="0" fontId="81" fillId="0" borderId="0" xfId="272" applyFont="1"/>
    <xf numFmtId="0" fontId="81" fillId="0" borderId="0" xfId="272" applyFont="1" applyAlignment="1">
      <alignment horizontal="center"/>
    </xf>
    <xf numFmtId="4" fontId="82" fillId="0" borderId="0" xfId="272" applyNumberFormat="1" applyFont="1"/>
    <xf numFmtId="0" fontId="51" fillId="0" borderId="1" xfId="0" applyFont="1" applyBorder="1" applyAlignment="1">
      <alignment horizontal="center" wrapText="1"/>
    </xf>
    <xf numFmtId="164" fontId="51" fillId="0" borderId="36" xfId="0" applyNumberFormat="1" applyFont="1" applyBorder="1" applyAlignment="1">
      <alignment wrapText="1"/>
    </xf>
    <xf numFmtId="164" fontId="51" fillId="0" borderId="10" xfId="0" applyNumberFormat="1" applyFont="1" applyBorder="1"/>
    <xf numFmtId="164" fontId="51" fillId="0" borderId="36" xfId="0" applyNumberFormat="1" applyFont="1" applyBorder="1" applyAlignment="1">
      <alignment horizontal="center" vertical="center" wrapText="1"/>
    </xf>
    <xf numFmtId="164" fontId="7" fillId="0" borderId="29" xfId="0" applyNumberFormat="1" applyFont="1" applyBorder="1" applyAlignment="1">
      <alignment horizontal="right" vertical="center" wrapText="1"/>
    </xf>
    <xf numFmtId="164" fontId="4" fillId="0" borderId="1" xfId="189" applyNumberFormat="1" applyFont="1" applyBorder="1" applyAlignment="1">
      <alignment horizontal="center" vertical="center" wrapText="1"/>
    </xf>
    <xf numFmtId="164" fontId="4" fillId="0" borderId="1" xfId="189" applyNumberFormat="1" applyFont="1" applyBorder="1" applyAlignment="1">
      <alignment horizontal="left" wrapText="1"/>
    </xf>
    <xf numFmtId="164" fontId="4" fillId="0" borderId="1" xfId="189" applyNumberFormat="1" applyFont="1" applyBorder="1" applyAlignment="1">
      <alignment horizontal="center" wrapText="1"/>
    </xf>
    <xf numFmtId="164" fontId="4" fillId="30" borderId="1" xfId="189" applyNumberFormat="1" applyFont="1" applyFill="1" applyBorder="1" applyAlignment="1">
      <alignment horizontal="center" wrapText="1"/>
    </xf>
    <xf numFmtId="164" fontId="4" fillId="0" borderId="1" xfId="189" applyNumberFormat="1" applyFont="1" applyFill="1" applyBorder="1" applyAlignment="1">
      <alignment horizontal="center" wrapText="1"/>
    </xf>
    <xf numFmtId="164" fontId="4" fillId="0" borderId="1" xfId="189" applyNumberFormat="1" applyFont="1" applyFill="1" applyBorder="1" applyAlignment="1">
      <alignment horizontal="left" wrapText="1"/>
    </xf>
    <xf numFmtId="164" fontId="4" fillId="0" borderId="0" xfId="189" applyNumberFormat="1" applyFont="1" applyAlignment="1">
      <alignment horizontal="center"/>
    </xf>
    <xf numFmtId="164" fontId="7" fillId="0" borderId="1" xfId="189" applyNumberFormat="1" applyFont="1" applyBorder="1" applyAlignment="1">
      <alignment horizontal="center" wrapText="1"/>
    </xf>
    <xf numFmtId="0" fontId="4" fillId="0" borderId="1" xfId="189" applyFont="1" applyBorder="1" applyAlignment="1">
      <alignment horizontal="right" vertical="center" wrapText="1"/>
    </xf>
    <xf numFmtId="164" fontId="51" fillId="0" borderId="1" xfId="0" applyNumberFormat="1" applyFont="1" applyBorder="1" applyAlignment="1">
      <alignment horizontal="right"/>
    </xf>
    <xf numFmtId="164" fontId="4" fillId="0" borderId="1" xfId="0" applyNumberFormat="1" applyFont="1" applyBorder="1"/>
    <xf numFmtId="164" fontId="4" fillId="0" borderId="1" xfId="0" applyNumberFormat="1" applyFont="1" applyBorder="1" applyAlignment="1">
      <alignment vertical="center"/>
    </xf>
    <xf numFmtId="164" fontId="4" fillId="0" borderId="1" xfId="189" applyNumberFormat="1" applyFont="1" applyBorder="1"/>
    <xf numFmtId="164" fontId="4" fillId="0" borderId="1" xfId="0" applyNumberFormat="1" applyFont="1" applyBorder="1" applyAlignment="1">
      <alignment horizontal="center" vertical="center" wrapText="1"/>
    </xf>
    <xf numFmtId="164" fontId="51" fillId="0" borderId="10" xfId="367" applyNumberFormat="1" applyFont="1" applyFill="1" applyBorder="1"/>
    <xf numFmtId="164" fontId="57" fillId="0" borderId="1" xfId="0" applyNumberFormat="1" applyFont="1" applyBorder="1"/>
    <xf numFmtId="164" fontId="51" fillId="0" borderId="1" xfId="0" applyNumberFormat="1" applyFont="1" applyBorder="1" applyAlignment="1">
      <alignment horizontal="right" indent="3"/>
    </xf>
    <xf numFmtId="164" fontId="51" fillId="0" borderId="10" xfId="367" applyNumberFormat="1" applyFont="1" applyBorder="1"/>
    <xf numFmtId="164" fontId="51" fillId="0" borderId="1" xfId="0" applyNumberFormat="1" applyFont="1" applyBorder="1"/>
    <xf numFmtId="166" fontId="53" fillId="0" borderId="1" xfId="0" applyNumberFormat="1" applyFont="1" applyBorder="1" applyAlignment="1">
      <alignment horizontal="right"/>
    </xf>
    <xf numFmtId="166" fontId="53" fillId="0" borderId="0" xfId="0" applyNumberFormat="1" applyFont="1" applyBorder="1" applyAlignment="1">
      <alignment horizontal="right"/>
    </xf>
    <xf numFmtId="0" fontId="51" fillId="0" borderId="1" xfId="0" applyFont="1" applyBorder="1" applyAlignment="1">
      <alignment wrapText="1"/>
    </xf>
    <xf numFmtId="0" fontId="53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vertical="top" wrapText="1"/>
    </xf>
    <xf numFmtId="0" fontId="55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justify" vertical="top" wrapText="1"/>
    </xf>
    <xf numFmtId="166" fontId="53" fillId="0" borderId="12" xfId="0" applyNumberFormat="1" applyFont="1" applyBorder="1" applyAlignment="1">
      <alignment horizontal="right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vertical="top" wrapText="1"/>
    </xf>
    <xf numFmtId="0" fontId="48" fillId="0" borderId="1" xfId="0" applyFont="1" applyBorder="1" applyAlignment="1">
      <alignment vertical="top" wrapText="1"/>
    </xf>
    <xf numFmtId="0" fontId="51" fillId="0" borderId="1" xfId="0" applyFont="1" applyBorder="1" applyAlignment="1">
      <alignment horizontal="right" wrapText="1"/>
    </xf>
    <xf numFmtId="164" fontId="51" fillId="0" borderId="1" xfId="0" applyNumberFormat="1" applyFont="1" applyBorder="1" applyAlignment="1">
      <alignment vertical="center" wrapText="1"/>
    </xf>
    <xf numFmtId="164" fontId="4" fillId="0" borderId="1" xfId="0" applyNumberFormat="1" applyFont="1" applyBorder="1" applyAlignment="1">
      <alignment vertical="center" wrapText="1"/>
    </xf>
    <xf numFmtId="164" fontId="53" fillId="0" borderId="1" xfId="0" applyNumberFormat="1" applyFont="1" applyBorder="1" applyAlignment="1">
      <alignment horizontal="center" wrapText="1"/>
    </xf>
    <xf numFmtId="164" fontId="7" fillId="0" borderId="1" xfId="0" applyNumberFormat="1" applyFont="1" applyBorder="1" applyAlignment="1">
      <alignment wrapText="1"/>
    </xf>
    <xf numFmtId="164" fontId="61" fillId="0" borderId="1" xfId="0" applyNumberFormat="1" applyFont="1" applyBorder="1"/>
    <xf numFmtId="164" fontId="7" fillId="0" borderId="1" xfId="0" applyNumberFormat="1" applyFont="1" applyBorder="1" applyAlignment="1">
      <alignment horizontal="right" wrapText="1"/>
    </xf>
    <xf numFmtId="164" fontId="53" fillId="0" borderId="0" xfId="0" applyNumberFormat="1" applyFont="1" applyAlignment="1">
      <alignment horizontal="right"/>
    </xf>
    <xf numFmtId="164" fontId="83" fillId="0" borderId="1" xfId="0" applyNumberFormat="1" applyFont="1" applyBorder="1"/>
    <xf numFmtId="164" fontId="6" fillId="0" borderId="1" xfId="0" applyNumberFormat="1" applyFont="1" applyBorder="1" applyAlignment="1">
      <alignment horizontal="center" wrapText="1"/>
    </xf>
    <xf numFmtId="164" fontId="4" fillId="0" borderId="1" xfId="0" applyNumberFormat="1" applyFont="1" applyBorder="1" applyAlignment="1">
      <alignment wrapText="1"/>
    </xf>
    <xf numFmtId="164" fontId="4" fillId="0" borderId="12" xfId="0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right" wrapText="1"/>
    </xf>
    <xf numFmtId="164" fontId="4" fillId="0" borderId="1" xfId="0" applyNumberFormat="1" applyFont="1" applyBorder="1" applyAlignment="1">
      <alignment vertical="top" wrapText="1"/>
    </xf>
    <xf numFmtId="164" fontId="4" fillId="0" borderId="1" xfId="0" applyNumberFormat="1" applyFont="1" applyBorder="1" applyAlignment="1">
      <alignment horizontal="justify" vertical="top" wrapText="1"/>
    </xf>
    <xf numFmtId="164" fontId="4" fillId="30" borderId="36" xfId="0" applyNumberFormat="1" applyFont="1" applyFill="1" applyBorder="1" applyAlignment="1">
      <alignment horizontal="center" vertical="center" wrapText="1"/>
    </xf>
    <xf numFmtId="164" fontId="4" fillId="0" borderId="36" xfId="0" applyNumberFormat="1" applyFont="1" applyBorder="1" applyAlignment="1">
      <alignment wrapText="1"/>
    </xf>
    <xf numFmtId="164" fontId="4" fillId="0" borderId="29" xfId="0" applyNumberFormat="1" applyFont="1" applyBorder="1" applyAlignment="1">
      <alignment wrapText="1"/>
    </xf>
    <xf numFmtId="164" fontId="4" fillId="30" borderId="36" xfId="0" applyNumberFormat="1" applyFont="1" applyFill="1" applyBorder="1" applyAlignment="1">
      <alignment horizontal="center" wrapText="1"/>
    </xf>
    <xf numFmtId="164" fontId="4" fillId="30" borderId="36" xfId="0" applyNumberFormat="1" applyFont="1" applyFill="1" applyBorder="1" applyAlignment="1">
      <alignment vertical="center" wrapText="1"/>
    </xf>
    <xf numFmtId="164" fontId="4" fillId="30" borderId="29" xfId="0" applyNumberFormat="1" applyFont="1" applyFill="1" applyBorder="1" applyAlignment="1">
      <alignment vertical="center" wrapText="1"/>
    </xf>
    <xf numFmtId="164" fontId="55" fillId="0" borderId="36" xfId="0" applyNumberFormat="1" applyFont="1" applyBorder="1" applyAlignment="1">
      <alignment horizontal="center" wrapText="1"/>
    </xf>
    <xf numFmtId="164" fontId="4" fillId="30" borderId="36" xfId="0" applyNumberFormat="1" applyFont="1" applyFill="1" applyBorder="1" applyAlignment="1">
      <alignment wrapText="1"/>
    </xf>
    <xf numFmtId="164" fontId="4" fillId="30" borderId="29" xfId="0" applyNumberFormat="1" applyFont="1" applyFill="1" applyBorder="1" applyAlignment="1">
      <alignment wrapText="1"/>
    </xf>
    <xf numFmtId="164" fontId="4" fillId="0" borderId="29" xfId="0" applyNumberFormat="1" applyFont="1" applyFill="1" applyBorder="1" applyAlignment="1">
      <alignment wrapText="1"/>
    </xf>
    <xf numFmtId="164" fontId="7" fillId="0" borderId="36" xfId="0" applyNumberFormat="1" applyFont="1" applyBorder="1" applyAlignment="1">
      <alignment horizontal="center" wrapText="1"/>
    </xf>
    <xf numFmtId="164" fontId="7" fillId="0" borderId="36" xfId="0" applyNumberFormat="1" applyFont="1" applyBorder="1" applyAlignment="1">
      <alignment wrapText="1"/>
    </xf>
    <xf numFmtId="164" fontId="7" fillId="0" borderId="29" xfId="0" applyNumberFormat="1" applyFont="1" applyBorder="1" applyAlignment="1">
      <alignment wrapText="1"/>
    </xf>
    <xf numFmtId="0" fontId="4" fillId="0" borderId="4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30" borderId="1" xfId="0" applyFont="1" applyFill="1" applyBorder="1" applyAlignment="1">
      <alignment horizontal="justify" vertical="top" wrapText="1"/>
    </xf>
    <xf numFmtId="164" fontId="4" fillId="30" borderId="1" xfId="0" applyNumberFormat="1" applyFont="1" applyFill="1" applyBorder="1" applyAlignment="1">
      <alignment horizontal="center" vertical="center" wrapText="1"/>
    </xf>
    <xf numFmtId="164" fontId="4" fillId="30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justify" vertical="top" wrapText="1"/>
    </xf>
    <xf numFmtId="164" fontId="4" fillId="0" borderId="1" xfId="0" applyNumberFormat="1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left" vertical="top" wrapText="1"/>
    </xf>
    <xf numFmtId="0" fontId="55" fillId="0" borderId="1" xfId="0" applyFont="1" applyBorder="1" applyAlignment="1">
      <alignment wrapText="1"/>
    </xf>
    <xf numFmtId="164" fontId="55" fillId="0" borderId="1" xfId="0" applyNumberFormat="1" applyFont="1" applyBorder="1"/>
    <xf numFmtId="0" fontId="56" fillId="30" borderId="1" xfId="0" applyFont="1" applyFill="1" applyBorder="1" applyAlignment="1">
      <alignment horizontal="center" wrapText="1"/>
    </xf>
    <xf numFmtId="0" fontId="7" fillId="30" borderId="1" xfId="0" applyFont="1" applyFill="1" applyBorder="1" applyAlignment="1">
      <alignment horizontal="justify" vertical="top" wrapText="1"/>
    </xf>
    <xf numFmtId="164" fontId="7" fillId="30" borderId="1" xfId="0" applyNumberFormat="1" applyFont="1" applyFill="1" applyBorder="1" applyAlignment="1">
      <alignment horizontal="center" vertical="center" wrapText="1"/>
    </xf>
    <xf numFmtId="164" fontId="7" fillId="30" borderId="1" xfId="0" applyNumberFormat="1" applyFont="1" applyFill="1" applyBorder="1" applyAlignment="1">
      <alignment horizontal="right" vertical="center" wrapText="1"/>
    </xf>
    <xf numFmtId="0" fontId="6" fillId="0" borderId="1" xfId="0" applyFont="1" applyBorder="1" applyAlignment="1">
      <alignment wrapText="1"/>
    </xf>
    <xf numFmtId="0" fontId="6" fillId="30" borderId="1" xfId="0" applyFont="1" applyFill="1" applyBorder="1" applyAlignment="1">
      <alignment horizontal="center" vertical="center" wrapText="1"/>
    </xf>
    <xf numFmtId="0" fontId="4" fillId="30" borderId="1" xfId="0" applyFont="1" applyFill="1" applyBorder="1" applyAlignment="1">
      <alignment horizontal="justify" vertical="center" wrapText="1"/>
    </xf>
    <xf numFmtId="164" fontId="4" fillId="0" borderId="1" xfId="0" applyNumberFormat="1" applyFont="1" applyBorder="1" applyAlignment="1">
      <alignment horizontal="right" vertical="center"/>
    </xf>
    <xf numFmtId="164" fontId="52" fillId="0" borderId="0" xfId="0" applyNumberFormat="1" applyFont="1" applyAlignment="1">
      <alignment horizontal="right" vertical="center"/>
    </xf>
    <xf numFmtId="0" fontId="55" fillId="0" borderId="0" xfId="0" applyFont="1" applyAlignment="1">
      <alignment vertical="center"/>
    </xf>
    <xf numFmtId="164" fontId="4" fillId="0" borderId="36" xfId="0" applyNumberFormat="1" applyFont="1" applyBorder="1" applyAlignment="1">
      <alignment horizontal="justify" vertical="top" wrapText="1"/>
    </xf>
    <xf numFmtId="164" fontId="4" fillId="0" borderId="36" xfId="0" applyNumberFormat="1" applyFont="1" applyBorder="1" applyAlignment="1">
      <alignment vertical="top" wrapText="1"/>
    </xf>
    <xf numFmtId="0" fontId="4" fillId="0" borderId="40" xfId="0" applyFont="1" applyBorder="1" applyAlignment="1">
      <alignment horizontal="center" vertical="center" wrapText="1"/>
    </xf>
    <xf numFmtId="0" fontId="4" fillId="3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164" fontId="7" fillId="31" borderId="1" xfId="0" applyNumberFormat="1" applyFont="1" applyFill="1" applyBorder="1" applyAlignment="1">
      <alignment horizontal="center" wrapText="1"/>
    </xf>
    <xf numFmtId="164" fontId="7" fillId="31" borderId="1" xfId="0" applyNumberFormat="1" applyFont="1" applyFill="1" applyBorder="1" applyAlignment="1">
      <alignment horizontal="right" vertical="center" wrapText="1"/>
    </xf>
    <xf numFmtId="164" fontId="4" fillId="30" borderId="10" xfId="0" applyNumberFormat="1" applyFont="1" applyFill="1" applyBorder="1" applyAlignment="1">
      <alignment horizontal="right" vertical="center" wrapText="1"/>
    </xf>
    <xf numFmtId="0" fontId="7" fillId="33" borderId="1" xfId="0" applyFont="1" applyFill="1" applyBorder="1" applyAlignment="1">
      <alignment vertical="center" wrapText="1"/>
    </xf>
    <xf numFmtId="164" fontId="4" fillId="0" borderId="29" xfId="0" applyNumberFormat="1" applyFont="1" applyFill="1" applyBorder="1" applyAlignment="1">
      <alignment horizontal="right" vertical="center" wrapText="1"/>
    </xf>
    <xf numFmtId="164" fontId="7" fillId="0" borderId="29" xfId="0" applyNumberFormat="1" applyFont="1" applyFill="1" applyBorder="1" applyAlignment="1">
      <alignment horizontal="right" vertical="center" wrapText="1"/>
    </xf>
    <xf numFmtId="164" fontId="51" fillId="0" borderId="36" xfId="0" applyNumberFormat="1" applyFont="1" applyBorder="1" applyAlignment="1">
      <alignment horizontal="center" wrapText="1"/>
    </xf>
    <xf numFmtId="164" fontId="51" fillId="0" borderId="29" xfId="0" applyNumberFormat="1" applyFont="1" applyFill="1" applyBorder="1" applyAlignment="1">
      <alignment horizontal="right" wrapText="1"/>
    </xf>
    <xf numFmtId="164" fontId="51" fillId="0" borderId="29" xfId="0" applyNumberFormat="1" applyFont="1" applyFill="1" applyBorder="1" applyAlignment="1">
      <alignment wrapText="1"/>
    </xf>
    <xf numFmtId="164" fontId="51" fillId="0" borderId="29" xfId="0" applyNumberFormat="1" applyFont="1" applyBorder="1" applyAlignment="1">
      <alignment wrapText="1"/>
    </xf>
    <xf numFmtId="164" fontId="53" fillId="0" borderId="36" xfId="0" applyNumberFormat="1" applyFont="1" applyBorder="1" applyAlignment="1">
      <alignment horizontal="center" wrapText="1"/>
    </xf>
    <xf numFmtId="164" fontId="53" fillId="0" borderId="29" xfId="0" applyNumberFormat="1" applyFont="1" applyBorder="1" applyAlignment="1">
      <alignment wrapText="1"/>
    </xf>
    <xf numFmtId="0" fontId="55" fillId="0" borderId="0" xfId="0" applyFont="1" applyBorder="1"/>
    <xf numFmtId="164" fontId="51" fillId="0" borderId="1" xfId="0" applyNumberFormat="1" applyFont="1" applyFill="1" applyBorder="1" applyAlignment="1">
      <alignment wrapText="1"/>
    </xf>
    <xf numFmtId="164" fontId="4" fillId="0" borderId="1" xfId="0" applyNumberFormat="1" applyFont="1" applyFill="1" applyBorder="1"/>
    <xf numFmtId="0" fontId="7" fillId="33" borderId="36" xfId="0" applyFont="1" applyFill="1" applyBorder="1" applyAlignment="1">
      <alignment wrapText="1"/>
    </xf>
    <xf numFmtId="0" fontId="7" fillId="33" borderId="36" xfId="0" applyFont="1" applyFill="1" applyBorder="1" applyAlignment="1">
      <alignment horizontal="justify" vertical="top" wrapText="1"/>
    </xf>
    <xf numFmtId="164" fontId="7" fillId="33" borderId="36" xfId="0" applyNumberFormat="1" applyFont="1" applyFill="1" applyBorder="1" applyAlignment="1">
      <alignment wrapText="1"/>
    </xf>
    <xf numFmtId="164" fontId="7" fillId="33" borderId="36" xfId="0" applyNumberFormat="1" applyFont="1" applyFill="1" applyBorder="1" applyAlignment="1">
      <alignment horizontal="center" wrapText="1"/>
    </xf>
    <xf numFmtId="166" fontId="7" fillId="0" borderId="1" xfId="0" applyNumberFormat="1" applyFont="1" applyBorder="1" applyAlignment="1">
      <alignment horizontal="right" vertical="center"/>
    </xf>
    <xf numFmtId="3" fontId="4" fillId="0" borderId="29" xfId="0" applyNumberFormat="1" applyFont="1" applyBorder="1" applyAlignment="1">
      <alignment wrapText="1"/>
    </xf>
    <xf numFmtId="164" fontId="53" fillId="0" borderId="36" xfId="383" applyNumberFormat="1" applyFont="1" applyBorder="1" applyAlignment="1">
      <alignment wrapText="1"/>
    </xf>
    <xf numFmtId="164" fontId="53" fillId="0" borderId="1" xfId="384" applyNumberFormat="1" applyFont="1" applyBorder="1" applyAlignment="1">
      <alignment horizontal="right"/>
    </xf>
    <xf numFmtId="164" fontId="51" fillId="0" borderId="1" xfId="384" applyNumberFormat="1" applyFont="1" applyBorder="1" applyAlignment="1">
      <alignment horizontal="right"/>
    </xf>
    <xf numFmtId="164" fontId="51" fillId="0" borderId="36" xfId="383" applyNumberFormat="1" applyFont="1" applyBorder="1" applyAlignment="1">
      <alignment horizontal="center" wrapText="1"/>
    </xf>
    <xf numFmtId="164" fontId="53" fillId="0" borderId="36" xfId="383" applyNumberFormat="1" applyFont="1" applyBorder="1" applyAlignment="1">
      <alignment horizontal="center" wrapText="1"/>
    </xf>
    <xf numFmtId="164" fontId="53" fillId="31" borderId="36" xfId="383" applyNumberFormat="1" applyFont="1" applyFill="1" applyBorder="1" applyAlignment="1">
      <alignment horizontal="center" vertical="center" wrapText="1"/>
    </xf>
    <xf numFmtId="164" fontId="7" fillId="31" borderId="36" xfId="383" applyNumberFormat="1" applyFont="1" applyFill="1" applyBorder="1" applyAlignment="1">
      <alignment horizontal="center" wrapText="1"/>
    </xf>
    <xf numFmtId="166" fontId="53" fillId="0" borderId="1" xfId="384" applyNumberFormat="1" applyFont="1" applyBorder="1" applyAlignment="1">
      <alignment horizontal="right" vertical="center"/>
    </xf>
    <xf numFmtId="0" fontId="46" fillId="0" borderId="10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4" fontId="83" fillId="0" borderId="0" xfId="0" applyNumberFormat="1" applyFont="1" applyBorder="1"/>
    <xf numFmtId="0" fontId="55" fillId="0" borderId="0" xfId="0" applyFont="1" applyBorder="1" applyAlignment="1">
      <alignment wrapText="1"/>
    </xf>
    <xf numFmtId="0" fontId="7" fillId="0" borderId="0" xfId="0" applyFont="1" applyBorder="1" applyAlignment="1">
      <alignment horizontal="justify" vertical="top" wrapText="1"/>
    </xf>
    <xf numFmtId="0" fontId="7" fillId="0" borderId="0" xfId="0" applyFont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right" vertical="center" wrapText="1"/>
    </xf>
    <xf numFmtId="164" fontId="7" fillId="0" borderId="0" xfId="0" applyNumberFormat="1" applyFont="1" applyBorder="1" applyAlignment="1">
      <alignment horizontal="right"/>
    </xf>
    <xf numFmtId="0" fontId="51" fillId="0" borderId="0" xfId="0" applyFont="1" applyBorder="1" applyAlignment="1">
      <alignment horizontal="left" wrapText="1"/>
    </xf>
    <xf numFmtId="164" fontId="47" fillId="0" borderId="1" xfId="0" applyNumberFormat="1" applyFont="1" applyBorder="1" applyAlignment="1">
      <alignment horizontal="center" vertical="center"/>
    </xf>
    <xf numFmtId="164" fontId="46" fillId="0" borderId="1" xfId="0" applyNumberFormat="1" applyFont="1" applyBorder="1" applyAlignment="1">
      <alignment horizontal="center" vertical="center"/>
    </xf>
    <xf numFmtId="164" fontId="3" fillId="0" borderId="0" xfId="1" applyNumberFormat="1" applyFont="1" applyFill="1"/>
    <xf numFmtId="164" fontId="4" fillId="0" borderId="0" xfId="1" applyNumberFormat="1" applyFont="1" applyFill="1"/>
    <xf numFmtId="164" fontId="5" fillId="0" borderId="0" xfId="1" applyNumberFormat="1" applyFont="1" applyFill="1" applyAlignment="1">
      <alignment vertical="top" wrapText="1"/>
    </xf>
    <xf numFmtId="164" fontId="5" fillId="26" borderId="0" xfId="1" applyNumberFormat="1" applyFont="1" applyFill="1"/>
    <xf numFmtId="164" fontId="5" fillId="25" borderId="0" xfId="1" applyNumberFormat="1" applyFont="1" applyFill="1"/>
    <xf numFmtId="164" fontId="5" fillId="0" borderId="0" xfId="1" applyNumberFormat="1" applyFont="1" applyFill="1"/>
    <xf numFmtId="164" fontId="42" fillId="25" borderId="0" xfId="1" applyNumberFormat="1" applyFont="1" applyFill="1"/>
    <xf numFmtId="164" fontId="42" fillId="27" borderId="0" xfId="1" applyNumberFormat="1" applyFont="1" applyFill="1"/>
    <xf numFmtId="168" fontId="3" fillId="0" borderId="0" xfId="1" applyNumberFormat="1" applyFont="1" applyFill="1"/>
    <xf numFmtId="168" fontId="5" fillId="0" borderId="0" xfId="1" applyNumberFormat="1" applyFont="1" applyFill="1" applyAlignment="1">
      <alignment vertical="top" wrapText="1"/>
    </xf>
    <xf numFmtId="168" fontId="5" fillId="0" borderId="0" xfId="1" applyNumberFormat="1" applyFont="1" applyFill="1" applyAlignment="1">
      <alignment horizontal="center"/>
    </xf>
    <xf numFmtId="168" fontId="5" fillId="26" borderId="0" xfId="1" applyNumberFormat="1" applyFont="1" applyFill="1"/>
    <xf numFmtId="168" fontId="5" fillId="0" borderId="0" xfId="1" applyNumberFormat="1" applyFont="1" applyFill="1"/>
    <xf numFmtId="0" fontId="49" fillId="0" borderId="0" xfId="0" applyFont="1" applyFill="1" applyBorder="1" applyAlignment="1">
      <alignment vertical="top"/>
    </xf>
    <xf numFmtId="0" fontId="49" fillId="0" borderId="0" xfId="0" applyFont="1" applyFill="1" applyBorder="1" applyAlignment="1">
      <alignment horizontal="left" vertical="top"/>
    </xf>
    <xf numFmtId="0" fontId="79" fillId="0" borderId="0" xfId="0" applyFont="1" applyFill="1" applyBorder="1" applyAlignment="1"/>
    <xf numFmtId="0" fontId="79" fillId="0" borderId="0" xfId="0" applyFont="1" applyFill="1" applyBorder="1" applyAlignment="1">
      <alignment horizontal="left"/>
    </xf>
    <xf numFmtId="0" fontId="79" fillId="0" borderId="0" xfId="0" applyFont="1" applyFill="1" applyBorder="1"/>
    <xf numFmtId="0" fontId="79" fillId="0" borderId="0" xfId="0" applyFont="1" applyFill="1" applyAlignment="1"/>
    <xf numFmtId="0" fontId="47" fillId="0" borderId="0" xfId="0" applyFont="1" applyAlignment="1">
      <alignment horizontal="right"/>
    </xf>
    <xf numFmtId="0" fontId="46" fillId="0" borderId="1" xfId="0" applyFont="1" applyBorder="1" applyAlignment="1">
      <alignment vertical="top"/>
    </xf>
    <xf numFmtId="0" fontId="46" fillId="0" borderId="1" xfId="0" applyFont="1" applyBorder="1"/>
    <xf numFmtId="0" fontId="46" fillId="0" borderId="1" xfId="0" applyFont="1" applyBorder="1" applyAlignment="1">
      <alignment horizontal="center" wrapText="1"/>
    </xf>
    <xf numFmtId="0" fontId="46" fillId="0" borderId="0" xfId="0" applyFont="1"/>
    <xf numFmtId="0" fontId="46" fillId="0" borderId="1" xfId="0" applyFont="1" applyBorder="1" applyAlignment="1">
      <alignment wrapText="1"/>
    </xf>
    <xf numFmtId="0" fontId="49" fillId="0" borderId="4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79" fillId="0" borderId="9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0" fontId="46" fillId="0" borderId="10" xfId="0" applyFont="1" applyBorder="1" applyAlignment="1"/>
    <xf numFmtId="0" fontId="46" fillId="0" borderId="10" xfId="0" applyFont="1" applyBorder="1" applyAlignment="1">
      <alignment wrapText="1"/>
    </xf>
    <xf numFmtId="0" fontId="43" fillId="0" borderId="0" xfId="0" applyFont="1" applyAlignment="1">
      <alignment wrapText="1"/>
    </xf>
    <xf numFmtId="164" fontId="46" fillId="0" borderId="1" xfId="0" applyNumberFormat="1" applyFont="1" applyBorder="1" applyAlignment="1">
      <alignment horizontal="center" vertical="center" wrapText="1"/>
    </xf>
    <xf numFmtId="0" fontId="46" fillId="0" borderId="10" xfId="0" applyFont="1" applyBorder="1" applyAlignment="1">
      <alignment vertical="top" wrapText="1"/>
    </xf>
    <xf numFmtId="0" fontId="42" fillId="35" borderId="1" xfId="1" applyFont="1" applyFill="1" applyBorder="1" applyAlignment="1">
      <alignment wrapText="1"/>
    </xf>
    <xf numFmtId="0" fontId="42" fillId="35" borderId="10" xfId="1" applyFont="1" applyFill="1" applyBorder="1" applyAlignment="1">
      <alignment horizontal="center" wrapText="1"/>
    </xf>
    <xf numFmtId="49" fontId="5" fillId="35" borderId="1" xfId="1" applyNumberFormat="1" applyFont="1" applyFill="1" applyBorder="1" applyAlignment="1">
      <alignment wrapText="1"/>
    </xf>
    <xf numFmtId="164" fontId="5" fillId="35" borderId="1" xfId="1" applyNumberFormat="1" applyFont="1" applyFill="1" applyBorder="1" applyAlignment="1">
      <alignment wrapText="1"/>
    </xf>
    <xf numFmtId="0" fontId="5" fillId="35" borderId="1" xfId="1" applyFont="1" applyFill="1" applyBorder="1" applyAlignment="1">
      <alignment wrapText="1"/>
    </xf>
    <xf numFmtId="0" fontId="5" fillId="35" borderId="10" xfId="1" applyFont="1" applyFill="1" applyBorder="1" applyAlignment="1">
      <alignment horizontal="center" wrapText="1"/>
    </xf>
    <xf numFmtId="49" fontId="5" fillId="35" borderId="1" xfId="1" applyNumberFormat="1" applyFont="1" applyFill="1" applyBorder="1" applyAlignment="1">
      <alignment horizontal="center" wrapText="1"/>
    </xf>
    <xf numFmtId="0" fontId="5" fillId="35" borderId="1" xfId="2" applyFont="1" applyFill="1" applyBorder="1" applyAlignment="1">
      <alignment wrapText="1"/>
    </xf>
    <xf numFmtId="0" fontId="5" fillId="35" borderId="10" xfId="2" applyFont="1" applyFill="1" applyBorder="1" applyAlignment="1">
      <alignment horizontal="center" wrapText="1"/>
    </xf>
    <xf numFmtId="164" fontId="5" fillId="35" borderId="1" xfId="3" applyNumberFormat="1" applyFont="1" applyFill="1" applyBorder="1" applyAlignment="1">
      <alignment wrapText="1"/>
    </xf>
    <xf numFmtId="164" fontId="5" fillId="35" borderId="1" xfId="3" applyNumberFormat="1" applyFont="1" applyFill="1" applyBorder="1" applyAlignment="1">
      <alignment horizontal="center" wrapText="1"/>
    </xf>
    <xf numFmtId="0" fontId="5" fillId="35" borderId="1" xfId="3" applyFont="1" applyFill="1" applyBorder="1" applyAlignment="1">
      <alignment wrapText="1"/>
    </xf>
    <xf numFmtId="0" fontId="5" fillId="35" borderId="10" xfId="3" applyFont="1" applyFill="1" applyBorder="1" applyAlignment="1">
      <alignment horizontal="center" wrapText="1"/>
    </xf>
    <xf numFmtId="49" fontId="5" fillId="35" borderId="1" xfId="3" applyNumberFormat="1" applyFont="1" applyFill="1" applyBorder="1" applyAlignment="1">
      <alignment horizontal="center" wrapText="1"/>
    </xf>
    <xf numFmtId="49" fontId="5" fillId="35" borderId="1" xfId="3" applyNumberFormat="1" applyFont="1" applyFill="1" applyBorder="1" applyAlignment="1">
      <alignment wrapText="1"/>
    </xf>
    <xf numFmtId="4" fontId="43" fillId="0" borderId="0" xfId="0" applyNumberFormat="1" applyFont="1"/>
    <xf numFmtId="4" fontId="46" fillId="0" borderId="0" xfId="0" applyNumberFormat="1" applyFont="1"/>
    <xf numFmtId="164" fontId="43" fillId="0" borderId="0" xfId="0" applyNumberFormat="1" applyFont="1"/>
    <xf numFmtId="0" fontId="46" fillId="0" borderId="9" xfId="0" applyFont="1" applyBorder="1" applyAlignment="1">
      <alignment horizontal="center" vertical="center"/>
    </xf>
    <xf numFmtId="2" fontId="5" fillId="0" borderId="1" xfId="386" applyNumberFormat="1" applyFont="1" applyFill="1" applyBorder="1" applyAlignment="1" applyProtection="1">
      <alignment horizontal="right" wrapText="1"/>
      <protection hidden="1"/>
    </xf>
    <xf numFmtId="0" fontId="51" fillId="0" borderId="36" xfId="0" applyFont="1" applyFill="1" applyBorder="1" applyAlignment="1">
      <alignment horizontal="center" wrapText="1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78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78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5" fillId="0" borderId="1" xfId="189" applyFont="1" applyBorder="1" applyAlignment="1">
      <alignment horizontal="center" vertical="center" wrapText="1"/>
    </xf>
    <xf numFmtId="0" fontId="5" fillId="30" borderId="1" xfId="189" applyFont="1" applyFill="1" applyBorder="1" applyAlignment="1">
      <alignment horizontal="center" vertical="center" wrapText="1"/>
    </xf>
    <xf numFmtId="0" fontId="42" fillId="30" borderId="1" xfId="189" applyFont="1" applyFill="1" applyBorder="1" applyAlignment="1">
      <alignment horizontal="center" vertical="center" wrapText="1"/>
    </xf>
    <xf numFmtId="0" fontId="5" fillId="0" borderId="1" xfId="189" applyFont="1" applyBorder="1" applyAlignment="1">
      <alignment horizontal="right" vertical="center" wrapText="1"/>
    </xf>
    <xf numFmtId="164" fontId="5" fillId="0" borderId="1" xfId="189" applyNumberFormat="1" applyFont="1" applyBorder="1" applyAlignment="1">
      <alignment horizontal="center" wrapText="1"/>
    </xf>
    <xf numFmtId="164" fontId="5" fillId="30" borderId="1" xfId="189" applyNumberFormat="1" applyFont="1" applyFill="1" applyBorder="1" applyAlignment="1">
      <alignment horizontal="center" wrapText="1"/>
    </xf>
    <xf numFmtId="164" fontId="5" fillId="0" borderId="1" xfId="189" applyNumberFormat="1" applyFont="1" applyFill="1" applyBorder="1" applyAlignment="1">
      <alignment horizontal="center" wrapText="1"/>
    </xf>
    <xf numFmtId="164" fontId="5" fillId="28" borderId="11" xfId="189" applyNumberFormat="1" applyFont="1" applyFill="1" applyBorder="1" applyAlignment="1">
      <alignment wrapText="1"/>
    </xf>
    <xf numFmtId="164" fontId="5" fillId="28" borderId="12" xfId="189" applyNumberFormat="1" applyFont="1" applyFill="1" applyBorder="1" applyAlignment="1">
      <alignment wrapText="1"/>
    </xf>
    <xf numFmtId="164" fontId="42" fillId="0" borderId="1" xfId="189" applyNumberFormat="1" applyFont="1" applyFill="1" applyBorder="1" applyAlignment="1">
      <alignment horizontal="center" wrapText="1"/>
    </xf>
    <xf numFmtId="0" fontId="5" fillId="0" borderId="1" xfId="190" applyFont="1" applyFill="1" applyBorder="1" applyAlignment="1">
      <alignment horizontal="center" wrapText="1"/>
    </xf>
    <xf numFmtId="164" fontId="5" fillId="0" borderId="11" xfId="189" applyNumberFormat="1" applyFont="1" applyBorder="1" applyAlignment="1">
      <alignment vertical="center" wrapText="1"/>
    </xf>
    <xf numFmtId="164" fontId="5" fillId="0" borderId="12" xfId="189" applyNumberFormat="1" applyFont="1" applyBorder="1" applyAlignment="1">
      <alignment vertical="center" wrapText="1"/>
    </xf>
    <xf numFmtId="164" fontId="5" fillId="0" borderId="1" xfId="189" applyNumberFormat="1" applyFont="1" applyBorder="1" applyAlignment="1">
      <alignment horizontal="center" vertical="center" wrapText="1"/>
    </xf>
    <xf numFmtId="164" fontId="5" fillId="0" borderId="1" xfId="189" applyNumberFormat="1" applyFont="1" applyFill="1" applyBorder="1" applyAlignment="1">
      <alignment horizontal="left" wrapText="1"/>
    </xf>
    <xf numFmtId="164" fontId="5" fillId="0" borderId="0" xfId="189" applyNumberFormat="1" applyFont="1" applyAlignment="1">
      <alignment horizontal="center"/>
    </xf>
    <xf numFmtId="164" fontId="42" fillId="0" borderId="1" xfId="189" applyNumberFormat="1" applyFont="1" applyBorder="1" applyAlignment="1">
      <alignment horizontal="center" wrapText="1"/>
    </xf>
    <xf numFmtId="164" fontId="4" fillId="0" borderId="1" xfId="189" applyNumberFormat="1" applyFont="1" applyBorder="1" applyAlignment="1">
      <alignment vertical="center"/>
    </xf>
    <xf numFmtId="0" fontId="51" fillId="0" borderId="29" xfId="0" applyFont="1" applyBorder="1" applyAlignment="1">
      <alignment horizontal="left" vertical="top" wrapText="1"/>
    </xf>
    <xf numFmtId="0" fontId="4" fillId="31" borderId="47" xfId="0" applyFont="1" applyFill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47" xfId="0" applyFont="1" applyBorder="1" applyAlignment="1">
      <alignment horizontal="center" vertical="center" wrapText="1"/>
    </xf>
    <xf numFmtId="0" fontId="51" fillId="0" borderId="29" xfId="0" applyFont="1" applyBorder="1" applyAlignment="1">
      <alignment horizontal="left" wrapText="1"/>
    </xf>
    <xf numFmtId="0" fontId="4" fillId="0" borderId="10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justify" vertical="center" wrapText="1"/>
    </xf>
    <xf numFmtId="0" fontId="53" fillId="0" borderId="29" xfId="0" applyFont="1" applyBorder="1" applyAlignment="1">
      <alignment horizontal="justify" vertical="top" wrapText="1"/>
    </xf>
    <xf numFmtId="0" fontId="51" fillId="0" borderId="29" xfId="0" applyFont="1" applyBorder="1" applyAlignment="1">
      <alignment vertical="top" wrapText="1"/>
    </xf>
    <xf numFmtId="0" fontId="4" fillId="0" borderId="47" xfId="272" applyFont="1" applyBorder="1" applyAlignment="1">
      <alignment horizontal="center" vertical="center" wrapText="1"/>
    </xf>
    <xf numFmtId="164" fontId="51" fillId="0" borderId="11" xfId="0" applyNumberFormat="1" applyFont="1" applyBorder="1"/>
    <xf numFmtId="164" fontId="7" fillId="0" borderId="12" xfId="0" applyNumberFormat="1" applyFont="1" applyBorder="1" applyAlignment="1">
      <alignment horizontal="right"/>
    </xf>
    <xf numFmtId="0" fontId="4" fillId="0" borderId="12" xfId="0" applyFont="1" applyBorder="1" applyAlignment="1">
      <alignment horizontal="center" wrapText="1"/>
    </xf>
    <xf numFmtId="0" fontId="4" fillId="0" borderId="31" xfId="0" applyFont="1" applyBorder="1" applyAlignment="1">
      <alignment horizontal="center" vertical="center" wrapText="1"/>
    </xf>
    <xf numFmtId="164" fontId="51" fillId="0" borderId="30" xfId="0" applyNumberFormat="1" applyFont="1" applyFill="1" applyBorder="1" applyAlignment="1">
      <alignment horizontal="right" wrapText="1"/>
    </xf>
    <xf numFmtId="0" fontId="4" fillId="0" borderId="12" xfId="0" applyFont="1" applyBorder="1" applyAlignment="1">
      <alignment horizontal="center" vertical="center" wrapText="1"/>
    </xf>
    <xf numFmtId="164" fontId="51" fillId="0" borderId="12" xfId="0" applyNumberFormat="1" applyFont="1" applyBorder="1" applyAlignment="1">
      <alignment vertical="center" wrapText="1"/>
    </xf>
    <xf numFmtId="0" fontId="53" fillId="0" borderId="31" xfId="0" applyFont="1" applyBorder="1" applyAlignment="1">
      <alignment horizontal="center" vertical="center" wrapText="1"/>
    </xf>
    <xf numFmtId="164" fontId="51" fillId="0" borderId="31" xfId="0" applyNumberFormat="1" applyFont="1" applyBorder="1" applyAlignment="1">
      <alignment wrapText="1"/>
    </xf>
    <xf numFmtId="0" fontId="4" fillId="0" borderId="13" xfId="272" applyFont="1" applyBorder="1" applyAlignment="1">
      <alignment horizontal="center" vertical="center"/>
    </xf>
    <xf numFmtId="0" fontId="61" fillId="31" borderId="2" xfId="0" applyFont="1" applyFill="1" applyBorder="1" applyAlignment="1">
      <alignment horizontal="center" wrapText="1"/>
    </xf>
    <xf numFmtId="0" fontId="61" fillId="0" borderId="2" xfId="0" applyFont="1" applyBorder="1" applyAlignment="1">
      <alignment horizontal="center" wrapText="1"/>
    </xf>
    <xf numFmtId="0" fontId="51" fillId="0" borderId="28" xfId="0" applyFont="1" applyBorder="1" applyAlignment="1">
      <alignment wrapText="1"/>
    </xf>
    <xf numFmtId="164" fontId="51" fillId="0" borderId="28" xfId="0" applyNumberFormat="1" applyFont="1" applyBorder="1" applyAlignment="1">
      <alignment wrapText="1"/>
    </xf>
    <xf numFmtId="0" fontId="4" fillId="31" borderId="2" xfId="272" applyFont="1" applyFill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164" fontId="51" fillId="0" borderId="37" xfId="0" applyNumberFormat="1" applyFont="1" applyBorder="1" applyAlignment="1">
      <alignment horizontal="center" vertical="center" wrapText="1"/>
    </xf>
    <xf numFmtId="2" fontId="51" fillId="0" borderId="7" xfId="0" applyNumberFormat="1" applyFont="1" applyBorder="1" applyAlignment="1">
      <alignment vertical="center" wrapText="1"/>
    </xf>
    <xf numFmtId="4" fontId="51" fillId="0" borderId="7" xfId="0" applyNumberFormat="1" applyFont="1" applyBorder="1" applyAlignment="1">
      <alignment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1" fillId="0" borderId="37" xfId="0" applyFont="1" applyBorder="1" applyAlignment="1">
      <alignment horizontal="center" wrapText="1"/>
    </xf>
    <xf numFmtId="164" fontId="51" fillId="0" borderId="37" xfId="0" applyNumberFormat="1" applyFont="1" applyBorder="1" applyAlignment="1">
      <alignment horizontal="center" wrapText="1"/>
    </xf>
    <xf numFmtId="164" fontId="4" fillId="30" borderId="7" xfId="0" applyNumberFormat="1" applyFont="1" applyFill="1" applyBorder="1" applyAlignment="1">
      <alignment horizontal="center" vertical="center" wrapText="1"/>
    </xf>
    <xf numFmtId="0" fontId="51" fillId="0" borderId="37" xfId="0" applyFont="1" applyFill="1" applyBorder="1" applyAlignment="1">
      <alignment wrapText="1"/>
    </xf>
    <xf numFmtId="164" fontId="51" fillId="0" borderId="37" xfId="0" applyNumberFormat="1" applyFont="1" applyBorder="1" applyAlignment="1">
      <alignment wrapText="1"/>
    </xf>
    <xf numFmtId="164" fontId="4" fillId="30" borderId="7" xfId="0" applyNumberFormat="1" applyFont="1" applyFill="1" applyBorder="1" applyAlignment="1">
      <alignment horizontal="right" vertical="center" wrapText="1"/>
    </xf>
    <xf numFmtId="164" fontId="4" fillId="30" borderId="37" xfId="0" applyNumberFormat="1" applyFont="1" applyFill="1" applyBorder="1" applyAlignment="1">
      <alignment horizontal="center" wrapText="1"/>
    </xf>
    <xf numFmtId="164" fontId="4" fillId="30" borderId="37" xfId="0" applyNumberFormat="1" applyFont="1" applyFill="1" applyBorder="1" applyAlignment="1">
      <alignment vertical="center" wrapText="1"/>
    </xf>
    <xf numFmtId="164" fontId="6" fillId="0" borderId="7" xfId="0" applyNumberFormat="1" applyFont="1" applyBorder="1" applyAlignment="1">
      <alignment horizontal="center" wrapText="1"/>
    </xf>
    <xf numFmtId="164" fontId="4" fillId="0" borderId="7" xfId="0" applyNumberFormat="1" applyFont="1" applyBorder="1" applyAlignment="1">
      <alignment wrapText="1"/>
    </xf>
    <xf numFmtId="164" fontId="51" fillId="0" borderId="7" xfId="0" applyNumberFormat="1" applyFont="1" applyBorder="1" applyAlignment="1">
      <alignment vertical="center" wrapText="1"/>
    </xf>
    <xf numFmtId="164" fontId="4" fillId="0" borderId="7" xfId="0" applyNumberFormat="1" applyFont="1" applyBorder="1"/>
    <xf numFmtId="164" fontId="4" fillId="0" borderId="7" xfId="0" applyNumberFormat="1" applyFont="1" applyBorder="1" applyAlignment="1">
      <alignment vertical="center"/>
    </xf>
    <xf numFmtId="0" fontId="51" fillId="0" borderId="1" xfId="0" applyFont="1" applyFill="1" applyBorder="1"/>
    <xf numFmtId="0" fontId="4" fillId="31" borderId="1" xfId="0" applyFont="1" applyFill="1" applyBorder="1" applyAlignment="1">
      <alignment horizontal="center" wrapText="1"/>
    </xf>
    <xf numFmtId="164" fontId="51" fillId="0" borderId="1" xfId="0" applyNumberFormat="1" applyFont="1" applyBorder="1" applyAlignment="1">
      <alignment horizontal="center" wrapText="1"/>
    </xf>
    <xf numFmtId="0" fontId="53" fillId="0" borderId="1" xfId="0" applyFont="1" applyBorder="1" applyAlignment="1">
      <alignment horizontal="center" vertical="center" wrapText="1"/>
    </xf>
    <xf numFmtId="164" fontId="51" fillId="0" borderId="1" xfId="0" applyNumberFormat="1" applyFont="1" applyBorder="1" applyAlignment="1">
      <alignment wrapText="1"/>
    </xf>
    <xf numFmtId="0" fontId="4" fillId="0" borderId="1" xfId="272" applyFont="1" applyBorder="1" applyAlignment="1">
      <alignment horizontal="center" vertical="center"/>
    </xf>
    <xf numFmtId="0" fontId="5" fillId="0" borderId="1" xfId="189" applyFont="1" applyBorder="1" applyAlignment="1">
      <alignment horizontal="left" wrapText="1"/>
    </xf>
    <xf numFmtId="4" fontId="5" fillId="0" borderId="1" xfId="189" applyNumberFormat="1" applyFont="1" applyBorder="1" applyAlignment="1">
      <alignment horizontal="center" wrapText="1"/>
    </xf>
    <xf numFmtId="4" fontId="5" fillId="30" borderId="1" xfId="189" applyNumberFormat="1" applyFont="1" applyFill="1" applyBorder="1" applyAlignment="1">
      <alignment horizontal="center" wrapText="1"/>
    </xf>
    <xf numFmtId="2" fontId="5" fillId="0" borderId="1" xfId="0" applyNumberFormat="1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164" fontId="5" fillId="28" borderId="1" xfId="189" applyNumberFormat="1" applyFont="1" applyFill="1" applyBorder="1" applyAlignment="1">
      <alignment wrapText="1"/>
    </xf>
    <xf numFmtId="0" fontId="4" fillId="0" borderId="36" xfId="0" applyFont="1" applyBorder="1" applyAlignment="1">
      <alignment horizontal="left" vertical="center" wrapText="1"/>
    </xf>
    <xf numFmtId="0" fontId="4" fillId="0" borderId="36" xfId="0" applyFont="1" applyBorder="1" applyAlignment="1">
      <alignment vertical="center" wrapText="1"/>
    </xf>
    <xf numFmtId="0" fontId="61" fillId="0" borderId="9" xfId="0" applyFont="1" applyBorder="1" applyAlignment="1">
      <alignment horizontal="left" wrapText="1"/>
    </xf>
    <xf numFmtId="0" fontId="46" fillId="0" borderId="0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51" fillId="0" borderId="36" xfId="0" applyFont="1" applyBorder="1" applyAlignment="1">
      <alignment horizontal="justify" vertical="top" wrapText="1"/>
    </xf>
    <xf numFmtId="0" fontId="51" fillId="0" borderId="36" xfId="383" applyFont="1" applyBorder="1" applyAlignment="1">
      <alignment horizontal="left" vertical="top" wrapText="1"/>
    </xf>
    <xf numFmtId="0" fontId="51" fillId="0" borderId="36" xfId="0" applyFont="1" applyBorder="1" applyAlignment="1">
      <alignment horizontal="justify" vertical="center" wrapText="1"/>
    </xf>
    <xf numFmtId="0" fontId="26" fillId="0" borderId="9" xfId="0" applyFont="1" applyBorder="1" applyAlignment="1">
      <alignment horizontal="left" wrapText="1"/>
    </xf>
    <xf numFmtId="0" fontId="4" fillId="36" borderId="10" xfId="1" applyFont="1" applyFill="1" applyBorder="1" applyAlignment="1">
      <alignment wrapText="1"/>
    </xf>
    <xf numFmtId="0" fontId="81" fillId="0" borderId="0" xfId="0" applyFont="1"/>
    <xf numFmtId="0" fontId="4" fillId="33" borderId="1" xfId="0" applyFont="1" applyFill="1" applyBorder="1" applyAlignment="1">
      <alignment horizontal="justify" vertical="center" wrapText="1"/>
    </xf>
    <xf numFmtId="164" fontId="4" fillId="33" borderId="1" xfId="0" applyNumberFormat="1" applyFont="1" applyFill="1" applyBorder="1" applyAlignment="1">
      <alignment horizontal="center" wrapText="1"/>
    </xf>
    <xf numFmtId="164" fontId="4" fillId="33" borderId="1" xfId="0" applyNumberFormat="1" applyFont="1" applyFill="1" applyBorder="1" applyAlignment="1">
      <alignment wrapText="1"/>
    </xf>
    <xf numFmtId="0" fontId="4" fillId="0" borderId="25" xfId="1" applyFont="1" applyFill="1" applyBorder="1" applyAlignment="1">
      <alignment horizontal="center"/>
    </xf>
    <xf numFmtId="169" fontId="42" fillId="0" borderId="1" xfId="189" applyNumberFormat="1" applyFont="1" applyBorder="1" applyAlignment="1">
      <alignment horizontal="center" wrapText="1"/>
    </xf>
    <xf numFmtId="164" fontId="42" fillId="25" borderId="0" xfId="1" applyNumberFormat="1" applyFont="1" applyFill="1" applyAlignment="1">
      <alignment horizontal="right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/>
    </xf>
    <xf numFmtId="14" fontId="4" fillId="0" borderId="24" xfId="1" applyNumberFormat="1" applyFont="1" applyFill="1" applyBorder="1" applyAlignment="1">
      <alignment horizontal="center"/>
    </xf>
    <xf numFmtId="0" fontId="3" fillId="0" borderId="44" xfId="1" applyFont="1" applyFill="1" applyBorder="1" applyAlignment="1">
      <alignment horizontal="center"/>
    </xf>
    <xf numFmtId="49" fontId="4" fillId="0" borderId="25" xfId="1" applyNumberFormat="1" applyFont="1" applyFill="1" applyBorder="1" applyAlignment="1">
      <alignment horizont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77" fillId="0" borderId="0" xfId="0" applyFont="1" applyBorder="1" applyAlignment="1">
      <alignment horizontal="center" vertical="top"/>
    </xf>
    <xf numFmtId="0" fontId="46" fillId="0" borderId="9" xfId="0" applyFont="1" applyBorder="1" applyAlignment="1">
      <alignment vertical="top"/>
    </xf>
    <xf numFmtId="0" fontId="46" fillId="0" borderId="0" xfId="0" applyFont="1" applyBorder="1" applyAlignment="1">
      <alignment horizontal="left" vertical="center"/>
    </xf>
    <xf numFmtId="0" fontId="5" fillId="37" borderId="1" xfId="1" applyFont="1" applyFill="1" applyBorder="1" applyAlignment="1">
      <alignment wrapText="1"/>
    </xf>
    <xf numFmtId="0" fontId="5" fillId="37" borderId="1" xfId="1" applyFont="1" applyFill="1" applyBorder="1" applyAlignment="1">
      <alignment horizontal="center" wrapText="1"/>
    </xf>
    <xf numFmtId="164" fontId="5" fillId="37" borderId="1" xfId="1" applyNumberFormat="1" applyFont="1" applyFill="1" applyBorder="1" applyAlignment="1">
      <alignment wrapText="1"/>
    </xf>
    <xf numFmtId="164" fontId="5" fillId="37" borderId="1" xfId="1" applyNumberFormat="1" applyFont="1" applyFill="1" applyBorder="1" applyAlignment="1">
      <alignment horizontal="center" wrapText="1"/>
    </xf>
    <xf numFmtId="0" fontId="5" fillId="37" borderId="5" xfId="1" applyFont="1" applyFill="1" applyBorder="1" applyAlignment="1">
      <alignment vertical="top" wrapText="1"/>
    </xf>
    <xf numFmtId="0" fontId="5" fillId="37" borderId="5" xfId="1" applyFont="1" applyFill="1" applyBorder="1" applyAlignment="1">
      <alignment horizontal="center" wrapText="1"/>
    </xf>
    <xf numFmtId="164" fontId="5" fillId="37" borderId="1" xfId="3" applyNumberFormat="1" applyFont="1" applyFill="1" applyBorder="1" applyAlignment="1">
      <alignment wrapText="1"/>
    </xf>
    <xf numFmtId="0" fontId="46" fillId="0" borderId="0" xfId="0" applyFont="1" applyAlignment="1">
      <alignment horizontal="left" vertical="center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0" fontId="5" fillId="0" borderId="1" xfId="1" applyFont="1" applyFill="1" applyBorder="1" applyAlignment="1">
      <alignment horizontal="center" wrapText="1"/>
    </xf>
    <xf numFmtId="2" fontId="5" fillId="0" borderId="1" xfId="1" applyNumberFormat="1" applyFont="1" applyFill="1" applyBorder="1" applyAlignment="1">
      <alignment horizontal="center" wrapText="1"/>
    </xf>
    <xf numFmtId="164" fontId="42" fillId="0" borderId="0" xfId="1" applyNumberFormat="1" applyFont="1" applyFill="1"/>
    <xf numFmtId="49" fontId="3" fillId="0" borderId="0" xfId="1" applyNumberFormat="1" applyFont="1" applyFill="1" applyBorder="1"/>
    <xf numFmtId="0" fontId="3" fillId="0" borderId="0" xfId="1" applyFont="1" applyFill="1" applyBorder="1"/>
    <xf numFmtId="0" fontId="4" fillId="0" borderId="0" xfId="1" applyFont="1" applyFill="1" applyBorder="1" applyAlignment="1">
      <alignment horizontal="right"/>
    </xf>
    <xf numFmtId="164" fontId="84" fillId="0" borderId="0" xfId="1" applyNumberFormat="1" applyFont="1" applyFill="1"/>
    <xf numFmtId="164" fontId="42" fillId="0" borderId="0" xfId="1" applyNumberFormat="1" applyFont="1" applyFill="1" applyAlignment="1">
      <alignment vertical="top" wrapText="1"/>
    </xf>
    <xf numFmtId="164" fontId="42" fillId="0" borderId="0" xfId="1" applyNumberFormat="1" applyFont="1" applyFill="1" applyAlignment="1">
      <alignment horizontal="center"/>
    </xf>
    <xf numFmtId="164" fontId="5" fillId="32" borderId="0" xfId="1" applyNumberFormat="1" applyFont="1" applyFill="1"/>
    <xf numFmtId="0" fontId="5" fillId="32" borderId="0" xfId="1" applyFont="1" applyFill="1"/>
    <xf numFmtId="164" fontId="42" fillId="0" borderId="1" xfId="1" applyNumberFormat="1" applyFont="1" applyFill="1" applyBorder="1" applyAlignment="1">
      <alignment wrapText="1"/>
    </xf>
    <xf numFmtId="164" fontId="42" fillId="0" borderId="1" xfId="1" applyNumberFormat="1" applyFont="1" applyFill="1" applyBorder="1" applyAlignment="1">
      <alignment horizontal="right" wrapText="1"/>
    </xf>
    <xf numFmtId="0" fontId="85" fillId="0" borderId="0" xfId="0" applyFont="1"/>
    <xf numFmtId="0" fontId="86" fillId="0" borderId="0" xfId="0" applyFont="1"/>
    <xf numFmtId="0" fontId="87" fillId="0" borderId="0" xfId="0" applyFont="1"/>
    <xf numFmtId="0" fontId="3" fillId="0" borderId="0" xfId="1" applyFont="1" applyFill="1" applyAlignment="1">
      <alignment horizont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164" fontId="42" fillId="32" borderId="0" xfId="1" applyNumberFormat="1" applyFont="1" applyFill="1"/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4" fontId="51" fillId="0" borderId="1" xfId="0" applyNumberFormat="1" applyFont="1" applyFill="1" applyBorder="1" applyAlignment="1">
      <alignment vertical="center" wrapText="1"/>
    </xf>
    <xf numFmtId="164" fontId="4" fillId="0" borderId="1" xfId="0" applyNumberFormat="1" applyFont="1" applyFill="1" applyBorder="1" applyAlignment="1">
      <alignment wrapText="1"/>
    </xf>
    <xf numFmtId="4" fontId="51" fillId="0" borderId="29" xfId="383" applyNumberFormat="1" applyFont="1" applyFill="1" applyBorder="1" applyAlignment="1">
      <alignment horizontal="center" wrapText="1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" fillId="0" borderId="28" xfId="0" applyFont="1" applyBorder="1" applyAlignment="1">
      <alignment horizontal="center" vertical="center" wrapText="1"/>
    </xf>
    <xf numFmtId="0" fontId="4" fillId="0" borderId="1" xfId="1" applyFont="1" applyFill="1" applyBorder="1" applyAlignment="1">
      <alignment wrapText="1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" fillId="0" borderId="37" xfId="0" applyFont="1" applyBorder="1" applyAlignment="1">
      <alignment horizontal="center" vertical="center" wrapText="1"/>
    </xf>
    <xf numFmtId="164" fontId="46" fillId="0" borderId="1" xfId="0" applyNumberFormat="1" applyFont="1" applyFill="1" applyBorder="1" applyAlignment="1">
      <alignment horizontal="center" vertical="center"/>
    </xf>
    <xf numFmtId="164" fontId="4" fillId="28" borderId="29" xfId="0" applyNumberFormat="1" applyFont="1" applyFill="1" applyBorder="1" applyAlignment="1">
      <alignment wrapText="1"/>
    </xf>
    <xf numFmtId="164" fontId="4" fillId="28" borderId="1" xfId="0" applyNumberFormat="1" applyFont="1" applyFill="1" applyBorder="1" applyAlignment="1">
      <alignment wrapText="1"/>
    </xf>
    <xf numFmtId="164" fontId="51" fillId="28" borderId="29" xfId="0" applyNumberFormat="1" applyFont="1" applyFill="1" applyBorder="1" applyAlignment="1">
      <alignment wrapText="1"/>
    </xf>
    <xf numFmtId="1" fontId="4" fillId="0" borderId="1" xfId="0" applyNumberFormat="1" applyFont="1" applyBorder="1" applyAlignment="1">
      <alignment horizontal="center" wrapText="1"/>
    </xf>
    <xf numFmtId="0" fontId="46" fillId="0" borderId="9" xfId="0" applyFont="1" applyBorder="1" applyAlignment="1">
      <alignment horizontal="center" vertical="center"/>
    </xf>
    <xf numFmtId="170" fontId="4" fillId="0" borderId="1" xfId="0" applyNumberFormat="1" applyFont="1" applyBorder="1" applyAlignment="1">
      <alignment horizontal="center" wrapText="1"/>
    </xf>
    <xf numFmtId="170" fontId="4" fillId="0" borderId="29" xfId="0" applyNumberFormat="1" applyFont="1" applyFill="1" applyBorder="1" applyAlignment="1">
      <alignment horizontal="center" vertical="center" wrapText="1"/>
    </xf>
    <xf numFmtId="0" fontId="7" fillId="31" borderId="36" xfId="0" applyFont="1" applyFill="1" applyBorder="1" applyAlignment="1">
      <alignment horizontal="left" vertical="center" wrapText="1"/>
    </xf>
    <xf numFmtId="164" fontId="7" fillId="0" borderId="0" xfId="1" applyNumberFormat="1" applyFont="1" applyFill="1"/>
    <xf numFmtId="164" fontId="42" fillId="26" borderId="0" xfId="1" applyNumberFormat="1" applyFont="1" applyFill="1"/>
    <xf numFmtId="0" fontId="4" fillId="0" borderId="0" xfId="1" applyFont="1" applyFill="1" applyAlignment="1">
      <alignment horizontal="left"/>
    </xf>
    <xf numFmtId="0" fontId="5" fillId="0" borderId="2" xfId="1" applyFont="1" applyFill="1" applyBorder="1" applyAlignment="1">
      <alignment horizontal="center" wrapText="1"/>
    </xf>
    <xf numFmtId="0" fontId="5" fillId="0" borderId="5" xfId="1" applyFont="1" applyFill="1" applyBorder="1" applyAlignment="1">
      <alignment horizontal="center" wrapText="1"/>
    </xf>
    <xf numFmtId="0" fontId="5" fillId="0" borderId="5" xfId="1" applyFont="1" applyFill="1" applyBorder="1" applyAlignment="1">
      <alignment horizontal="left" vertical="top" wrapText="1"/>
    </xf>
    <xf numFmtId="0" fontId="4" fillId="0" borderId="0" xfId="1" applyFont="1" applyFill="1" applyAlignment="1">
      <alignment horizontal="center"/>
    </xf>
    <xf numFmtId="49" fontId="5" fillId="35" borderId="12" xfId="1" applyNumberFormat="1" applyFont="1" applyFill="1" applyBorder="1" applyAlignment="1">
      <alignment horizontal="center" wrapText="1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0" fontId="5" fillId="0" borderId="2" xfId="1" applyFont="1" applyFill="1" applyBorder="1" applyAlignment="1">
      <alignment horizontal="left" wrapText="1"/>
    </xf>
    <xf numFmtId="0" fontId="5" fillId="0" borderId="10" xfId="1" applyFont="1" applyFill="1" applyBorder="1" applyAlignment="1">
      <alignment horizontal="center" wrapText="1"/>
    </xf>
    <xf numFmtId="49" fontId="5" fillId="0" borderId="10" xfId="3" applyNumberFormat="1" applyFont="1" applyFill="1" applyBorder="1" applyAlignment="1">
      <alignment horizontal="center" wrapText="1"/>
    </xf>
    <xf numFmtId="49" fontId="5" fillId="0" borderId="11" xfId="3" applyNumberFormat="1" applyFont="1" applyFill="1" applyBorder="1" applyAlignment="1">
      <alignment horizontal="center" wrapText="1"/>
    </xf>
    <xf numFmtId="49" fontId="5" fillId="0" borderId="12" xfId="3" applyNumberFormat="1" applyFont="1" applyFill="1" applyBorder="1" applyAlignment="1">
      <alignment horizontal="center" wrapText="1"/>
    </xf>
    <xf numFmtId="49" fontId="5" fillId="35" borderId="12" xfId="3" applyNumberFormat="1" applyFont="1" applyFill="1" applyBorder="1" applyAlignment="1">
      <alignment horizontal="center" wrapText="1"/>
    </xf>
    <xf numFmtId="0" fontId="5" fillId="0" borderId="1" xfId="1" applyFont="1" applyFill="1" applyBorder="1" applyAlignment="1">
      <alignment horizontal="center" wrapText="1"/>
    </xf>
    <xf numFmtId="2" fontId="5" fillId="0" borderId="1" xfId="1" applyNumberFormat="1" applyFont="1" applyFill="1" applyBorder="1" applyAlignment="1">
      <alignment horizontal="center" wrapText="1"/>
    </xf>
    <xf numFmtId="164" fontId="5" fillId="0" borderId="0" xfId="1" applyNumberFormat="1" applyFont="1" applyFill="1" applyAlignment="1">
      <alignment horizontal="center"/>
    </xf>
    <xf numFmtId="168" fontId="88" fillId="0" borderId="0" xfId="1" applyNumberFormat="1" applyFont="1" applyFill="1"/>
    <xf numFmtId="0" fontId="51" fillId="0" borderId="0" xfId="1" applyFont="1" applyFill="1" applyAlignment="1">
      <alignment horizontal="center"/>
    </xf>
    <xf numFmtId="168" fontId="88" fillId="0" borderId="0" xfId="1" applyNumberFormat="1" applyFont="1" applyFill="1" applyAlignment="1">
      <alignment vertical="top" wrapText="1"/>
    </xf>
    <xf numFmtId="168" fontId="88" fillId="0" borderId="0" xfId="1" applyNumberFormat="1" applyFont="1" applyFill="1" applyAlignment="1">
      <alignment horizontal="center"/>
    </xf>
    <xf numFmtId="164" fontId="88" fillId="0" borderId="50" xfId="1" applyNumberFormat="1" applyFont="1" applyFill="1" applyBorder="1" applyAlignment="1">
      <alignment horizontal="center"/>
    </xf>
    <xf numFmtId="164" fontId="88" fillId="0" borderId="0" xfId="1" applyNumberFormat="1" applyFont="1" applyFill="1" applyBorder="1" applyAlignment="1">
      <alignment horizontal="center"/>
    </xf>
    <xf numFmtId="168" fontId="88" fillId="26" borderId="0" xfId="1" applyNumberFormat="1" applyFont="1" applyFill="1"/>
    <xf numFmtId="0" fontId="42" fillId="0" borderId="0" xfId="1" applyFont="1" applyFill="1"/>
    <xf numFmtId="168" fontId="89" fillId="25" borderId="0" xfId="1" applyNumberFormat="1" applyFont="1" applyFill="1"/>
    <xf numFmtId="168" fontId="88" fillId="25" borderId="0" xfId="1" applyNumberFormat="1" applyFont="1" applyFill="1"/>
    <xf numFmtId="168" fontId="88" fillId="32" borderId="0" xfId="1" applyNumberFormat="1" applyFont="1" applyFill="1"/>
    <xf numFmtId="168" fontId="89" fillId="27" borderId="0" xfId="1" applyNumberFormat="1" applyFont="1" applyFill="1"/>
    <xf numFmtId="164" fontId="0" fillId="0" borderId="0" xfId="0" applyNumberFormat="1" applyAlignment="1">
      <alignment horizontal="center"/>
    </xf>
    <xf numFmtId="164" fontId="52" fillId="0" borderId="12" xfId="0" applyNumberFormat="1" applyFont="1" applyBorder="1" applyAlignment="1">
      <alignment vertical="center" wrapText="1"/>
    </xf>
    <xf numFmtId="164" fontId="52" fillId="0" borderId="12" xfId="0" applyNumberFormat="1" applyFont="1" applyBorder="1" applyAlignment="1">
      <alignment horizontal="right" vertical="center" wrapText="1"/>
    </xf>
    <xf numFmtId="164" fontId="52" fillId="0" borderId="1" xfId="0" applyNumberFormat="1" applyFont="1" applyBorder="1" applyAlignment="1">
      <alignment horizontal="right"/>
    </xf>
    <xf numFmtId="164" fontId="52" fillId="0" borderId="12" xfId="0" applyNumberFormat="1" applyFont="1" applyFill="1" applyBorder="1" applyAlignment="1">
      <alignment vertical="center" wrapText="1"/>
    </xf>
    <xf numFmtId="164" fontId="81" fillId="0" borderId="0" xfId="0" applyNumberFormat="1" applyFont="1"/>
    <xf numFmtId="166" fontId="52" fillId="0" borderId="1" xfId="0" applyNumberFormat="1" applyFont="1" applyBorder="1" applyAlignment="1">
      <alignment horizontal="right"/>
    </xf>
    <xf numFmtId="0" fontId="90" fillId="0" borderId="0" xfId="0" applyFont="1"/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0" fontId="5" fillId="0" borderId="10" xfId="1" applyFont="1" applyFill="1" applyBorder="1" applyAlignment="1">
      <alignment horizontal="center" wrapText="1"/>
    </xf>
    <xf numFmtId="0" fontId="45" fillId="28" borderId="0" xfId="0" applyFont="1" applyFill="1" applyAlignment="1">
      <alignment wrapText="1"/>
    </xf>
    <xf numFmtId="0" fontId="5" fillId="28" borderId="10" xfId="1" applyFont="1" applyFill="1" applyBorder="1" applyAlignment="1">
      <alignment horizontal="center" wrapText="1"/>
    </xf>
    <xf numFmtId="49" fontId="5" fillId="28" borderId="12" xfId="1" applyNumberFormat="1" applyFont="1" applyFill="1" applyBorder="1" applyAlignment="1">
      <alignment horizontal="center" wrapText="1"/>
    </xf>
    <xf numFmtId="49" fontId="5" fillId="28" borderId="1" xfId="1" applyNumberFormat="1" applyFont="1" applyFill="1" applyBorder="1" applyAlignment="1">
      <alignment horizontal="center" wrapText="1"/>
    </xf>
    <xf numFmtId="49" fontId="5" fillId="28" borderId="1" xfId="1" applyNumberFormat="1" applyFont="1" applyFill="1" applyBorder="1" applyAlignment="1">
      <alignment wrapText="1"/>
    </xf>
    <xf numFmtId="164" fontId="5" fillId="28" borderId="1" xfId="1" applyNumberFormat="1" applyFont="1" applyFill="1" applyBorder="1" applyAlignment="1">
      <alignment wrapText="1"/>
    </xf>
    <xf numFmtId="164" fontId="5" fillId="28" borderId="0" xfId="1" applyNumberFormat="1" applyFont="1" applyFill="1"/>
    <xf numFmtId="168" fontId="5" fillId="28" borderId="0" xfId="1" applyNumberFormat="1" applyFont="1" applyFill="1"/>
    <xf numFmtId="0" fontId="5" fillId="28" borderId="0" xfId="1" applyFont="1" applyFill="1"/>
    <xf numFmtId="49" fontId="5" fillId="28" borderId="10" xfId="1" applyNumberFormat="1" applyFont="1" applyFill="1" applyBorder="1" applyAlignment="1">
      <alignment horizontal="center" wrapText="1"/>
    </xf>
    <xf numFmtId="49" fontId="5" fillId="28" borderId="11" xfId="1" applyNumberFormat="1" applyFont="1" applyFill="1" applyBorder="1" applyAlignment="1">
      <alignment horizontal="center" wrapText="1"/>
    </xf>
    <xf numFmtId="164" fontId="5" fillId="28" borderId="1" xfId="1" applyNumberFormat="1" applyFont="1" applyFill="1" applyBorder="1" applyAlignment="1">
      <alignment horizontal="center" wrapText="1"/>
    </xf>
    <xf numFmtId="0" fontId="45" fillId="0" borderId="0" xfId="0" applyFont="1" applyFill="1" applyAlignment="1">
      <alignment wrapText="1"/>
    </xf>
    <xf numFmtId="0" fontId="46" fillId="0" borderId="0" xfId="0" applyFont="1" applyAlignment="1">
      <alignment horizontal="left" vertical="center"/>
    </xf>
    <xf numFmtId="0" fontId="77" fillId="0" borderId="0" xfId="0" applyFont="1" applyAlignment="1">
      <alignment horizontal="left" vertical="center"/>
    </xf>
    <xf numFmtId="164" fontId="47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2" fontId="5" fillId="0" borderId="0" xfId="0" applyNumberFormat="1" applyFont="1" applyFill="1"/>
    <xf numFmtId="49" fontId="5" fillId="28" borderId="10" xfId="1" applyNumberFormat="1" applyFont="1" applyFill="1" applyBorder="1" applyAlignment="1">
      <alignment horizontal="center" wrapText="1"/>
    </xf>
    <xf numFmtId="49" fontId="5" fillId="28" borderId="11" xfId="1" applyNumberFormat="1" applyFont="1" applyFill="1" applyBorder="1" applyAlignment="1">
      <alignment horizontal="center" wrapText="1"/>
    </xf>
    <xf numFmtId="49" fontId="5" fillId="28" borderId="12" xfId="1" applyNumberFormat="1" applyFont="1" applyFill="1" applyBorder="1" applyAlignment="1">
      <alignment horizontal="center" wrapText="1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49" fontId="5" fillId="28" borderId="10" xfId="3" applyNumberFormat="1" applyFont="1" applyFill="1" applyBorder="1" applyAlignment="1">
      <alignment horizontal="center" wrapText="1"/>
    </xf>
    <xf numFmtId="49" fontId="5" fillId="28" borderId="11" xfId="3" applyNumberFormat="1" applyFont="1" applyFill="1" applyBorder="1" applyAlignment="1">
      <alignment horizontal="center" wrapText="1"/>
    </xf>
    <xf numFmtId="49" fontId="5" fillId="28" borderId="12" xfId="3" applyNumberFormat="1" applyFont="1" applyFill="1" applyBorder="1" applyAlignment="1">
      <alignment horizontal="center" wrapText="1"/>
    </xf>
    <xf numFmtId="49" fontId="5" fillId="28" borderId="1" xfId="3" applyNumberFormat="1" applyFont="1" applyFill="1" applyBorder="1" applyAlignment="1">
      <alignment horizontal="center" wrapText="1"/>
    </xf>
    <xf numFmtId="49" fontId="5" fillId="28" borderId="1" xfId="3" applyNumberFormat="1" applyFont="1" applyFill="1" applyBorder="1" applyAlignment="1">
      <alignment wrapText="1"/>
    </xf>
    <xf numFmtId="164" fontId="5" fillId="28" borderId="1" xfId="3" applyNumberFormat="1" applyFont="1" applyFill="1" applyBorder="1" applyAlignment="1">
      <alignment wrapText="1"/>
    </xf>
    <xf numFmtId="0" fontId="45" fillId="28" borderId="1" xfId="0" applyFont="1" applyFill="1" applyBorder="1" applyAlignment="1">
      <alignment wrapText="1"/>
    </xf>
    <xf numFmtId="0" fontId="5" fillId="28" borderId="1" xfId="1" applyFont="1" applyFill="1" applyBorder="1" applyAlignment="1">
      <alignment wrapText="1"/>
    </xf>
    <xf numFmtId="164" fontId="51" fillId="28" borderId="29" xfId="0" applyNumberFormat="1" applyFont="1" applyFill="1" applyBorder="1" applyAlignment="1">
      <alignment horizontal="right" wrapText="1"/>
    </xf>
    <xf numFmtId="164" fontId="4" fillId="0" borderId="1" xfId="0" applyNumberFormat="1" applyFont="1" applyBorder="1"/>
    <xf numFmtId="164" fontId="4" fillId="0" borderId="1" xfId="0" applyNumberFormat="1" applyFont="1" applyBorder="1" applyAlignment="1">
      <alignment vertical="center"/>
    </xf>
    <xf numFmtId="164" fontId="4" fillId="0" borderId="1" xfId="189" applyNumberFormat="1" applyFont="1" applyBorder="1"/>
    <xf numFmtId="164" fontId="7" fillId="0" borderId="1" xfId="189" applyNumberFormat="1" applyFont="1" applyFill="1" applyBorder="1" applyAlignment="1">
      <alignment horizont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91" fillId="0" borderId="0" xfId="0" applyFont="1"/>
    <xf numFmtId="0" fontId="46" fillId="0" borderId="0" xfId="0" applyFont="1" applyAlignment="1">
      <alignment horizontal="center" vertical="top"/>
    </xf>
    <xf numFmtId="0" fontId="92" fillId="32" borderId="0" xfId="0" applyFont="1" applyFill="1"/>
    <xf numFmtId="0" fontId="92" fillId="0" borderId="0" xfId="0" applyFont="1"/>
    <xf numFmtId="164" fontId="88" fillId="0" borderId="0" xfId="0" applyNumberFormat="1" applyFont="1" applyAlignment="1">
      <alignment horizontal="left" vertical="center"/>
    </xf>
    <xf numFmtId="164" fontId="88" fillId="0" borderId="1" xfId="0" applyNumberFormat="1" applyFont="1" applyBorder="1" applyAlignment="1">
      <alignment horizontal="right"/>
    </xf>
    <xf numFmtId="2" fontId="88" fillId="31" borderId="1" xfId="0" applyNumberFormat="1" applyFont="1" applyFill="1" applyBorder="1" applyAlignment="1">
      <alignment horizontal="right"/>
    </xf>
    <xf numFmtId="164" fontId="88" fillId="0" borderId="1" xfId="0" applyNumberFormat="1" applyFont="1" applyBorder="1" applyAlignment="1">
      <alignment horizontal="right" vertical="center"/>
    </xf>
    <xf numFmtId="164" fontId="93" fillId="0" borderId="0" xfId="0" applyNumberFormat="1" applyFont="1" applyAlignment="1">
      <alignment horizontal="left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0" fontId="5" fillId="0" borderId="10" xfId="1" applyFont="1" applyFill="1" applyBorder="1" applyAlignment="1">
      <alignment horizontal="center" wrapText="1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" fillId="0" borderId="28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wrapText="1"/>
    </xf>
    <xf numFmtId="164" fontId="7" fillId="0" borderId="51" xfId="0" applyNumberFormat="1" applyFont="1" applyBorder="1" applyAlignment="1">
      <alignment horizontal="right"/>
    </xf>
    <xf numFmtId="0" fontId="6" fillId="30" borderId="51" xfId="0" applyFont="1" applyFill="1" applyBorder="1" applyAlignment="1">
      <alignment horizontal="center" vertical="center" wrapText="1"/>
    </xf>
    <xf numFmtId="0" fontId="4" fillId="30" borderId="51" xfId="0" applyFont="1" applyFill="1" applyBorder="1" applyAlignment="1">
      <alignment horizontal="justify" vertical="center" wrapText="1"/>
    </xf>
    <xf numFmtId="164" fontId="4" fillId="30" borderId="51" xfId="0" applyNumberFormat="1" applyFont="1" applyFill="1" applyBorder="1" applyAlignment="1">
      <alignment horizontal="center" vertical="center" wrapText="1"/>
    </xf>
    <xf numFmtId="164" fontId="4" fillId="30" borderId="51" xfId="0" applyNumberFormat="1" applyFont="1" applyFill="1" applyBorder="1" applyAlignment="1">
      <alignment horizontal="right" vertical="center" wrapText="1"/>
    </xf>
    <xf numFmtId="164" fontId="4" fillId="0" borderId="51" xfId="0" applyNumberFormat="1" applyFont="1" applyBorder="1" applyAlignment="1">
      <alignment horizontal="right" vertical="center"/>
    </xf>
    <xf numFmtId="0" fontId="6" fillId="0" borderId="51" xfId="0" applyFont="1" applyBorder="1" applyAlignment="1">
      <alignment horizontal="center" wrapText="1"/>
    </xf>
    <xf numFmtId="0" fontId="4" fillId="0" borderId="51" xfId="0" applyFont="1" applyBorder="1" applyAlignment="1">
      <alignment horizontal="justify" vertical="top" wrapText="1"/>
    </xf>
    <xf numFmtId="164" fontId="4" fillId="0" borderId="51" xfId="0" applyNumberFormat="1" applyFont="1" applyBorder="1" applyAlignment="1">
      <alignment horizontal="center" wrapText="1"/>
    </xf>
    <xf numFmtId="164" fontId="4" fillId="0" borderId="51" xfId="0" applyNumberFormat="1" applyFont="1" applyBorder="1" applyAlignment="1">
      <alignment wrapText="1"/>
    </xf>
    <xf numFmtId="164" fontId="4" fillId="0" borderId="51" xfId="0" applyNumberFormat="1" applyFont="1" applyBorder="1" applyAlignment="1">
      <alignment horizontal="right"/>
    </xf>
    <xf numFmtId="0" fontId="94" fillId="0" borderId="1" xfId="0" applyFont="1" applyFill="1" applyBorder="1" applyAlignment="1">
      <alignment wrapText="1"/>
    </xf>
    <xf numFmtId="0" fontId="77" fillId="0" borderId="52" xfId="0" applyFont="1" applyBorder="1" applyAlignment="1">
      <alignment horizontal="center" vertical="top"/>
    </xf>
    <xf numFmtId="0" fontId="51" fillId="0" borderId="53" xfId="0" applyFont="1" applyBorder="1" applyAlignment="1">
      <alignment horizontal="center" vertical="center" wrapText="1"/>
    </xf>
    <xf numFmtId="0" fontId="51" fillId="0" borderId="53" xfId="0" applyFont="1" applyBorder="1" applyAlignment="1">
      <alignment horizontal="center" wrapText="1"/>
    </xf>
    <xf numFmtId="0" fontId="51" fillId="0" borderId="54" xfId="0" applyFont="1" applyBorder="1" applyAlignment="1">
      <alignment horizontal="center" wrapText="1"/>
    </xf>
    <xf numFmtId="0" fontId="46" fillId="0" borderId="0" xfId="0" applyFont="1" applyAlignment="1">
      <alignment wrapText="1"/>
    </xf>
    <xf numFmtId="0" fontId="53" fillId="0" borderId="36" xfId="0" applyFont="1" applyBorder="1" applyAlignment="1">
      <alignment horizontal="center" wrapText="1"/>
    </xf>
    <xf numFmtId="164" fontId="70" fillId="38" borderId="0" xfId="0" applyNumberFormat="1" applyFont="1" applyFill="1" applyAlignment="1">
      <alignment horizontal="right"/>
    </xf>
    <xf numFmtId="4" fontId="0" fillId="38" borderId="0" xfId="0" applyNumberFormat="1" applyFill="1"/>
    <xf numFmtId="0" fontId="0" fillId="38" borderId="0" xfId="0" applyFill="1"/>
    <xf numFmtId="168" fontId="5" fillId="25" borderId="0" xfId="1" applyNumberFormat="1" applyFont="1" applyFill="1"/>
    <xf numFmtId="0" fontId="45" fillId="0" borderId="1" xfId="0" applyFont="1" applyFill="1" applyBorder="1" applyAlignment="1">
      <alignment wrapText="1"/>
    </xf>
    <xf numFmtId="170" fontId="55" fillId="0" borderId="36" xfId="0" applyNumberFormat="1" applyFont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0" fontId="5" fillId="0" borderId="10" xfId="1" applyFont="1" applyFill="1" applyBorder="1" applyAlignment="1">
      <alignment horizontal="center" wrapText="1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78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49" fontId="4" fillId="0" borderId="53" xfId="272" applyNumberFormat="1" applyFont="1" applyBorder="1" applyAlignment="1">
      <alignment horizontal="center" vertical="center" wrapText="1"/>
    </xf>
    <xf numFmtId="0" fontId="4" fillId="0" borderId="54" xfId="272" applyFont="1" applyBorder="1" applyAlignment="1">
      <alignment horizontal="justify" vertical="center" wrapText="1"/>
    </xf>
    <xf numFmtId="0" fontId="4" fillId="31" borderId="54" xfId="272" applyFont="1" applyFill="1" applyBorder="1" applyAlignment="1">
      <alignment horizontal="justify" vertical="center" wrapText="1"/>
    </xf>
    <xf numFmtId="164" fontId="4" fillId="0" borderId="1" xfId="189" applyNumberFormat="1" applyFont="1" applyBorder="1" applyAlignment="1">
      <alignment horizontal="right" vertical="center"/>
    </xf>
    <xf numFmtId="0" fontId="4" fillId="0" borderId="54" xfId="272" applyFont="1" applyBorder="1" applyAlignment="1">
      <alignment vertical="center" wrapText="1"/>
    </xf>
    <xf numFmtId="164" fontId="4" fillId="0" borderId="1" xfId="0" applyNumberFormat="1" applyFont="1" applyBorder="1" applyAlignment="1">
      <alignment horizontal="right" vertical="center" wrapText="1"/>
    </xf>
    <xf numFmtId="0" fontId="53" fillId="0" borderId="27" xfId="0" applyFont="1" applyBorder="1" applyAlignment="1">
      <alignment vertical="center" wrapText="1"/>
    </xf>
    <xf numFmtId="0" fontId="50" fillId="0" borderId="0" xfId="189" applyFont="1" applyFill="1"/>
    <xf numFmtId="2" fontId="80" fillId="0" borderId="0" xfId="189" applyNumberFormat="1" applyFont="1" applyFill="1"/>
    <xf numFmtId="164" fontId="4" fillId="0" borderId="56" xfId="0" applyNumberFormat="1" applyFont="1" applyBorder="1" applyAlignment="1">
      <alignment horizontal="right" vertical="center"/>
    </xf>
    <xf numFmtId="0" fontId="4" fillId="31" borderId="56" xfId="272" applyFont="1" applyFill="1" applyBorder="1" applyAlignment="1">
      <alignment horizontal="center" vertical="center" wrapText="1"/>
    </xf>
    <xf numFmtId="0" fontId="95" fillId="0" borderId="55" xfId="189" applyFont="1" applyFill="1" applyBorder="1" applyAlignment="1">
      <alignment horizontal="center" vertical="center" wrapText="1"/>
    </xf>
    <xf numFmtId="0" fontId="4" fillId="0" borderId="55" xfId="189" applyFont="1" applyFill="1" applyBorder="1" applyAlignment="1">
      <alignment horizontal="center" vertical="center" wrapText="1"/>
    </xf>
    <xf numFmtId="0" fontId="95" fillId="0" borderId="59" xfId="189" applyFont="1" applyFill="1" applyBorder="1" applyAlignment="1">
      <alignment horizontal="center" vertical="center" wrapText="1"/>
    </xf>
    <xf numFmtId="0" fontId="95" fillId="0" borderId="57" xfId="0" applyFont="1" applyFill="1" applyBorder="1" applyAlignment="1" applyProtection="1">
      <alignment horizontal="center" wrapText="1"/>
    </xf>
    <xf numFmtId="4" fontId="95" fillId="0" borderId="57" xfId="0" applyNumberFormat="1" applyFont="1" applyFill="1" applyBorder="1" applyAlignment="1" applyProtection="1">
      <alignment horizontal="center" vertical="center"/>
    </xf>
    <xf numFmtId="4" fontId="95" fillId="0" borderId="57" xfId="189" applyNumberFormat="1" applyFont="1" applyFill="1" applyBorder="1" applyAlignment="1">
      <alignment horizontal="center" vertical="center" wrapText="1"/>
    </xf>
    <xf numFmtId="164" fontId="95" fillId="0" borderId="57" xfId="189" applyNumberFormat="1" applyFont="1" applyFill="1" applyBorder="1" applyAlignment="1">
      <alignment horizontal="center" vertical="center" wrapText="1"/>
    </xf>
    <xf numFmtId="164" fontId="96" fillId="0" borderId="57" xfId="189" applyNumberFormat="1" applyFont="1" applyFill="1" applyBorder="1" applyAlignment="1">
      <alignment horizontal="center" vertical="center" wrapText="1"/>
    </xf>
    <xf numFmtId="0" fontId="78" fillId="0" borderId="58" xfId="0" applyFont="1" applyBorder="1" applyAlignment="1">
      <alignment horizontal="center" vertical="top"/>
    </xf>
    <xf numFmtId="0" fontId="95" fillId="0" borderId="63" xfId="189" applyFont="1" applyFill="1" applyBorder="1" applyAlignment="1">
      <alignment horizontal="center" vertical="center" wrapText="1"/>
    </xf>
    <xf numFmtId="0" fontId="4" fillId="0" borderId="63" xfId="189" applyFont="1" applyFill="1" applyBorder="1" applyAlignment="1">
      <alignment horizontal="center" vertical="center" wrapText="1"/>
    </xf>
    <xf numFmtId="0" fontId="95" fillId="0" borderId="64" xfId="189" applyFont="1" applyFill="1" applyBorder="1" applyAlignment="1">
      <alignment horizontal="center" vertical="center" wrapText="1"/>
    </xf>
    <xf numFmtId="0" fontId="95" fillId="0" borderId="63" xfId="0" applyFont="1" applyFill="1" applyBorder="1" applyAlignment="1" applyProtection="1">
      <alignment horizontal="center" wrapText="1"/>
    </xf>
    <xf numFmtId="4" fontId="95" fillId="0" borderId="63" xfId="0" applyNumberFormat="1" applyFont="1" applyFill="1" applyBorder="1" applyAlignment="1" applyProtection="1">
      <alignment horizontal="center" vertical="center"/>
    </xf>
    <xf numFmtId="4" fontId="95" fillId="0" borderId="63" xfId="189" applyNumberFormat="1" applyFont="1" applyFill="1" applyBorder="1" applyAlignment="1">
      <alignment horizontal="center" vertical="center" wrapText="1"/>
    </xf>
    <xf numFmtId="164" fontId="95" fillId="0" borderId="63" xfId="189" applyNumberFormat="1" applyFont="1" applyFill="1" applyBorder="1" applyAlignment="1">
      <alignment horizontal="center" vertical="center" wrapText="1"/>
    </xf>
    <xf numFmtId="164" fontId="96" fillId="0" borderId="63" xfId="189" applyNumberFormat="1" applyFont="1" applyFill="1" applyBorder="1" applyAlignment="1">
      <alignment horizontal="center" vertical="center" wrapText="1"/>
    </xf>
    <xf numFmtId="0" fontId="78" fillId="0" borderId="65" xfId="0" applyFont="1" applyBorder="1" applyAlignment="1">
      <alignment horizontal="center" vertical="top"/>
    </xf>
    <xf numFmtId="0" fontId="95" fillId="0" borderId="69" xfId="189" applyFont="1" applyFill="1" applyBorder="1" applyAlignment="1">
      <alignment horizontal="center" vertical="center" wrapText="1"/>
    </xf>
    <xf numFmtId="0" fontId="4" fillId="0" borderId="69" xfId="189" applyFont="1" applyFill="1" applyBorder="1" applyAlignment="1">
      <alignment horizontal="center" vertical="center" wrapText="1"/>
    </xf>
    <xf numFmtId="0" fontId="95" fillId="0" borderId="70" xfId="189" applyFont="1" applyFill="1" applyBorder="1" applyAlignment="1">
      <alignment horizontal="center" vertical="center" wrapText="1"/>
    </xf>
    <xf numFmtId="0" fontId="95" fillId="0" borderId="69" xfId="0" applyFont="1" applyFill="1" applyBorder="1" applyAlignment="1" applyProtection="1">
      <alignment horizontal="center" wrapText="1"/>
    </xf>
    <xf numFmtId="4" fontId="95" fillId="0" borderId="69" xfId="0" applyNumberFormat="1" applyFont="1" applyFill="1" applyBorder="1" applyAlignment="1" applyProtection="1">
      <alignment horizontal="center" vertical="center"/>
    </xf>
    <xf numFmtId="4" fontId="95" fillId="0" borderId="69" xfId="189" applyNumberFormat="1" applyFont="1" applyFill="1" applyBorder="1" applyAlignment="1">
      <alignment horizontal="center" vertical="center" wrapText="1"/>
    </xf>
    <xf numFmtId="164" fontId="95" fillId="0" borderId="69" xfId="189" applyNumberFormat="1" applyFont="1" applyFill="1" applyBorder="1" applyAlignment="1">
      <alignment horizontal="center" vertical="center" wrapText="1"/>
    </xf>
    <xf numFmtId="164" fontId="96" fillId="0" borderId="69" xfId="189" applyNumberFormat="1" applyFont="1" applyFill="1" applyBorder="1" applyAlignment="1">
      <alignment horizontal="center" vertical="center" wrapText="1"/>
    </xf>
    <xf numFmtId="0" fontId="78" fillId="0" borderId="71" xfId="0" applyFont="1" applyBorder="1" applyAlignment="1">
      <alignment horizontal="center" vertical="top"/>
    </xf>
    <xf numFmtId="0" fontId="4" fillId="0" borderId="75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wrapText="1"/>
    </xf>
    <xf numFmtId="164" fontId="7" fillId="0" borderId="63" xfId="0" applyNumberFormat="1" applyFont="1" applyBorder="1" applyAlignment="1">
      <alignment horizontal="right"/>
    </xf>
    <xf numFmtId="0" fontId="6" fillId="30" borderId="63" xfId="0" applyFont="1" applyFill="1" applyBorder="1" applyAlignment="1">
      <alignment horizontal="center" vertical="center" wrapText="1"/>
    </xf>
    <xf numFmtId="0" fontId="4" fillId="30" borderId="63" xfId="0" applyFont="1" applyFill="1" applyBorder="1" applyAlignment="1">
      <alignment horizontal="justify" vertical="center" wrapText="1"/>
    </xf>
    <xf numFmtId="164" fontId="4" fillId="30" borderId="63" xfId="0" applyNumberFormat="1" applyFont="1" applyFill="1" applyBorder="1" applyAlignment="1">
      <alignment horizontal="center" vertical="center" wrapText="1"/>
    </xf>
    <xf numFmtId="164" fontId="4" fillId="30" borderId="63" xfId="0" applyNumberFormat="1" applyFont="1" applyFill="1" applyBorder="1" applyAlignment="1">
      <alignment horizontal="right" vertical="center" wrapText="1"/>
    </xf>
    <xf numFmtId="164" fontId="4" fillId="0" borderId="63" xfId="0" applyNumberFormat="1" applyFont="1" applyBorder="1" applyAlignment="1">
      <alignment horizontal="right" vertical="center"/>
    </xf>
    <xf numFmtId="0" fontId="6" fillId="0" borderId="63" xfId="0" applyFont="1" applyBorder="1" applyAlignment="1">
      <alignment horizontal="center" wrapText="1"/>
    </xf>
    <xf numFmtId="0" fontId="4" fillId="0" borderId="63" xfId="0" applyFont="1" applyBorder="1" applyAlignment="1">
      <alignment horizontal="justify" vertical="top" wrapText="1"/>
    </xf>
    <xf numFmtId="164" fontId="4" fillId="0" borderId="63" xfId="0" applyNumberFormat="1" applyFont="1" applyBorder="1" applyAlignment="1">
      <alignment horizontal="center" wrapText="1"/>
    </xf>
    <xf numFmtId="164" fontId="4" fillId="0" borderId="63" xfId="0" applyNumberFormat="1" applyFont="1" applyBorder="1" applyAlignment="1">
      <alignment wrapText="1"/>
    </xf>
    <xf numFmtId="164" fontId="4" fillId="0" borderId="63" xfId="0" applyNumberFormat="1" applyFont="1" applyBorder="1" applyAlignment="1">
      <alignment horizontal="right"/>
    </xf>
    <xf numFmtId="164" fontId="4" fillId="0" borderId="76" xfId="0" applyNumberFormat="1" applyFont="1" applyBorder="1" applyAlignment="1">
      <alignment horizontal="justify" vertical="top" wrapText="1"/>
    </xf>
    <xf numFmtId="164" fontId="51" fillId="0" borderId="74" xfId="0" applyNumberFormat="1" applyFont="1" applyBorder="1" applyAlignment="1">
      <alignment wrapText="1"/>
    </xf>
    <xf numFmtId="0" fontId="77" fillId="0" borderId="71" xfId="0" applyFont="1" applyBorder="1" applyAlignment="1">
      <alignment horizontal="center" vertical="top"/>
    </xf>
    <xf numFmtId="0" fontId="77" fillId="0" borderId="58" xfId="0" applyFont="1" applyBorder="1" applyAlignment="1">
      <alignment horizontal="center" vertical="top"/>
    </xf>
    <xf numFmtId="0" fontId="4" fillId="31" borderId="76" xfId="0" applyFont="1" applyFill="1" applyBorder="1" applyAlignment="1">
      <alignment horizontal="center" wrapText="1"/>
    </xf>
    <xf numFmtId="0" fontId="4" fillId="31" borderId="74" xfId="0" applyFont="1" applyFill="1" applyBorder="1" applyAlignment="1">
      <alignment horizontal="center" wrapText="1"/>
    </xf>
    <xf numFmtId="0" fontId="51" fillId="0" borderId="76" xfId="0" applyFont="1" applyBorder="1" applyAlignment="1">
      <alignment horizontal="left" vertical="center" wrapText="1"/>
    </xf>
    <xf numFmtId="0" fontId="51" fillId="0" borderId="76" xfId="0" applyFont="1" applyBorder="1" applyAlignment="1">
      <alignment horizontal="left" vertical="top" wrapText="1"/>
    </xf>
    <xf numFmtId="0" fontId="51" fillId="0" borderId="76" xfId="0" applyFont="1" applyFill="1" applyBorder="1" applyAlignment="1">
      <alignment horizontal="center" vertical="center" wrapText="1"/>
    </xf>
    <xf numFmtId="164" fontId="51" fillId="0" borderId="74" xfId="0" applyNumberFormat="1" applyFont="1" applyBorder="1" applyAlignment="1">
      <alignment vertical="center" wrapText="1"/>
    </xf>
    <xf numFmtId="0" fontId="51" fillId="0" borderId="76" xfId="0" applyFont="1" applyBorder="1" applyAlignment="1">
      <alignment horizontal="center" wrapText="1"/>
    </xf>
    <xf numFmtId="0" fontId="51" fillId="0" borderId="76" xfId="0" applyFont="1" applyFill="1" applyBorder="1" applyAlignment="1">
      <alignment wrapText="1"/>
    </xf>
    <xf numFmtId="0" fontId="55" fillId="0" borderId="76" xfId="0" applyFont="1" applyBorder="1" applyAlignment="1">
      <alignment wrapText="1"/>
    </xf>
    <xf numFmtId="0" fontId="7" fillId="0" borderId="76" xfId="0" applyFont="1" applyBorder="1" applyAlignment="1">
      <alignment horizontal="justify" vertical="top" wrapText="1"/>
    </xf>
    <xf numFmtId="0" fontId="7" fillId="0" borderId="76" xfId="0" applyFont="1" applyBorder="1" applyAlignment="1">
      <alignment horizontal="center" wrapText="1"/>
    </xf>
    <xf numFmtId="164" fontId="7" fillId="0" borderId="74" xfId="0" applyNumberFormat="1" applyFont="1" applyFill="1" applyBorder="1" applyAlignment="1">
      <alignment horizontal="right" vertical="center" wrapText="1"/>
    </xf>
    <xf numFmtId="0" fontId="4" fillId="31" borderId="78" xfId="0" applyFont="1" applyFill="1" applyBorder="1" applyAlignment="1">
      <alignment horizontal="center" wrapText="1"/>
    </xf>
    <xf numFmtId="0" fontId="4" fillId="31" borderId="79" xfId="0" applyFont="1" applyFill="1" applyBorder="1" applyAlignment="1">
      <alignment horizontal="center" wrapText="1"/>
    </xf>
    <xf numFmtId="164" fontId="7" fillId="0" borderId="80" xfId="0" applyNumberFormat="1" applyFont="1" applyBorder="1" applyAlignment="1">
      <alignment horizontal="right"/>
    </xf>
    <xf numFmtId="0" fontId="51" fillId="0" borderId="78" xfId="0" applyFont="1" applyBorder="1" applyAlignment="1">
      <alignment horizontal="left" vertical="center" wrapText="1"/>
    </xf>
    <xf numFmtId="0" fontId="51" fillId="0" borderId="78" xfId="0" applyFont="1" applyBorder="1" applyAlignment="1">
      <alignment horizontal="left" vertical="top" wrapText="1"/>
    </xf>
    <xf numFmtId="0" fontId="51" fillId="0" borderId="78" xfId="0" applyFont="1" applyFill="1" applyBorder="1" applyAlignment="1">
      <alignment horizontal="center" vertical="center" wrapText="1"/>
    </xf>
    <xf numFmtId="164" fontId="51" fillId="0" borderId="79" xfId="0" applyNumberFormat="1" applyFont="1" applyBorder="1" applyAlignment="1">
      <alignment vertical="center" wrapText="1"/>
    </xf>
    <xf numFmtId="164" fontId="51" fillId="0" borderId="63" xfId="0" applyNumberFormat="1" applyFont="1" applyFill="1" applyBorder="1" applyAlignment="1">
      <alignment wrapText="1"/>
    </xf>
    <xf numFmtId="168" fontId="5" fillId="32" borderId="0" xfId="1" applyNumberFormat="1" applyFont="1" applyFill="1"/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0" fontId="5" fillId="0" borderId="10" xfId="1" applyFont="1" applyFill="1" applyBorder="1" applyAlignment="1">
      <alignment horizontal="center" wrapText="1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77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6" fillId="0" borderId="80" xfId="0" applyFont="1" applyBorder="1" applyAlignment="1">
      <alignment horizontal="center" vertical="center" wrapText="1"/>
    </xf>
    <xf numFmtId="0" fontId="46" fillId="0" borderId="80" xfId="0" applyFont="1" applyBorder="1" applyAlignment="1">
      <alignment horizontal="center" vertical="center"/>
    </xf>
    <xf numFmtId="49" fontId="46" fillId="0" borderId="80" xfId="0" applyNumberFormat="1" applyFont="1" applyBorder="1" applyAlignment="1">
      <alignment horizontal="center" vertical="center"/>
    </xf>
    <xf numFmtId="0" fontId="47" fillId="0" borderId="80" xfId="0" applyFont="1" applyBorder="1" applyAlignment="1">
      <alignment horizontal="center" vertical="center"/>
    </xf>
    <xf numFmtId="0" fontId="47" fillId="0" borderId="80" xfId="0" applyFont="1" applyBorder="1" applyAlignment="1">
      <alignment horizontal="left" vertical="center"/>
    </xf>
    <xf numFmtId="49" fontId="47" fillId="0" borderId="80" xfId="0" applyNumberFormat="1" applyFont="1" applyBorder="1" applyAlignment="1">
      <alignment horizontal="center" vertical="center"/>
    </xf>
    <xf numFmtId="164" fontId="47" fillId="0" borderId="80" xfId="0" applyNumberFormat="1" applyFont="1" applyBorder="1" applyAlignment="1">
      <alignment horizontal="center" vertical="center"/>
    </xf>
    <xf numFmtId="0" fontId="47" fillId="0" borderId="80" xfId="0" applyFont="1" applyBorder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49" fontId="97" fillId="0" borderId="80" xfId="0" applyNumberFormat="1" applyFont="1" applyBorder="1" applyAlignment="1">
      <alignment horizontal="center" vertical="center"/>
    </xf>
    <xf numFmtId="0" fontId="97" fillId="0" borderId="80" xfId="0" applyFont="1" applyBorder="1" applyAlignment="1">
      <alignment horizontal="left" vertical="center" wrapText="1"/>
    </xf>
    <xf numFmtId="0" fontId="97" fillId="0" borderId="80" xfId="0" applyFont="1" applyBorder="1" applyAlignment="1">
      <alignment horizontal="center" vertical="center"/>
    </xf>
    <xf numFmtId="164" fontId="97" fillId="0" borderId="80" xfId="0" applyNumberFormat="1" applyFont="1" applyBorder="1" applyAlignment="1">
      <alignment horizontal="center" vertical="center"/>
    </xf>
    <xf numFmtId="0" fontId="46" fillId="0" borderId="80" xfId="0" applyFont="1" applyBorder="1" applyAlignment="1">
      <alignment horizontal="left" vertical="center" wrapText="1"/>
    </xf>
    <xf numFmtId="164" fontId="46" fillId="0" borderId="80" xfId="0" applyNumberFormat="1" applyFont="1" applyBorder="1" applyAlignment="1">
      <alignment horizontal="center" vertical="center"/>
    </xf>
    <xf numFmtId="49" fontId="46" fillId="0" borderId="80" xfId="0" applyNumberFormat="1" applyFont="1" applyFill="1" applyBorder="1" applyAlignment="1">
      <alignment horizontal="center" vertical="center"/>
    </xf>
    <xf numFmtId="0" fontId="46" fillId="0" borderId="80" xfId="0" applyFont="1" applyFill="1" applyBorder="1" applyAlignment="1">
      <alignment horizontal="left" vertical="center" wrapText="1"/>
    </xf>
    <xf numFmtId="0" fontId="46" fillId="0" borderId="80" xfId="0" applyFont="1" applyFill="1" applyBorder="1" applyAlignment="1">
      <alignment horizontal="center" vertical="center"/>
    </xf>
    <xf numFmtId="164" fontId="46" fillId="0" borderId="80" xfId="0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horizontal="left" vertical="center"/>
    </xf>
    <xf numFmtId="0" fontId="46" fillId="0" borderId="0" xfId="0" applyFont="1" applyFill="1" applyAlignment="1">
      <alignment horizontal="center" vertical="center"/>
    </xf>
    <xf numFmtId="0" fontId="97" fillId="0" borderId="0" xfId="0" applyFont="1" applyAlignment="1">
      <alignment horizontal="left" vertical="center"/>
    </xf>
    <xf numFmtId="0" fontId="97" fillId="0" borderId="0" xfId="0" applyFont="1" applyAlignment="1">
      <alignment horizontal="center" vertical="center"/>
    </xf>
    <xf numFmtId="0" fontId="46" fillId="0" borderId="80" xfId="0" applyNumberFormat="1" applyFont="1" applyBorder="1" applyAlignment="1">
      <alignment horizontal="center" vertical="center"/>
    </xf>
    <xf numFmtId="0" fontId="98" fillId="0" borderId="0" xfId="0" applyFont="1" applyAlignment="1">
      <alignment horizontal="left" vertical="center"/>
    </xf>
    <xf numFmtId="49" fontId="97" fillId="0" borderId="80" xfId="0" applyNumberFormat="1" applyFont="1" applyFill="1" applyBorder="1" applyAlignment="1">
      <alignment horizontal="center" vertical="center"/>
    </xf>
    <xf numFmtId="0" fontId="97" fillId="0" borderId="80" xfId="0" applyFont="1" applyFill="1" applyBorder="1" applyAlignment="1">
      <alignment horizontal="left" vertical="center" wrapText="1"/>
    </xf>
    <xf numFmtId="0" fontId="47" fillId="0" borderId="80" xfId="0" applyFont="1" applyFill="1" applyBorder="1" applyAlignment="1">
      <alignment horizontal="left" vertical="center" wrapText="1"/>
    </xf>
    <xf numFmtId="0" fontId="97" fillId="0" borderId="80" xfId="0" applyFont="1" applyFill="1" applyBorder="1" applyAlignment="1">
      <alignment horizontal="center" vertical="center"/>
    </xf>
    <xf numFmtId="164" fontId="46" fillId="32" borderId="1" xfId="0" applyNumberFormat="1" applyFont="1" applyFill="1" applyBorder="1" applyAlignment="1">
      <alignment horizontal="center" vertical="center" wrapText="1"/>
    </xf>
    <xf numFmtId="164" fontId="4" fillId="32" borderId="36" xfId="0" applyNumberFormat="1" applyFont="1" applyFill="1" applyBorder="1" applyAlignment="1">
      <alignment wrapText="1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0" fontId="5" fillId="0" borderId="2" xfId="1" applyFont="1" applyFill="1" applyBorder="1" applyAlignment="1">
      <alignment horizontal="left" vertical="center" wrapText="1"/>
    </xf>
    <xf numFmtId="0" fontId="5" fillId="0" borderId="5" xfId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49" fontId="5" fillId="28" borderId="10" xfId="1" applyNumberFormat="1" applyFont="1" applyFill="1" applyBorder="1" applyAlignment="1">
      <alignment horizontal="center" wrapText="1"/>
    </xf>
    <xf numFmtId="49" fontId="5" fillId="28" borderId="11" xfId="1" applyNumberFormat="1" applyFont="1" applyFill="1" applyBorder="1" applyAlignment="1">
      <alignment horizontal="center" wrapText="1"/>
    </xf>
    <xf numFmtId="49" fontId="5" fillId="28" borderId="12" xfId="1" applyNumberFormat="1" applyFont="1" applyFill="1" applyBorder="1" applyAlignment="1">
      <alignment horizontal="center" wrapText="1"/>
    </xf>
    <xf numFmtId="49" fontId="5" fillId="25" borderId="10" xfId="1" applyNumberFormat="1" applyFont="1" applyFill="1" applyBorder="1" applyAlignment="1">
      <alignment horizontal="center" wrapText="1"/>
    </xf>
    <xf numFmtId="49" fontId="5" fillId="25" borderId="11" xfId="1" applyNumberFormat="1" applyFont="1" applyFill="1" applyBorder="1" applyAlignment="1">
      <alignment horizontal="center" wrapText="1"/>
    </xf>
    <xf numFmtId="49" fontId="5" fillId="25" borderId="12" xfId="1" applyNumberFormat="1" applyFont="1" applyFill="1" applyBorder="1" applyAlignment="1">
      <alignment horizontal="center" wrapText="1"/>
    </xf>
    <xf numFmtId="0" fontId="5" fillId="0" borderId="2" xfId="1" applyFont="1" applyFill="1" applyBorder="1" applyAlignment="1">
      <alignment horizontal="left" vertical="top" wrapText="1"/>
    </xf>
    <xf numFmtId="0" fontId="5" fillId="0" borderId="5" xfId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0" borderId="2" xfId="1" applyFont="1" applyFill="1" applyBorder="1" applyAlignment="1">
      <alignment horizontal="center" vertical="top" wrapText="1"/>
    </xf>
    <xf numFmtId="0" fontId="5" fillId="0" borderId="5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 wrapText="1"/>
    </xf>
    <xf numFmtId="49" fontId="5" fillId="0" borderId="10" xfId="2" applyNumberFormat="1" applyFont="1" applyFill="1" applyBorder="1" applyAlignment="1">
      <alignment horizontal="center" wrapText="1"/>
    </xf>
    <xf numFmtId="49" fontId="5" fillId="0" borderId="11" xfId="2" applyNumberFormat="1" applyFont="1" applyFill="1" applyBorder="1" applyAlignment="1">
      <alignment horizontal="center" wrapText="1"/>
    </xf>
    <xf numFmtId="49" fontId="5" fillId="0" borderId="12" xfId="2" applyNumberFormat="1" applyFont="1" applyFill="1" applyBorder="1" applyAlignment="1">
      <alignment horizontal="center" wrapText="1"/>
    </xf>
    <xf numFmtId="49" fontId="5" fillId="35" borderId="10" xfId="1" applyNumberFormat="1" applyFont="1" applyFill="1" applyBorder="1" applyAlignment="1">
      <alignment horizontal="center" wrapText="1"/>
    </xf>
    <xf numFmtId="49" fontId="5" fillId="35" borderId="11" xfId="1" applyNumberFormat="1" applyFont="1" applyFill="1" applyBorder="1" applyAlignment="1">
      <alignment horizontal="center" wrapText="1"/>
    </xf>
    <xf numFmtId="49" fontId="5" fillId="35" borderId="12" xfId="1" applyNumberFormat="1" applyFont="1" applyFill="1" applyBorder="1" applyAlignment="1">
      <alignment horizontal="center" wrapText="1"/>
    </xf>
    <xf numFmtId="49" fontId="5" fillId="0" borderId="10" xfId="3" applyNumberFormat="1" applyFont="1" applyFill="1" applyBorder="1" applyAlignment="1">
      <alignment horizontal="center" wrapText="1"/>
    </xf>
    <xf numFmtId="49" fontId="5" fillId="0" borderId="11" xfId="3" applyNumberFormat="1" applyFont="1" applyFill="1" applyBorder="1" applyAlignment="1">
      <alignment horizontal="center" wrapText="1"/>
    </xf>
    <xf numFmtId="49" fontId="5" fillId="0" borderId="12" xfId="3" applyNumberFormat="1" applyFont="1" applyFill="1" applyBorder="1" applyAlignment="1">
      <alignment horizontal="center" wrapText="1"/>
    </xf>
    <xf numFmtId="49" fontId="5" fillId="35" borderId="10" xfId="3" applyNumberFormat="1" applyFont="1" applyFill="1" applyBorder="1" applyAlignment="1">
      <alignment horizontal="center" wrapText="1"/>
    </xf>
    <xf numFmtId="49" fontId="5" fillId="35" borderId="11" xfId="3" applyNumberFormat="1" applyFont="1" applyFill="1" applyBorder="1" applyAlignment="1">
      <alignment horizontal="center" wrapText="1"/>
    </xf>
    <xf numFmtId="49" fontId="5" fillId="35" borderId="12" xfId="3" applyNumberFormat="1" applyFont="1" applyFill="1" applyBorder="1" applyAlignment="1">
      <alignment horizontal="center" wrapText="1"/>
    </xf>
    <xf numFmtId="164" fontId="5" fillId="0" borderId="6" xfId="1" applyNumberFormat="1" applyFont="1" applyFill="1" applyBorder="1" applyAlignment="1">
      <alignment horizontal="center"/>
    </xf>
    <xf numFmtId="164" fontId="88" fillId="0" borderId="50" xfId="1" applyNumberFormat="1" applyFont="1" applyFill="1" applyBorder="1" applyAlignment="1">
      <alignment horizontal="center"/>
    </xf>
    <xf numFmtId="164" fontId="88" fillId="0" borderId="0" xfId="1" applyNumberFormat="1" applyFont="1" applyFill="1" applyBorder="1" applyAlignment="1">
      <alignment horizontal="center"/>
    </xf>
    <xf numFmtId="164" fontId="7" fillId="0" borderId="43" xfId="1" applyNumberFormat="1" applyFont="1" applyFill="1" applyBorder="1" applyAlignment="1">
      <alignment horizontal="left" vertical="center" wrapText="1"/>
    </xf>
    <xf numFmtId="49" fontId="5" fillId="27" borderId="10" xfId="1" applyNumberFormat="1" applyFont="1" applyFill="1" applyBorder="1" applyAlignment="1">
      <alignment horizontal="center" wrapText="1"/>
    </xf>
    <xf numFmtId="49" fontId="5" fillId="27" borderId="11" xfId="1" applyNumberFormat="1" applyFont="1" applyFill="1" applyBorder="1" applyAlignment="1">
      <alignment horizontal="center" wrapText="1"/>
    </xf>
    <xf numFmtId="49" fontId="5" fillId="27" borderId="12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left"/>
    </xf>
    <xf numFmtId="49" fontId="7" fillId="0" borderId="9" xfId="1" applyNumberFormat="1" applyFont="1" applyFill="1" applyBorder="1" applyAlignment="1">
      <alignment horizontal="center"/>
    </xf>
    <xf numFmtId="164" fontId="5" fillId="0" borderId="50" xfId="1" applyNumberFormat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 wrapText="1"/>
    </xf>
    <xf numFmtId="0" fontId="5" fillId="0" borderId="5" xfId="1" applyFont="1" applyFill="1" applyBorder="1" applyAlignment="1">
      <alignment horizontal="center" wrapText="1"/>
    </xf>
    <xf numFmtId="0" fontId="5" fillId="0" borderId="7" xfId="1" applyFont="1" applyFill="1" applyBorder="1" applyAlignment="1">
      <alignment horizontal="center" wrapText="1"/>
    </xf>
    <xf numFmtId="0" fontId="4" fillId="0" borderId="0" xfId="1" applyFont="1" applyFill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4" fillId="0" borderId="9" xfId="1" applyFont="1" applyFill="1" applyBorder="1" applyAlignment="1">
      <alignment horizontal="center"/>
    </xf>
    <xf numFmtId="0" fontId="4" fillId="0" borderId="9" xfId="1" applyFont="1" applyFill="1" applyBorder="1" applyAlignment="1">
      <alignment horizontal="center" wrapText="1"/>
    </xf>
    <xf numFmtId="49" fontId="5" fillId="37" borderId="10" xfId="1" applyNumberFormat="1" applyFont="1" applyFill="1" applyBorder="1" applyAlignment="1">
      <alignment horizontal="center" wrapText="1"/>
    </xf>
    <xf numFmtId="49" fontId="5" fillId="37" borderId="11" xfId="1" applyNumberFormat="1" applyFont="1" applyFill="1" applyBorder="1" applyAlignment="1">
      <alignment horizontal="center" wrapText="1"/>
    </xf>
    <xf numFmtId="49" fontId="5" fillId="37" borderId="12" xfId="1" applyNumberFormat="1" applyFont="1" applyFill="1" applyBorder="1" applyAlignment="1">
      <alignment horizontal="center" wrapText="1"/>
    </xf>
    <xf numFmtId="49" fontId="5" fillId="26" borderId="3" xfId="1" applyNumberFormat="1" applyFont="1" applyFill="1" applyBorder="1" applyAlignment="1">
      <alignment horizontal="center" vertical="center" wrapText="1"/>
    </xf>
    <xf numFmtId="49" fontId="5" fillId="26" borderId="4" xfId="1" applyNumberFormat="1" applyFont="1" applyFill="1" applyBorder="1" applyAlignment="1">
      <alignment horizontal="center" vertical="center" wrapText="1"/>
    </xf>
    <xf numFmtId="49" fontId="5" fillId="26" borderId="23" xfId="1" applyNumberFormat="1" applyFont="1" applyFill="1" applyBorder="1" applyAlignment="1">
      <alignment horizontal="center" vertical="center" wrapText="1"/>
    </xf>
    <xf numFmtId="49" fontId="5" fillId="26" borderId="8" xfId="1" applyNumberFormat="1" applyFont="1" applyFill="1" applyBorder="1" applyAlignment="1">
      <alignment horizontal="center" vertical="center" wrapText="1"/>
    </xf>
    <xf numFmtId="49" fontId="5" fillId="26" borderId="9" xfId="1" applyNumberFormat="1" applyFont="1" applyFill="1" applyBorder="1" applyAlignment="1">
      <alignment horizontal="center" vertical="center" wrapText="1"/>
    </xf>
    <xf numFmtId="49" fontId="5" fillId="26" borderId="13" xfId="1" applyNumberFormat="1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center"/>
    </xf>
    <xf numFmtId="0" fontId="5" fillId="0" borderId="2" xfId="1" applyFont="1" applyFill="1" applyBorder="1" applyAlignment="1">
      <alignment vertical="top" wrapText="1"/>
    </xf>
    <xf numFmtId="0" fontId="5" fillId="0" borderId="5" xfId="1" applyFont="1" applyFill="1" applyBorder="1" applyAlignment="1">
      <alignment vertical="top" wrapText="1"/>
    </xf>
    <xf numFmtId="0" fontId="5" fillId="0" borderId="7" xfId="1" applyFont="1" applyFill="1" applyBorder="1" applyAlignment="1">
      <alignment vertical="top" wrapText="1"/>
    </xf>
    <xf numFmtId="0" fontId="5" fillId="0" borderId="2" xfId="1" applyFont="1" applyFill="1" applyBorder="1" applyAlignment="1">
      <alignment horizontal="left" wrapText="1"/>
    </xf>
    <xf numFmtId="0" fontId="5" fillId="0" borderId="5" xfId="1" applyFont="1" applyFill="1" applyBorder="1" applyAlignment="1">
      <alignment horizontal="left" wrapText="1"/>
    </xf>
    <xf numFmtId="0" fontId="5" fillId="0" borderId="7" xfId="1" applyFont="1" applyFill="1" applyBorder="1" applyAlignment="1">
      <alignment horizontal="left" wrapText="1"/>
    </xf>
    <xf numFmtId="49" fontId="5" fillId="0" borderId="3" xfId="1" applyNumberFormat="1" applyFont="1" applyFill="1" applyBorder="1" applyAlignment="1">
      <alignment horizontal="center" wrapText="1"/>
    </xf>
    <xf numFmtId="49" fontId="5" fillId="0" borderId="4" xfId="1" applyNumberFormat="1" applyFont="1" applyFill="1" applyBorder="1" applyAlignment="1">
      <alignment horizontal="center" wrapText="1"/>
    </xf>
    <xf numFmtId="49" fontId="5" fillId="0" borderId="23" xfId="1" applyNumberFormat="1" applyFont="1" applyFill="1" applyBorder="1" applyAlignment="1">
      <alignment horizontal="center" wrapText="1"/>
    </xf>
    <xf numFmtId="49" fontId="5" fillId="0" borderId="6" xfId="1" applyNumberFormat="1" applyFont="1" applyFill="1" applyBorder="1" applyAlignment="1">
      <alignment horizontal="center" wrapText="1"/>
    </xf>
    <xf numFmtId="49" fontId="5" fillId="0" borderId="0" xfId="1" applyNumberFormat="1" applyFont="1" applyFill="1" applyBorder="1" applyAlignment="1">
      <alignment horizontal="center" wrapText="1"/>
    </xf>
    <xf numFmtId="49" fontId="5" fillId="0" borderId="50" xfId="1" applyNumberFormat="1" applyFont="1" applyFill="1" applyBorder="1" applyAlignment="1">
      <alignment horizontal="center" wrapText="1"/>
    </xf>
    <xf numFmtId="49" fontId="5" fillId="0" borderId="8" xfId="1" applyNumberFormat="1" applyFont="1" applyFill="1" applyBorder="1" applyAlignment="1">
      <alignment horizontal="center" wrapText="1"/>
    </xf>
    <xf numFmtId="49" fontId="5" fillId="0" borderId="9" xfId="1" applyNumberFormat="1" applyFont="1" applyFill="1" applyBorder="1" applyAlignment="1">
      <alignment horizontal="center" wrapText="1"/>
    </xf>
    <xf numFmtId="49" fontId="5" fillId="0" borderId="13" xfId="1" applyNumberFormat="1" applyFont="1" applyFill="1" applyBorder="1" applyAlignment="1">
      <alignment horizontal="center" wrapText="1"/>
    </xf>
    <xf numFmtId="2" fontId="5" fillId="0" borderId="3" xfId="1" applyNumberFormat="1" applyFont="1" applyFill="1" applyBorder="1" applyAlignment="1">
      <alignment horizontal="center" wrapText="1"/>
    </xf>
    <xf numFmtId="2" fontId="5" fillId="0" borderId="4" xfId="1" applyNumberFormat="1" applyFont="1" applyFill="1" applyBorder="1" applyAlignment="1">
      <alignment horizontal="center" wrapText="1"/>
    </xf>
    <xf numFmtId="2" fontId="5" fillId="0" borderId="23" xfId="1" applyNumberFormat="1" applyFont="1" applyFill="1" applyBorder="1" applyAlignment="1">
      <alignment horizontal="center" wrapText="1"/>
    </xf>
    <xf numFmtId="2" fontId="5" fillId="0" borderId="8" xfId="1" applyNumberFormat="1" applyFont="1" applyFill="1" applyBorder="1" applyAlignment="1">
      <alignment horizontal="center" wrapText="1"/>
    </xf>
    <xf numFmtId="2" fontId="5" fillId="0" borderId="9" xfId="1" applyNumberFormat="1" applyFont="1" applyFill="1" applyBorder="1" applyAlignment="1">
      <alignment horizontal="center" wrapText="1"/>
    </xf>
    <xf numFmtId="2" fontId="5" fillId="0" borderId="13" xfId="1" applyNumberFormat="1" applyFont="1" applyFill="1" applyBorder="1" applyAlignment="1">
      <alignment horizontal="center" wrapText="1"/>
    </xf>
    <xf numFmtId="0" fontId="5" fillId="0" borderId="10" xfId="1" applyFont="1" applyFill="1" applyBorder="1" applyAlignment="1">
      <alignment horizontal="center" wrapText="1"/>
    </xf>
    <xf numFmtId="0" fontId="5" fillId="0" borderId="11" xfId="1" applyFont="1" applyFill="1" applyBorder="1" applyAlignment="1">
      <alignment horizontal="center" wrapText="1"/>
    </xf>
    <xf numFmtId="0" fontId="5" fillId="0" borderId="12" xfId="1" applyFont="1" applyFill="1" applyBorder="1" applyAlignment="1">
      <alignment horizontal="center" wrapText="1"/>
    </xf>
    <xf numFmtId="0" fontId="4" fillId="0" borderId="0" xfId="1" applyFont="1" applyFill="1" applyBorder="1" applyAlignment="1">
      <alignment horizontal="left"/>
    </xf>
    <xf numFmtId="0" fontId="4" fillId="0" borderId="9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5" fillId="26" borderId="2" xfId="1" applyFont="1" applyFill="1" applyBorder="1" applyAlignment="1">
      <alignment horizontal="left" vertical="center" wrapText="1"/>
    </xf>
    <xf numFmtId="0" fontId="5" fillId="26" borderId="7" xfId="1" applyFont="1" applyFill="1" applyBorder="1" applyAlignment="1">
      <alignment horizontal="left" vertical="center" wrapText="1"/>
    </xf>
    <xf numFmtId="49" fontId="5" fillId="26" borderId="2" xfId="1" applyNumberFormat="1" applyFont="1" applyFill="1" applyBorder="1" applyAlignment="1">
      <alignment horizontal="center" vertical="center" wrapText="1"/>
    </xf>
    <xf numFmtId="49" fontId="5" fillId="26" borderId="7" xfId="1" applyNumberFormat="1" applyFont="1" applyFill="1" applyBorder="1" applyAlignment="1">
      <alignment horizontal="center" vertical="center" wrapText="1"/>
    </xf>
    <xf numFmtId="49" fontId="42" fillId="25" borderId="10" xfId="1" applyNumberFormat="1" applyFont="1" applyFill="1" applyBorder="1" applyAlignment="1">
      <alignment horizontal="center" wrapText="1"/>
    </xf>
    <xf numFmtId="49" fontId="42" fillId="25" borderId="11" xfId="1" applyNumberFormat="1" applyFont="1" applyFill="1" applyBorder="1" applyAlignment="1">
      <alignment horizontal="center" wrapText="1"/>
    </xf>
    <xf numFmtId="49" fontId="42" fillId="25" borderId="12" xfId="1" applyNumberFormat="1" applyFont="1" applyFill="1" applyBorder="1" applyAlignment="1">
      <alignment horizontal="center" wrapText="1"/>
    </xf>
    <xf numFmtId="0" fontId="47" fillId="0" borderId="9" xfId="0" applyFont="1" applyBorder="1" applyAlignment="1">
      <alignment horizontal="center" vertical="center"/>
    </xf>
    <xf numFmtId="0" fontId="46" fillId="0" borderId="81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/>
    </xf>
    <xf numFmtId="0" fontId="46" fillId="0" borderId="81" xfId="0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46" fillId="0" borderId="83" xfId="0" applyFont="1" applyBorder="1" applyAlignment="1">
      <alignment horizontal="center" vertical="center"/>
    </xf>
    <xf numFmtId="0" fontId="46" fillId="0" borderId="84" xfId="0" applyFont="1" applyBorder="1" applyAlignment="1">
      <alignment horizontal="center" vertical="center"/>
    </xf>
    <xf numFmtId="0" fontId="77" fillId="0" borderId="0" xfId="0" applyFont="1" applyAlignment="1">
      <alignment horizontal="left" vertical="center"/>
    </xf>
    <xf numFmtId="0" fontId="77" fillId="0" borderId="85" xfId="0" applyFont="1" applyBorder="1" applyAlignment="1">
      <alignment horizontal="center" vertical="center"/>
    </xf>
    <xf numFmtId="0" fontId="46" fillId="0" borderId="9" xfId="0" applyFont="1" applyBorder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top"/>
    </xf>
    <xf numFmtId="0" fontId="43" fillId="0" borderId="2" xfId="0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79" fillId="0" borderId="9" xfId="0" applyFont="1" applyFill="1" applyBorder="1" applyAlignment="1">
      <alignment horizontal="center"/>
    </xf>
    <xf numFmtId="0" fontId="49" fillId="0" borderId="0" xfId="0" applyFont="1" applyFill="1" applyBorder="1" applyAlignment="1">
      <alignment horizontal="center" vertical="top"/>
    </xf>
    <xf numFmtId="0" fontId="46" fillId="0" borderId="1" xfId="0" applyFont="1" applyBorder="1" applyAlignment="1">
      <alignment horizontal="center" wrapText="1"/>
    </xf>
    <xf numFmtId="0" fontId="46" fillId="0" borderId="1" xfId="0" applyFont="1" applyBorder="1" applyAlignment="1">
      <alignment horizontal="center"/>
    </xf>
    <xf numFmtId="0" fontId="49" fillId="0" borderId="4" xfId="0" applyFont="1" applyFill="1" applyBorder="1" applyAlignment="1">
      <alignment horizontal="center" vertical="top"/>
    </xf>
    <xf numFmtId="0" fontId="43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10" xfId="0" applyFont="1" applyBorder="1" applyAlignment="1">
      <alignment horizontal="left"/>
    </xf>
    <xf numFmtId="0" fontId="46" fillId="0" borderId="11" xfId="0" applyFont="1" applyBorder="1" applyAlignment="1">
      <alignment horizontal="left"/>
    </xf>
    <xf numFmtId="0" fontId="46" fillId="0" borderId="12" xfId="0" applyFont="1" applyBorder="1" applyAlignment="1">
      <alignment horizontal="left"/>
    </xf>
    <xf numFmtId="0" fontId="46" fillId="0" borderId="10" xfId="0" applyFont="1" applyBorder="1" applyAlignment="1">
      <alignment horizontal="center" wrapText="1"/>
    </xf>
    <xf numFmtId="0" fontId="46" fillId="0" borderId="11" xfId="0" applyFont="1" applyBorder="1" applyAlignment="1">
      <alignment horizontal="center" wrapText="1"/>
    </xf>
    <xf numFmtId="0" fontId="46" fillId="0" borderId="12" xfId="0" applyFont="1" applyBorder="1" applyAlignment="1">
      <alignment horizontal="center" wrapText="1"/>
    </xf>
    <xf numFmtId="0" fontId="46" fillId="0" borderId="10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78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164" fontId="7" fillId="0" borderId="1" xfId="189" applyNumberFormat="1" applyFont="1" applyBorder="1" applyAlignment="1">
      <alignment horizontal="justify" vertical="top" wrapText="1"/>
    </xf>
    <xf numFmtId="0" fontId="53" fillId="0" borderId="27" xfId="0" applyFont="1" applyBorder="1" applyAlignment="1">
      <alignment horizontal="center" vertical="center" wrapText="1"/>
    </xf>
    <xf numFmtId="0" fontId="4" fillId="28" borderId="41" xfId="0" applyNumberFormat="1" applyFont="1" applyFill="1" applyBorder="1" applyAlignment="1">
      <alignment horizontal="left"/>
    </xf>
    <xf numFmtId="0" fontId="4" fillId="0" borderId="28" xfId="189" applyFont="1" applyBorder="1" applyAlignment="1">
      <alignment horizontal="center" vertical="center" wrapText="1"/>
    </xf>
    <xf numFmtId="0" fontId="4" fillId="0" borderId="33" xfId="189" applyFont="1" applyBorder="1" applyAlignment="1">
      <alignment horizontal="center" vertical="center" wrapText="1"/>
    </xf>
    <xf numFmtId="0" fontId="4" fillId="0" borderId="35" xfId="189" applyFont="1" applyBorder="1" applyAlignment="1">
      <alignment horizontal="center" vertical="center" wrapText="1"/>
    </xf>
    <xf numFmtId="0" fontId="4" fillId="0" borderId="29" xfId="189" applyFont="1" applyBorder="1" applyAlignment="1">
      <alignment horizontal="center" vertical="center" wrapText="1"/>
    </xf>
    <xf numFmtId="0" fontId="4" fillId="0" borderId="30" xfId="189" applyFont="1" applyBorder="1" applyAlignment="1">
      <alignment horizontal="center" vertical="center" wrapText="1"/>
    </xf>
    <xf numFmtId="0" fontId="4" fillId="0" borderId="31" xfId="189" applyFont="1" applyBorder="1" applyAlignment="1">
      <alignment horizontal="center" vertical="center" wrapText="1"/>
    </xf>
    <xf numFmtId="0" fontId="4" fillId="0" borderId="32" xfId="189" applyFont="1" applyBorder="1" applyAlignment="1">
      <alignment horizontal="center" vertical="center" wrapText="1"/>
    </xf>
    <xf numFmtId="0" fontId="4" fillId="0" borderId="34" xfId="189" applyFont="1" applyBorder="1" applyAlignment="1">
      <alignment horizontal="center" vertical="center" wrapText="1"/>
    </xf>
    <xf numFmtId="0" fontId="4" fillId="30" borderId="28" xfId="189" applyFont="1" applyFill="1" applyBorder="1" applyAlignment="1">
      <alignment horizontal="center" vertical="center" wrapText="1"/>
    </xf>
    <xf numFmtId="0" fontId="4" fillId="30" borderId="33" xfId="189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left" wrapText="1"/>
    </xf>
    <xf numFmtId="0" fontId="53" fillId="0" borderId="0" xfId="0" applyFont="1" applyAlignment="1">
      <alignment horizontal="center" vertical="center" wrapText="1"/>
    </xf>
    <xf numFmtId="0" fontId="4" fillId="28" borderId="0" xfId="0" applyNumberFormat="1" applyFont="1" applyFill="1" applyBorder="1" applyAlignment="1">
      <alignment horizontal="left"/>
    </xf>
    <xf numFmtId="0" fontId="7" fillId="0" borderId="0" xfId="272" applyFont="1" applyAlignment="1">
      <alignment horizontal="center" vertical="center" wrapText="1"/>
    </xf>
    <xf numFmtId="0" fontId="4" fillId="31" borderId="1" xfId="272" applyFont="1" applyFill="1" applyBorder="1" applyAlignment="1">
      <alignment horizontal="center" vertical="center" wrapText="1"/>
    </xf>
    <xf numFmtId="0" fontId="4" fillId="0" borderId="1" xfId="272" applyFont="1" applyBorder="1" applyAlignment="1">
      <alignment horizontal="center"/>
    </xf>
    <xf numFmtId="0" fontId="7" fillId="33" borderId="1" xfId="0" applyFont="1" applyFill="1" applyBorder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53" fillId="30" borderId="10" xfId="0" applyFont="1" applyFill="1" applyBorder="1" applyAlignment="1">
      <alignment horizontal="center" wrapText="1"/>
    </xf>
    <xf numFmtId="0" fontId="53" fillId="30" borderId="11" xfId="0" applyFont="1" applyFill="1" applyBorder="1" applyAlignment="1">
      <alignment horizontal="center" wrapText="1"/>
    </xf>
    <xf numFmtId="0" fontId="53" fillId="30" borderId="12" xfId="0" applyFont="1" applyFill="1" applyBorder="1" applyAlignment="1">
      <alignment horizontal="center" wrapText="1"/>
    </xf>
    <xf numFmtId="0" fontId="53" fillId="33" borderId="10" xfId="0" applyFont="1" applyFill="1" applyBorder="1" applyAlignment="1">
      <alignment horizontal="center" wrapText="1"/>
    </xf>
    <xf numFmtId="0" fontId="53" fillId="33" borderId="11" xfId="0" applyFont="1" applyFill="1" applyBorder="1" applyAlignment="1">
      <alignment horizontal="center" wrapText="1"/>
    </xf>
    <xf numFmtId="0" fontId="53" fillId="33" borderId="12" xfId="0" applyFont="1" applyFill="1" applyBorder="1" applyAlignment="1">
      <alignment horizontal="center" wrapText="1"/>
    </xf>
    <xf numFmtId="0" fontId="7" fillId="33" borderId="29" xfId="0" applyFont="1" applyFill="1" applyBorder="1" applyAlignment="1">
      <alignment horizontal="center" vertical="center" wrapText="1"/>
    </xf>
    <xf numFmtId="0" fontId="7" fillId="33" borderId="30" xfId="0" applyFont="1" applyFill="1" applyBorder="1" applyAlignment="1">
      <alignment horizontal="center" vertical="center" wrapText="1"/>
    </xf>
    <xf numFmtId="0" fontId="7" fillId="33" borderId="45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33" borderId="46" xfId="0" applyFont="1" applyFill="1" applyBorder="1" applyAlignment="1">
      <alignment horizontal="center" vertical="center" wrapText="1"/>
    </xf>
    <xf numFmtId="0" fontId="7" fillId="33" borderId="11" xfId="0" applyFont="1" applyFill="1" applyBorder="1" applyAlignment="1">
      <alignment horizontal="center" vertical="center" wrapText="1"/>
    </xf>
    <xf numFmtId="0" fontId="4" fillId="31" borderId="1" xfId="0" applyFont="1" applyFill="1" applyBorder="1" applyAlignment="1">
      <alignment horizontal="center" vertical="center" wrapText="1"/>
    </xf>
    <xf numFmtId="0" fontId="4" fillId="31" borderId="38" xfId="0" applyFont="1" applyFill="1" applyBorder="1" applyAlignment="1">
      <alignment horizontal="center" vertical="center" wrapText="1"/>
    </xf>
    <xf numFmtId="0" fontId="4" fillId="31" borderId="39" xfId="0" applyFont="1" applyFill="1" applyBorder="1" applyAlignment="1">
      <alignment horizontal="center" vertical="center" wrapText="1"/>
    </xf>
    <xf numFmtId="0" fontId="4" fillId="31" borderId="28" xfId="0" applyFont="1" applyFill="1" applyBorder="1" applyAlignment="1">
      <alignment horizontal="center" vertical="center" wrapText="1"/>
    </xf>
    <xf numFmtId="0" fontId="4" fillId="33" borderId="37" xfId="0" applyFont="1" applyFill="1" applyBorder="1" applyAlignment="1">
      <alignment horizontal="center" vertical="center" wrapText="1"/>
    </xf>
    <xf numFmtId="0" fontId="53" fillId="33" borderId="29" xfId="0" applyFont="1" applyFill="1" applyBorder="1" applyAlignment="1">
      <alignment horizontal="center" wrapText="1"/>
    </xf>
    <xf numFmtId="0" fontId="53" fillId="33" borderId="30" xfId="0" applyFont="1" applyFill="1" applyBorder="1" applyAlignment="1">
      <alignment horizontal="center" wrapText="1"/>
    </xf>
    <xf numFmtId="0" fontId="53" fillId="33" borderId="45" xfId="0" applyFont="1" applyFill="1" applyBorder="1" applyAlignment="1">
      <alignment horizontal="center" wrapText="1"/>
    </xf>
    <xf numFmtId="0" fontId="7" fillId="0" borderId="0" xfId="0" applyFont="1" applyFill="1" applyAlignment="1">
      <alignment horizontal="center" vertical="center" wrapText="1"/>
    </xf>
    <xf numFmtId="0" fontId="4" fillId="31" borderId="33" xfId="0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53" fillId="0" borderId="0" xfId="383" applyFont="1" applyAlignment="1">
      <alignment horizontal="center" wrapText="1"/>
    </xf>
    <xf numFmtId="164" fontId="5" fillId="0" borderId="10" xfId="189" applyNumberFormat="1" applyFont="1" applyFill="1" applyBorder="1" applyAlignment="1">
      <alignment horizontal="center" wrapText="1"/>
    </xf>
    <xf numFmtId="164" fontId="5" fillId="0" borderId="11" xfId="189" applyNumberFormat="1" applyFont="1" applyFill="1" applyBorder="1" applyAlignment="1">
      <alignment horizontal="center" wrapText="1"/>
    </xf>
    <xf numFmtId="164" fontId="5" fillId="0" borderId="12" xfId="189" applyNumberFormat="1" applyFont="1" applyFill="1" applyBorder="1" applyAlignment="1">
      <alignment horizontal="center" wrapText="1"/>
    </xf>
    <xf numFmtId="0" fontId="5" fillId="0" borderId="2" xfId="189" applyFont="1" applyBorder="1" applyAlignment="1">
      <alignment horizontal="center" vertical="center" wrapText="1"/>
    </xf>
    <xf numFmtId="0" fontId="5" fillId="0" borderId="5" xfId="189" applyFont="1" applyBorder="1" applyAlignment="1">
      <alignment horizontal="center" vertical="center" wrapText="1"/>
    </xf>
    <xf numFmtId="0" fontId="5" fillId="0" borderId="7" xfId="189" applyFont="1" applyBorder="1" applyAlignment="1">
      <alignment horizontal="center" vertical="center" wrapText="1"/>
    </xf>
    <xf numFmtId="164" fontId="42" fillId="0" borderId="1" xfId="189" applyNumberFormat="1" applyFont="1" applyBorder="1" applyAlignment="1">
      <alignment horizontal="justify" vertical="top" wrapText="1"/>
    </xf>
    <xf numFmtId="164" fontId="5" fillId="0" borderId="2" xfId="189" applyNumberFormat="1" applyFont="1" applyBorder="1" applyAlignment="1">
      <alignment horizontal="center" vertical="center" wrapText="1"/>
    </xf>
    <xf numFmtId="164" fontId="5" fillId="0" borderId="5" xfId="189" applyNumberFormat="1" applyFont="1" applyBorder="1" applyAlignment="1">
      <alignment horizontal="center" vertical="center" wrapText="1"/>
    </xf>
    <xf numFmtId="164" fontId="5" fillId="0" borderId="7" xfId="189" applyNumberFormat="1" applyFont="1" applyBorder="1" applyAlignment="1">
      <alignment horizontal="center" vertical="center" wrapText="1"/>
    </xf>
    <xf numFmtId="164" fontId="5" fillId="0" borderId="10" xfId="189" applyNumberFormat="1" applyFont="1" applyBorder="1" applyAlignment="1">
      <alignment horizontal="center" wrapText="1"/>
    </xf>
    <xf numFmtId="164" fontId="5" fillId="0" borderId="11" xfId="189" applyNumberFormat="1" applyFont="1" applyBorder="1" applyAlignment="1">
      <alignment horizontal="center" wrapText="1"/>
    </xf>
    <xf numFmtId="164" fontId="5" fillId="0" borderId="12" xfId="189" applyNumberFormat="1" applyFont="1" applyBorder="1" applyAlignment="1">
      <alignment horizontal="center" wrapText="1"/>
    </xf>
    <xf numFmtId="0" fontId="53" fillId="0" borderId="29" xfId="0" applyFont="1" applyBorder="1" applyAlignment="1">
      <alignment horizontal="left" vertical="top" wrapText="1"/>
    </xf>
    <xf numFmtId="0" fontId="53" fillId="0" borderId="30" xfId="0" applyFont="1" applyBorder="1" applyAlignment="1">
      <alignment horizontal="left" vertical="top" wrapText="1"/>
    </xf>
    <xf numFmtId="0" fontId="53" fillId="0" borderId="31" xfId="0" applyFont="1" applyBorder="1" applyAlignment="1">
      <alignment horizontal="left" vertical="top" wrapText="1"/>
    </xf>
    <xf numFmtId="0" fontId="53" fillId="0" borderId="27" xfId="0" applyFont="1" applyBorder="1" applyAlignment="1">
      <alignment horizontal="left" vertical="top" wrapText="1"/>
    </xf>
    <xf numFmtId="0" fontId="51" fillId="0" borderId="1" xfId="0" applyFont="1" applyBorder="1" applyAlignment="1">
      <alignment horizontal="left" wrapText="1"/>
    </xf>
    <xf numFmtId="164" fontId="5" fillId="0" borderId="3" xfId="189" applyNumberFormat="1" applyFont="1" applyBorder="1" applyAlignment="1">
      <alignment horizontal="center" vertical="center" wrapText="1"/>
    </xf>
    <xf numFmtId="164" fontId="5" fillId="0" borderId="8" xfId="189" applyNumberFormat="1" applyFont="1" applyBorder="1" applyAlignment="1">
      <alignment horizontal="center" vertical="center" wrapText="1"/>
    </xf>
    <xf numFmtId="164" fontId="5" fillId="0" borderId="6" xfId="189" applyNumberFormat="1" applyFont="1" applyBorder="1" applyAlignment="1">
      <alignment horizontal="center" vertical="center" wrapText="1"/>
    </xf>
    <xf numFmtId="0" fontId="60" fillId="0" borderId="0" xfId="0" applyFont="1" applyAlignment="1">
      <alignment horizontal="center" wrapText="1"/>
    </xf>
    <xf numFmtId="0" fontId="4" fillId="33" borderId="47" xfId="0" applyFont="1" applyFill="1" applyBorder="1" applyAlignment="1">
      <alignment horizontal="center" vertical="center" wrapText="1"/>
    </xf>
    <xf numFmtId="0" fontId="4" fillId="33" borderId="1" xfId="0" applyFont="1" applyFill="1" applyBorder="1" applyAlignment="1">
      <alignment horizontal="center" vertical="center" wrapText="1"/>
    </xf>
    <xf numFmtId="0" fontId="4" fillId="0" borderId="4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 wrapText="1"/>
    </xf>
    <xf numFmtId="0" fontId="53" fillId="33" borderId="1" xfId="0" applyFont="1" applyFill="1" applyBorder="1" applyAlignment="1">
      <alignment horizontal="center" wrapText="1"/>
    </xf>
    <xf numFmtId="0" fontId="7" fillId="33" borderId="27" xfId="0" applyFont="1" applyFill="1" applyBorder="1" applyAlignment="1">
      <alignment horizontal="center" vertical="center" wrapText="1"/>
    </xf>
    <xf numFmtId="0" fontId="4" fillId="31" borderId="49" xfId="0" applyFont="1" applyFill="1" applyBorder="1" applyAlignment="1">
      <alignment horizontal="center" vertical="center" wrapText="1"/>
    </xf>
    <xf numFmtId="0" fontId="4" fillId="33" borderId="33" xfId="0" applyFont="1" applyFill="1" applyBorder="1" applyAlignment="1">
      <alignment horizontal="center" vertical="center" wrapText="1"/>
    </xf>
    <xf numFmtId="0" fontId="7" fillId="33" borderId="9" xfId="0" applyFont="1" applyFill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4" fillId="31" borderId="61" xfId="0" applyFont="1" applyFill="1" applyBorder="1" applyAlignment="1">
      <alignment horizontal="center" vertical="center" wrapText="1"/>
    </xf>
    <xf numFmtId="0" fontId="4" fillId="31" borderId="77" xfId="0" applyFont="1" applyFill="1" applyBorder="1" applyAlignment="1">
      <alignment horizontal="center" vertical="center" wrapText="1"/>
    </xf>
    <xf numFmtId="0" fontId="53" fillId="38" borderId="29" xfId="0" applyFont="1" applyFill="1" applyBorder="1" applyAlignment="1">
      <alignment horizontal="center" wrapText="1"/>
    </xf>
    <xf numFmtId="0" fontId="53" fillId="38" borderId="30" xfId="0" applyFont="1" applyFill="1" applyBorder="1" applyAlignment="1">
      <alignment horizontal="center" wrapText="1"/>
    </xf>
    <xf numFmtId="0" fontId="53" fillId="38" borderId="45" xfId="0" applyFont="1" applyFill="1" applyBorder="1" applyAlignment="1">
      <alignment horizontal="center" wrapText="1"/>
    </xf>
    <xf numFmtId="164" fontId="96" fillId="0" borderId="57" xfId="189" applyNumberFormat="1" applyFont="1" applyFill="1" applyBorder="1" applyAlignment="1">
      <alignment horizontal="justify" vertical="top" wrapText="1"/>
    </xf>
    <xf numFmtId="0" fontId="51" fillId="0" borderId="0" xfId="0" applyFont="1" applyAlignment="1">
      <alignment horizontal="left" wrapText="1"/>
    </xf>
    <xf numFmtId="0" fontId="95" fillId="0" borderId="28" xfId="189" applyFont="1" applyFill="1" applyBorder="1" applyAlignment="1">
      <alignment horizontal="center" vertical="center" wrapText="1"/>
    </xf>
    <xf numFmtId="0" fontId="95" fillId="0" borderId="33" xfId="189" applyFont="1" applyFill="1" applyBorder="1" applyAlignment="1">
      <alignment horizontal="center" vertical="center" wrapText="1"/>
    </xf>
    <xf numFmtId="0" fontId="95" fillId="0" borderId="35" xfId="189" applyFont="1" applyFill="1" applyBorder="1" applyAlignment="1">
      <alignment horizontal="center" vertical="center" wrapText="1"/>
    </xf>
    <xf numFmtId="0" fontId="95" fillId="0" borderId="32" xfId="189" applyFont="1" applyFill="1" applyBorder="1" applyAlignment="1">
      <alignment horizontal="center" vertical="center" wrapText="1"/>
    </xf>
    <xf numFmtId="0" fontId="95" fillId="0" borderId="34" xfId="189" applyFont="1" applyFill="1" applyBorder="1" applyAlignment="1">
      <alignment horizontal="center" vertical="center" wrapText="1"/>
    </xf>
    <xf numFmtId="164" fontId="96" fillId="0" borderId="63" xfId="189" applyNumberFormat="1" applyFont="1" applyFill="1" applyBorder="1" applyAlignment="1">
      <alignment horizontal="justify" vertical="top" wrapText="1"/>
    </xf>
    <xf numFmtId="0" fontId="4" fillId="28" borderId="60" xfId="0" applyNumberFormat="1" applyFont="1" applyFill="1" applyBorder="1" applyAlignment="1">
      <alignment horizontal="left"/>
    </xf>
    <xf numFmtId="0" fontId="95" fillId="0" borderId="61" xfId="189" applyFont="1" applyFill="1" applyBorder="1" applyAlignment="1">
      <alignment horizontal="center" vertical="center" wrapText="1"/>
    </xf>
    <xf numFmtId="0" fontId="95" fillId="0" borderId="62" xfId="189" applyFont="1" applyFill="1" applyBorder="1" applyAlignment="1">
      <alignment horizontal="center" vertical="center" wrapText="1"/>
    </xf>
    <xf numFmtId="164" fontId="96" fillId="0" borderId="69" xfId="189" applyNumberFormat="1" applyFont="1" applyFill="1" applyBorder="1" applyAlignment="1">
      <alignment horizontal="justify" vertical="top" wrapText="1"/>
    </xf>
    <xf numFmtId="0" fontId="4" fillId="28" borderId="66" xfId="0" applyNumberFormat="1" applyFont="1" applyFill="1" applyBorder="1" applyAlignment="1">
      <alignment horizontal="left"/>
    </xf>
    <xf numFmtId="0" fontId="95" fillId="0" borderId="67" xfId="189" applyFont="1" applyFill="1" applyBorder="1" applyAlignment="1">
      <alignment horizontal="center" vertical="center" wrapText="1"/>
    </xf>
    <xf numFmtId="0" fontId="95" fillId="0" borderId="68" xfId="189" applyFont="1" applyFill="1" applyBorder="1" applyAlignment="1">
      <alignment horizontal="center" vertical="center" wrapText="1"/>
    </xf>
    <xf numFmtId="0" fontId="4" fillId="31" borderId="56" xfId="272" applyFont="1" applyFill="1" applyBorder="1" applyAlignment="1">
      <alignment horizontal="center" vertical="center" wrapText="1"/>
    </xf>
    <xf numFmtId="0" fontId="4" fillId="0" borderId="56" xfId="272" applyFont="1" applyBorder="1" applyAlignment="1">
      <alignment horizontal="center"/>
    </xf>
    <xf numFmtId="0" fontId="5" fillId="0" borderId="1" xfId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center"/>
    </xf>
    <xf numFmtId="49" fontId="3" fillId="0" borderId="9" xfId="1" applyNumberFormat="1" applyFont="1" applyFill="1" applyBorder="1" applyAlignment="1">
      <alignment horizontal="center"/>
    </xf>
    <xf numFmtId="2" fontId="5" fillId="0" borderId="1" xfId="1" applyNumberFormat="1" applyFont="1" applyFill="1" applyBorder="1" applyAlignment="1">
      <alignment horizontal="center" wrapText="1"/>
    </xf>
    <xf numFmtId="164" fontId="5" fillId="0" borderId="0" xfId="1" applyNumberFormat="1" applyFont="1" applyFill="1" applyAlignment="1">
      <alignment horizontal="center"/>
    </xf>
  </cellXfs>
  <cellStyles count="449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— акцент1" xfId="12"/>
    <cellStyle name="20% - Акцент1 2" xfId="13"/>
    <cellStyle name="20% — акцент2" xfId="14"/>
    <cellStyle name="20% - Акцент2 2" xfId="15"/>
    <cellStyle name="20% — акцент3" xfId="16"/>
    <cellStyle name="20% - Акцент3 2" xfId="17"/>
    <cellStyle name="20% — акцент4" xfId="18"/>
    <cellStyle name="20% - Акцент4 2" xfId="19"/>
    <cellStyle name="20% — акцент5" xfId="20"/>
    <cellStyle name="20% - Акцент5 2" xfId="21"/>
    <cellStyle name="20% — акцент6" xfId="22"/>
    <cellStyle name="20% - Акцент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— акцент1" xfId="30"/>
    <cellStyle name="40% - Акцент1 2" xfId="31"/>
    <cellStyle name="40% — акцент2" xfId="32"/>
    <cellStyle name="40% - Акцент2 2" xfId="33"/>
    <cellStyle name="40% — акцент3" xfId="34"/>
    <cellStyle name="40% - Акцент3 2" xfId="35"/>
    <cellStyle name="40% — акцент4" xfId="36"/>
    <cellStyle name="40% - Акцент4 2" xfId="37"/>
    <cellStyle name="40% — акцент5" xfId="38"/>
    <cellStyle name="40% - Акцент5 2" xfId="39"/>
    <cellStyle name="40% — акцент6" xfId="40"/>
    <cellStyle name="40% - Акцент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— акцент1" xfId="48"/>
    <cellStyle name="60% - Акцент1 2" xfId="49"/>
    <cellStyle name="60% — акцент2" xfId="50"/>
    <cellStyle name="60% - Акцент2 2" xfId="51"/>
    <cellStyle name="60% — акцент3" xfId="52"/>
    <cellStyle name="60% - Акцент3 2" xfId="53"/>
    <cellStyle name="60% — акцент4" xfId="54"/>
    <cellStyle name="60% - Акцент4 2" xfId="55"/>
    <cellStyle name="60% — акцент5" xfId="56"/>
    <cellStyle name="60% - Акцент5 2" xfId="57"/>
    <cellStyle name="60% — акцент6" xfId="58"/>
    <cellStyle name="60% - Акцент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Bad" xfId="66"/>
    <cellStyle name="Calculation" xfId="67"/>
    <cellStyle name="Calculation 2" xfId="387"/>
    <cellStyle name="Check Cell" xfId="68"/>
    <cellStyle name="Explanatory Text" xfId="69"/>
    <cellStyle name="Good" xfId="70"/>
    <cellStyle name="Heading 1" xfId="71"/>
    <cellStyle name="Heading 2" xfId="72"/>
    <cellStyle name="Heading 3" xfId="73"/>
    <cellStyle name="Heading 4" xfId="74"/>
    <cellStyle name="Input" xfId="75"/>
    <cellStyle name="Input 2" xfId="388"/>
    <cellStyle name="Linked Cell" xfId="76"/>
    <cellStyle name="Neutral" xfId="77"/>
    <cellStyle name="Note" xfId="78"/>
    <cellStyle name="Note 2" xfId="389"/>
    <cellStyle name="Output" xfId="79"/>
    <cellStyle name="Output 2" xfId="390"/>
    <cellStyle name="S0" xfId="80"/>
    <cellStyle name="S1" xfId="81"/>
    <cellStyle name="S10" xfId="82"/>
    <cellStyle name="S11" xfId="83"/>
    <cellStyle name="S12" xfId="84"/>
    <cellStyle name="S13" xfId="85"/>
    <cellStyle name="S14" xfId="86"/>
    <cellStyle name="S15" xfId="87"/>
    <cellStyle name="S18" xfId="88"/>
    <cellStyle name="S19" xfId="89"/>
    <cellStyle name="S2" xfId="90"/>
    <cellStyle name="S20" xfId="91"/>
    <cellStyle name="S21" xfId="92"/>
    <cellStyle name="S22" xfId="93"/>
    <cellStyle name="S23" xfId="94"/>
    <cellStyle name="S24" xfId="95"/>
    <cellStyle name="S26" xfId="96"/>
    <cellStyle name="S27" xfId="97"/>
    <cellStyle name="S28" xfId="98"/>
    <cellStyle name="S29" xfId="99"/>
    <cellStyle name="S3" xfId="100"/>
    <cellStyle name="S30" xfId="101"/>
    <cellStyle name="S31" xfId="102"/>
    <cellStyle name="S32" xfId="103"/>
    <cellStyle name="S35" xfId="104"/>
    <cellStyle name="S4" xfId="105"/>
    <cellStyle name="S40" xfId="106"/>
    <cellStyle name="S41" xfId="107"/>
    <cellStyle name="S42" xfId="108"/>
    <cellStyle name="S5" xfId="109"/>
    <cellStyle name="S6" xfId="110"/>
    <cellStyle name="S7" xfId="111"/>
    <cellStyle name="S8" xfId="112"/>
    <cellStyle name="S9" xfId="113"/>
    <cellStyle name="Title" xfId="114"/>
    <cellStyle name="Total" xfId="115"/>
    <cellStyle name="Total 2" xfId="391"/>
    <cellStyle name="Warning Text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вод  2 2" xfId="392"/>
    <cellStyle name="Вывод 2" xfId="124"/>
    <cellStyle name="Вывод 2 2" xfId="393"/>
    <cellStyle name="Вычисление 2" xfId="125"/>
    <cellStyle name="Вычисление 2 2" xfId="394"/>
    <cellStyle name="Денежный 2" xfId="126"/>
    <cellStyle name="Заголовки полей" xfId="127"/>
    <cellStyle name="Заголовки полей 10" xfId="128"/>
    <cellStyle name="Заголовки полей 11" xfId="129"/>
    <cellStyle name="Заголовки полей 12" xfId="130"/>
    <cellStyle name="Заголовки полей 13" xfId="131"/>
    <cellStyle name="Заголовки полей 14" xfId="132"/>
    <cellStyle name="Заголовки полей 15" xfId="133"/>
    <cellStyle name="Заголовки полей 16" xfId="134"/>
    <cellStyle name="Заголовки полей 17" xfId="135"/>
    <cellStyle name="Заголовки полей 18" xfId="136"/>
    <cellStyle name="Заголовки полей 19" xfId="137"/>
    <cellStyle name="Заголовки полей 2" xfId="138"/>
    <cellStyle name="Заголовки полей 20" xfId="139"/>
    <cellStyle name="Заголовки полей 21" xfId="140"/>
    <cellStyle name="Заголовки полей 22" xfId="141"/>
    <cellStyle name="Заголовки полей 23" xfId="142"/>
    <cellStyle name="Заголовки полей 24" xfId="143"/>
    <cellStyle name="Заголовки полей 25" xfId="144"/>
    <cellStyle name="Заголовки полей 26" xfId="145"/>
    <cellStyle name="Заголовки полей 27" xfId="146"/>
    <cellStyle name="Заголовки полей 28" xfId="147"/>
    <cellStyle name="Заголовки полей 29" xfId="148"/>
    <cellStyle name="Заголовки полей 3" xfId="149"/>
    <cellStyle name="Заголовки полей 30" xfId="150"/>
    <cellStyle name="Заголовки полей 31" xfId="151"/>
    <cellStyle name="Заголовки полей 32" xfId="152"/>
    <cellStyle name="Заголовки полей 33" xfId="153"/>
    <cellStyle name="Заголовки полей 34" xfId="154"/>
    <cellStyle name="Заголовки полей 35" xfId="155"/>
    <cellStyle name="Заголовки полей 36" xfId="156"/>
    <cellStyle name="Заголовки полей 37" xfId="157"/>
    <cellStyle name="Заголовки полей 38" xfId="158"/>
    <cellStyle name="Заголовки полей 39" xfId="159"/>
    <cellStyle name="Заголовки полей 4" xfId="160"/>
    <cellStyle name="Заголовки полей 40" xfId="161"/>
    <cellStyle name="Заголовки полей 41" xfId="395"/>
    <cellStyle name="Заголовки полей 42" xfId="396"/>
    <cellStyle name="Заголовки полей 43" xfId="397"/>
    <cellStyle name="Заголовки полей 44" xfId="398"/>
    <cellStyle name="Заголовки полей 45" xfId="399"/>
    <cellStyle name="Заголовки полей 46" xfId="400"/>
    <cellStyle name="Заголовки полей 5" xfId="162"/>
    <cellStyle name="Заголовки полей 6" xfId="163"/>
    <cellStyle name="Заголовки полей 7" xfId="164"/>
    <cellStyle name="Заголовки полей 8" xfId="165"/>
    <cellStyle name="Заголовки полей 9" xfId="166"/>
    <cellStyle name="Заголовок 1 2" xfId="167"/>
    <cellStyle name="Заголовок 2 2" xfId="168"/>
    <cellStyle name="Заголовок 3 2" xfId="169"/>
    <cellStyle name="Заголовок 4 2" xfId="170"/>
    <cellStyle name="Итог 2" xfId="171"/>
    <cellStyle name="Итог 2 2" xfId="401"/>
    <cellStyle name="Контрольная ячейка 2" xfId="172"/>
    <cellStyle name="Название 2" xfId="173"/>
    <cellStyle name="Нейтральный 2" xfId="174"/>
    <cellStyle name="Обычный" xfId="0" builtinId="0"/>
    <cellStyle name="Обычный 10" xfId="175"/>
    <cellStyle name="Обычный 10 10" xfId="176"/>
    <cellStyle name="Обычный 10 11" xfId="177"/>
    <cellStyle name="Обычный 10 12" xfId="178"/>
    <cellStyle name="Обычный 10 13" xfId="179"/>
    <cellStyle name="Обычный 10 2" xfId="180"/>
    <cellStyle name="Обычный 10 3" xfId="181"/>
    <cellStyle name="Обычный 10 4" xfId="182"/>
    <cellStyle name="Обычный 10 5" xfId="183"/>
    <cellStyle name="Обычный 10 6" xfId="184"/>
    <cellStyle name="Обычный 10 7" xfId="185"/>
    <cellStyle name="Обычный 10 8" xfId="186"/>
    <cellStyle name="Обычный 10 9" xfId="187"/>
    <cellStyle name="Обычный 11" xfId="188"/>
    <cellStyle name="Обычный 12" xfId="430"/>
    <cellStyle name="Обычный 13" xfId="431"/>
    <cellStyle name="Обычный 14" xfId="432"/>
    <cellStyle name="Обычный 2" xfId="189"/>
    <cellStyle name="Обычный 2 2" xfId="190"/>
    <cellStyle name="Обычный 2 2 10" xfId="191"/>
    <cellStyle name="Обычный 2 2 11" xfId="192"/>
    <cellStyle name="Обычный 2 2 12" xfId="193"/>
    <cellStyle name="Обычный 2 2 13" xfId="194"/>
    <cellStyle name="Обычный 2 2 14" xfId="195"/>
    <cellStyle name="Обычный 2 2 15" xfId="196"/>
    <cellStyle name="Обычный 2 2 16" xfId="197"/>
    <cellStyle name="Обычный 2 2 17" xfId="198"/>
    <cellStyle name="Обычный 2 2 18" xfId="199"/>
    <cellStyle name="Обычный 2 2 19" xfId="200"/>
    <cellStyle name="Обычный 2 2 2" xfId="201"/>
    <cellStyle name="Обычный 2 2 2 10" xfId="202"/>
    <cellStyle name="Обычный 2 2 2 11" xfId="203"/>
    <cellStyle name="Обычный 2 2 2 12" xfId="204"/>
    <cellStyle name="Обычный 2 2 2 13" xfId="205"/>
    <cellStyle name="Обычный 2 2 2 14" xfId="206"/>
    <cellStyle name="Обычный 2 2 2 15" xfId="207"/>
    <cellStyle name="Обычный 2 2 2 16" xfId="208"/>
    <cellStyle name="Обычный 2 2 2 17" xfId="209"/>
    <cellStyle name="Обычный 2 2 2 18" xfId="210"/>
    <cellStyle name="Обычный 2 2 2 19" xfId="211"/>
    <cellStyle name="Обычный 2 2 2 2" xfId="212"/>
    <cellStyle name="Обычный 2 2 2 20" xfId="213"/>
    <cellStyle name="Обычный 2 2 2 21" xfId="214"/>
    <cellStyle name="Обычный 2 2 2 22" xfId="215"/>
    <cellStyle name="Обычный 2 2 2 23" xfId="216"/>
    <cellStyle name="Обычный 2 2 2 24" xfId="217"/>
    <cellStyle name="Обычный 2 2 2 25" xfId="218"/>
    <cellStyle name="Обычный 2 2 2 26" xfId="219"/>
    <cellStyle name="Обычный 2 2 2 27" xfId="220"/>
    <cellStyle name="Обычный 2 2 2 28" xfId="221"/>
    <cellStyle name="Обычный 2 2 2 29" xfId="222"/>
    <cellStyle name="Обычный 2 2 2 3" xfId="223"/>
    <cellStyle name="Обычный 2 2 2 30" xfId="224"/>
    <cellStyle name="Обычный 2 2 2 31" xfId="225"/>
    <cellStyle name="Обычный 2 2 2 32" xfId="226"/>
    <cellStyle name="Обычный 2 2 2 33" xfId="227"/>
    <cellStyle name="Обычный 2 2 2 34" xfId="228"/>
    <cellStyle name="Обычный 2 2 2 35" xfId="229"/>
    <cellStyle name="Обычный 2 2 2 36" xfId="230"/>
    <cellStyle name="Обычный 2 2 2 37" xfId="231"/>
    <cellStyle name="Обычный 2 2 2 38" xfId="232"/>
    <cellStyle name="Обычный 2 2 2 39" xfId="233"/>
    <cellStyle name="Обычный 2 2 2 4" xfId="234"/>
    <cellStyle name="Обычный 2 2 2 40" xfId="235"/>
    <cellStyle name="Обычный 2 2 2 41" xfId="402"/>
    <cellStyle name="Обычный 2 2 2 42" xfId="403"/>
    <cellStyle name="Обычный 2 2 2 43" xfId="404"/>
    <cellStyle name="Обычный 2 2 2 44" xfId="405"/>
    <cellStyle name="Обычный 2 2 2 45" xfId="406"/>
    <cellStyle name="Обычный 2 2 2 46" xfId="407"/>
    <cellStyle name="Обычный 2 2 2 5" xfId="236"/>
    <cellStyle name="Обычный 2 2 2 6" xfId="237"/>
    <cellStyle name="Обычный 2 2 2 7" xfId="238"/>
    <cellStyle name="Обычный 2 2 2 8" xfId="239"/>
    <cellStyle name="Обычный 2 2 2 9" xfId="240"/>
    <cellStyle name="Обычный 2 2 20" xfId="241"/>
    <cellStyle name="Обычный 2 2 21" xfId="242"/>
    <cellStyle name="Обычный 2 2 22" xfId="243"/>
    <cellStyle name="Обычный 2 2 23" xfId="244"/>
    <cellStyle name="Обычный 2 2 24" xfId="245"/>
    <cellStyle name="Обычный 2 2 25" xfId="246"/>
    <cellStyle name="Обычный 2 2 26" xfId="247"/>
    <cellStyle name="Обычный 2 2 27" xfId="248"/>
    <cellStyle name="Обычный 2 2 28" xfId="249"/>
    <cellStyle name="Обычный 2 2 29" xfId="250"/>
    <cellStyle name="Обычный 2 2 3" xfId="251"/>
    <cellStyle name="Обычный 2 2 30" xfId="252"/>
    <cellStyle name="Обычный 2 2 31" xfId="253"/>
    <cellStyle name="Обычный 2 2 32" xfId="254"/>
    <cellStyle name="Обычный 2 2 33" xfId="255"/>
    <cellStyle name="Обычный 2 2 34" xfId="256"/>
    <cellStyle name="Обычный 2 2 35" xfId="257"/>
    <cellStyle name="Обычный 2 2 36" xfId="258"/>
    <cellStyle name="Обычный 2 2 37" xfId="259"/>
    <cellStyle name="Обычный 2 2 38" xfId="260"/>
    <cellStyle name="Обычный 2 2 39" xfId="261"/>
    <cellStyle name="Обычный 2 2 4" xfId="262"/>
    <cellStyle name="Обычный 2 2 40" xfId="263"/>
    <cellStyle name="Обычный 2 2 41" xfId="264"/>
    <cellStyle name="Обычный 2 2 42" xfId="408"/>
    <cellStyle name="Обычный 2 2 43" xfId="409"/>
    <cellStyle name="Обычный 2 2 44" xfId="410"/>
    <cellStyle name="Обычный 2 2 45" xfId="411"/>
    <cellStyle name="Обычный 2 2 46" xfId="412"/>
    <cellStyle name="Обычный 2 2 47" xfId="413"/>
    <cellStyle name="Обычный 2 2 5" xfId="265"/>
    <cellStyle name="Обычный 2 2 6" xfId="266"/>
    <cellStyle name="Обычный 2 2 7" xfId="267"/>
    <cellStyle name="Обычный 2 2 8" xfId="268"/>
    <cellStyle name="Обычный 2 2 9" xfId="269"/>
    <cellStyle name="Обычный 2 2_2.2017" xfId="270"/>
    <cellStyle name="Обычный 2 3" xfId="271"/>
    <cellStyle name="Обычный 2 4" xfId="272"/>
    <cellStyle name="Обычный 2 4 2" xfId="433"/>
    <cellStyle name="Обычный 2 4 3" xfId="434"/>
    <cellStyle name="Обычный 2 4 4" xfId="435"/>
    <cellStyle name="Обычный 2 5" xfId="436"/>
    <cellStyle name="Обычный 2 6" xfId="437"/>
    <cellStyle name="Обычный 2 7" xfId="438"/>
    <cellStyle name="Обычный 2_(ю)нтт" xfId="273"/>
    <cellStyle name="Обычный 3" xfId="1"/>
    <cellStyle name="Обычный 3 2" xfId="274"/>
    <cellStyle name="Обычный 3 2 3 2" xfId="275"/>
    <cellStyle name="Обычный 3 2 3 2 10" xfId="276"/>
    <cellStyle name="Обычный 3 2 3 2 11" xfId="277"/>
    <cellStyle name="Обычный 3 2 3 2 12" xfId="278"/>
    <cellStyle name="Обычный 3 2 3 2 13" xfId="279"/>
    <cellStyle name="Обычный 3 2 3 2 14" xfId="280"/>
    <cellStyle name="Обычный 3 2 3 2 15" xfId="281"/>
    <cellStyle name="Обычный 3 2 3 2 16" xfId="282"/>
    <cellStyle name="Обычный 3 2 3 2 17" xfId="283"/>
    <cellStyle name="Обычный 3 2 3 2 18" xfId="284"/>
    <cellStyle name="Обычный 3 2 3 2 19" xfId="285"/>
    <cellStyle name="Обычный 3 2 3 2 2" xfId="286"/>
    <cellStyle name="Обычный 3 2 3 2 20" xfId="287"/>
    <cellStyle name="Обычный 3 2 3 2 21" xfId="288"/>
    <cellStyle name="Обычный 3 2 3 2 22" xfId="289"/>
    <cellStyle name="Обычный 3 2 3 2 23" xfId="290"/>
    <cellStyle name="Обычный 3 2 3 2 24" xfId="291"/>
    <cellStyle name="Обычный 3 2 3 2 25" xfId="292"/>
    <cellStyle name="Обычный 3 2 3 2 26" xfId="293"/>
    <cellStyle name="Обычный 3 2 3 2 27" xfId="294"/>
    <cellStyle name="Обычный 3 2 3 2 28" xfId="295"/>
    <cellStyle name="Обычный 3 2 3 2 29" xfId="296"/>
    <cellStyle name="Обычный 3 2 3 2 3" xfId="297"/>
    <cellStyle name="Обычный 3 2 3 2 30" xfId="298"/>
    <cellStyle name="Обычный 3 2 3 2 31" xfId="299"/>
    <cellStyle name="Обычный 3 2 3 2 32" xfId="300"/>
    <cellStyle name="Обычный 3 2 3 2 33" xfId="301"/>
    <cellStyle name="Обычный 3 2 3 2 34" xfId="302"/>
    <cellStyle name="Обычный 3 2 3 2 35" xfId="303"/>
    <cellStyle name="Обычный 3 2 3 2 36" xfId="304"/>
    <cellStyle name="Обычный 3 2 3 2 37" xfId="305"/>
    <cellStyle name="Обычный 3 2 3 2 38" xfId="306"/>
    <cellStyle name="Обычный 3 2 3 2 39" xfId="307"/>
    <cellStyle name="Обычный 3 2 3 2 4" xfId="308"/>
    <cellStyle name="Обычный 3 2 3 2 40" xfId="309"/>
    <cellStyle name="Обычный 3 2 3 2 41" xfId="414"/>
    <cellStyle name="Обычный 3 2 3 2 42" xfId="415"/>
    <cellStyle name="Обычный 3 2 3 2 43" xfId="416"/>
    <cellStyle name="Обычный 3 2 3 2 44" xfId="417"/>
    <cellStyle name="Обычный 3 2 3 2 45" xfId="418"/>
    <cellStyle name="Обычный 3 2 3 2 46" xfId="419"/>
    <cellStyle name="Обычный 3 2 3 2 5" xfId="310"/>
    <cellStyle name="Обычный 3 2 3 2 6" xfId="311"/>
    <cellStyle name="Обычный 3 2 3 2 7" xfId="312"/>
    <cellStyle name="Обычный 3 2 3 2 8" xfId="313"/>
    <cellStyle name="Обычный 3 2 3 2 9" xfId="314"/>
    <cellStyle name="Обычный 3 3" xfId="2"/>
    <cellStyle name="Обычный 3_2.2017" xfId="315"/>
    <cellStyle name="Обычный 3_сош 17 проверено 2" xfId="5"/>
    <cellStyle name="Обычный 4" xfId="316"/>
    <cellStyle name="Обычный 4 2" xfId="317"/>
    <cellStyle name="Обычный 4 3" xfId="369"/>
    <cellStyle name="Обычный 5" xfId="318"/>
    <cellStyle name="Обычный 6" xfId="319"/>
    <cellStyle name="Обычный 7" xfId="320"/>
    <cellStyle name="Обычный 7 2" xfId="439"/>
    <cellStyle name="Обычный 7 3" xfId="440"/>
    <cellStyle name="Обычный 7 4" xfId="441"/>
    <cellStyle name="Обычный 7_Приложение № 1 ОБАС (субсидии МУ на ФОМЗ) 925" xfId="442"/>
    <cellStyle name="Обычный 8" xfId="321"/>
    <cellStyle name="Обычный 8 10" xfId="322"/>
    <cellStyle name="Обычный 8 11" xfId="323"/>
    <cellStyle name="Обычный 8 12" xfId="324"/>
    <cellStyle name="Обычный 8 13" xfId="325"/>
    <cellStyle name="Обычный 8 14" xfId="326"/>
    <cellStyle name="Обычный 8 15" xfId="327"/>
    <cellStyle name="Обычный 8 16" xfId="328"/>
    <cellStyle name="Обычный 8 17" xfId="329"/>
    <cellStyle name="Обычный 8 18" xfId="330"/>
    <cellStyle name="Обычный 8 19" xfId="331"/>
    <cellStyle name="Обычный 8 2" xfId="332"/>
    <cellStyle name="Обычный 8 20" xfId="333"/>
    <cellStyle name="Обычный 8 21" xfId="334"/>
    <cellStyle name="Обычный 8 22" xfId="335"/>
    <cellStyle name="Обычный 8 23" xfId="336"/>
    <cellStyle name="Обычный 8 24" xfId="337"/>
    <cellStyle name="Обычный 8 25" xfId="338"/>
    <cellStyle name="Обычный 8 26" xfId="339"/>
    <cellStyle name="Обычный 8 27" xfId="340"/>
    <cellStyle name="Обычный 8 28" xfId="341"/>
    <cellStyle name="Обычный 8 29" xfId="342"/>
    <cellStyle name="Обычный 8 3" xfId="343"/>
    <cellStyle name="Обычный 8 30" xfId="344"/>
    <cellStyle name="Обычный 8 31" xfId="345"/>
    <cellStyle name="Обычный 8 32" xfId="346"/>
    <cellStyle name="Обычный 8 33" xfId="347"/>
    <cellStyle name="Обычный 8 34" xfId="348"/>
    <cellStyle name="Обычный 8 35" xfId="349"/>
    <cellStyle name="Обычный 8 36" xfId="350"/>
    <cellStyle name="Обычный 8 37" xfId="351"/>
    <cellStyle name="Обычный 8 38" xfId="352"/>
    <cellStyle name="Обычный 8 39" xfId="353"/>
    <cellStyle name="Обычный 8 4" xfId="354"/>
    <cellStyle name="Обычный 8 40" xfId="355"/>
    <cellStyle name="Обычный 8 41" xfId="420"/>
    <cellStyle name="Обычный 8 42" xfId="421"/>
    <cellStyle name="Обычный 8 43" xfId="422"/>
    <cellStyle name="Обычный 8 44" xfId="423"/>
    <cellStyle name="Обычный 8 45" xfId="424"/>
    <cellStyle name="Обычный 8 46" xfId="425"/>
    <cellStyle name="Обычный 8 5" xfId="356"/>
    <cellStyle name="Обычный 8 6" xfId="357"/>
    <cellStyle name="Обычный 8 7" xfId="358"/>
    <cellStyle name="Обычный 8 8" xfId="359"/>
    <cellStyle name="Обычный 8 9" xfId="360"/>
    <cellStyle name="Обычный 9" xfId="361"/>
    <cellStyle name="Обычный_290 17г." xfId="383"/>
    <cellStyle name="Обычный_tmp" xfId="386"/>
    <cellStyle name="Обычный_ДДЮТЭ(ЮТ)" xfId="385"/>
    <cellStyle name="Обычный_план фхд сад 2017г. таблица 2" xfId="3"/>
    <cellStyle name="Обычный_сош 17 проверено" xfId="4"/>
    <cellStyle name="Обычный_ст.290(852) внеш" xfId="384"/>
    <cellStyle name="Плохой 2" xfId="362"/>
    <cellStyle name="Пояснение 2" xfId="363"/>
    <cellStyle name="Примечание 2" xfId="364"/>
    <cellStyle name="Примечание 2 2" xfId="426"/>
    <cellStyle name="Связанная ячейка 2" xfId="365"/>
    <cellStyle name="Текст предупреждения 2" xfId="366"/>
    <cellStyle name="Финансовый 10" xfId="377"/>
    <cellStyle name="Финансовый 10 2" xfId="427"/>
    <cellStyle name="Финансовый 10 3" xfId="428"/>
    <cellStyle name="Финансовый 10 4" xfId="429"/>
    <cellStyle name="Финансовый 11" xfId="378"/>
    <cellStyle name="Финансовый 12" xfId="379"/>
    <cellStyle name="Финансовый 13" xfId="380"/>
    <cellStyle name="Финансовый 14" xfId="381"/>
    <cellStyle name="Финансовый 15" xfId="382"/>
    <cellStyle name="Финансовый 2" xfId="367"/>
    <cellStyle name="Финансовый 2 2" xfId="443"/>
    <cellStyle name="Финансовый 2 3" xfId="444"/>
    <cellStyle name="Финансовый 2 4" xfId="445"/>
    <cellStyle name="Финансовый 3" xfId="370"/>
    <cellStyle name="Финансовый 3 2" xfId="446"/>
    <cellStyle name="Финансовый 3 3" xfId="447"/>
    <cellStyle name="Финансовый 3 4" xfId="448"/>
    <cellStyle name="Финансовый 4" xfId="371"/>
    <cellStyle name="Финансовый 5" xfId="372"/>
    <cellStyle name="Финансовый 6" xfId="373"/>
    <cellStyle name="Финансовый 7" xfId="374"/>
    <cellStyle name="Финансовый 8" xfId="375"/>
    <cellStyle name="Финансовый 9" xfId="376"/>
    <cellStyle name="Хороший 2" xfId="368"/>
  </cellStyles>
  <dxfs count="0"/>
  <tableStyles count="0" defaultTableStyle="TableStyleMedium9" defaultPivotStyle="PivotStyleLight16"/>
  <colors>
    <mruColors>
      <color rgb="FFFF00FF"/>
      <color rgb="FFFF0066"/>
      <color rgb="FFCCFFFF"/>
      <color rgb="FFCCFFCC"/>
      <color rgb="FFD6ECF2"/>
      <color rgb="FFD99795"/>
      <color rgb="FFFFCCFF"/>
      <color rgb="FFFF6699"/>
      <color rgb="FFFF99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styles" Target="style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sharedStrings" Target="sharedStrings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calcChain" Target="calcChain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795"/>
    <pageSetUpPr fitToPage="1"/>
  </sheetPr>
  <dimension ref="A1:AE446"/>
  <sheetViews>
    <sheetView view="pageBreakPreview" topLeftCell="A22" zoomScale="70" zoomScaleSheetLayoutView="70" workbookViewId="0">
      <selection activeCell="C37" sqref="C37:J37"/>
    </sheetView>
  </sheetViews>
  <sheetFormatPr defaultColWidth="9.140625" defaultRowHeight="18.75" x14ac:dyDescent="0.3"/>
  <cols>
    <col min="1" max="1" width="48" style="3" customWidth="1"/>
    <col min="2" max="2" width="10.140625" style="751" customWidth="1"/>
    <col min="3" max="3" width="5.28515625" style="2" customWidth="1"/>
    <col min="4" max="4" width="3.85546875" style="2" customWidth="1"/>
    <col min="5" max="5" width="4.140625" style="2" customWidth="1"/>
    <col min="6" max="6" width="3.7109375" style="2" customWidth="1"/>
    <col min="7" max="7" width="2" style="2" customWidth="1"/>
    <col min="8" max="8" width="3.5703125" style="2" customWidth="1"/>
    <col min="9" max="9" width="9.28515625" style="2" customWidth="1"/>
    <col min="10" max="10" width="4.85546875" style="2" customWidth="1"/>
    <col min="11" max="11" width="12.5703125" style="59" customWidth="1"/>
    <col min="12" max="12" width="11.28515625" style="59" customWidth="1"/>
    <col min="13" max="13" width="9.7109375" style="59" customWidth="1"/>
    <col min="14" max="14" width="13.42578125" style="59" customWidth="1"/>
    <col min="15" max="15" width="10.140625" style="2" customWidth="1"/>
    <col min="16" max="16" width="25.7109375" style="3" customWidth="1"/>
    <col min="17" max="18" width="21.28515625" style="3" customWidth="1"/>
    <col min="19" max="19" width="28" style="3" customWidth="1"/>
    <col min="20" max="20" width="20" style="741" customWidth="1"/>
    <col min="21" max="21" width="20" style="800" customWidth="1"/>
    <col min="22" max="22" width="20" style="741" customWidth="1"/>
    <col min="23" max="23" width="20" style="800" customWidth="1"/>
    <col min="24" max="24" width="20" style="741" customWidth="1"/>
    <col min="25" max="25" width="20" style="800" customWidth="1"/>
    <col min="26" max="31" width="9.140625" style="552"/>
    <col min="32" max="16384" width="9.140625" style="3"/>
  </cols>
  <sheetData>
    <row r="1" spans="1:31" ht="30" customHeight="1" x14ac:dyDescent="0.3">
      <c r="Q1" s="1083" t="s">
        <v>298</v>
      </c>
      <c r="R1" s="1083"/>
      <c r="S1" s="1083"/>
    </row>
    <row r="2" spans="1:31" ht="30" customHeight="1" x14ac:dyDescent="0.3">
      <c r="Q2" s="1085" t="s">
        <v>541</v>
      </c>
      <c r="R2" s="1085"/>
      <c r="S2" s="1085"/>
    </row>
    <row r="3" spans="1:31" ht="14.25" customHeight="1" x14ac:dyDescent="0.3">
      <c r="A3" s="1"/>
      <c r="B3" s="53"/>
      <c r="Q3" s="1084" t="s">
        <v>299</v>
      </c>
      <c r="R3" s="1084"/>
      <c r="S3" s="1084"/>
    </row>
    <row r="4" spans="1:31" ht="33.75" customHeight="1" x14ac:dyDescent="0.3">
      <c r="Q4" s="1086" t="s">
        <v>692</v>
      </c>
      <c r="R4" s="1086"/>
      <c r="S4" s="1086"/>
    </row>
    <row r="5" spans="1:31" ht="12" customHeight="1" x14ac:dyDescent="0.3">
      <c r="Q5" s="1084" t="s">
        <v>300</v>
      </c>
      <c r="R5" s="1084"/>
      <c r="S5" s="1084"/>
    </row>
    <row r="6" spans="1:31" ht="30" customHeight="1" x14ac:dyDescent="0.3">
      <c r="A6" s="1"/>
      <c r="B6" s="53"/>
      <c r="Q6" s="376"/>
      <c r="R6" s="1085" t="s">
        <v>694</v>
      </c>
      <c r="S6" s="1085"/>
    </row>
    <row r="7" spans="1:31" ht="11.25" customHeight="1" x14ac:dyDescent="0.3">
      <c r="Q7" s="751" t="s">
        <v>171</v>
      </c>
      <c r="R7" s="1084" t="s">
        <v>172</v>
      </c>
      <c r="S7" s="1084"/>
    </row>
    <row r="8" spans="1:31" ht="30" customHeight="1" x14ac:dyDescent="0.3">
      <c r="Q8" s="1077" t="s">
        <v>950</v>
      </c>
      <c r="R8" s="1077"/>
      <c r="S8" s="1077"/>
    </row>
    <row r="9" spans="1:31" ht="30" customHeight="1" x14ac:dyDescent="0.3"/>
    <row r="11" spans="1:31" s="4" customFormat="1" x14ac:dyDescent="0.3">
      <c r="A11" s="1096" t="s">
        <v>286</v>
      </c>
      <c r="B11" s="1096"/>
      <c r="C11" s="1096"/>
      <c r="D11" s="1096"/>
      <c r="E11" s="1096"/>
      <c r="F11" s="1096"/>
      <c r="G11" s="1096"/>
      <c r="H11" s="1096"/>
      <c r="I11" s="1096"/>
      <c r="J11" s="1096"/>
      <c r="K11" s="1096"/>
      <c r="L11" s="1096"/>
      <c r="M11" s="1096"/>
      <c r="N11" s="1096"/>
      <c r="O11" s="1096"/>
      <c r="P11" s="1096"/>
      <c r="Q11" s="1096"/>
      <c r="R11" s="1096"/>
      <c r="S11" s="1096"/>
      <c r="T11" s="780"/>
      <c r="U11" s="800"/>
      <c r="V11" s="780"/>
      <c r="W11" s="800"/>
      <c r="X11" s="780"/>
      <c r="Y11" s="800"/>
      <c r="Z11" s="553"/>
      <c r="AA11" s="553"/>
      <c r="AB11" s="553"/>
      <c r="AC11" s="553"/>
      <c r="AD11" s="553"/>
      <c r="AE11" s="553"/>
    </row>
    <row r="12" spans="1:31" s="4" customFormat="1" x14ac:dyDescent="0.3">
      <c r="A12" s="1096" t="s">
        <v>301</v>
      </c>
      <c r="B12" s="1096"/>
      <c r="C12" s="1096"/>
      <c r="D12" s="1096"/>
      <c r="E12" s="1096"/>
      <c r="F12" s="1096"/>
      <c r="G12" s="1096"/>
      <c r="H12" s="1096"/>
      <c r="I12" s="1096"/>
      <c r="J12" s="1096"/>
      <c r="K12" s="1096"/>
      <c r="L12" s="1096"/>
      <c r="M12" s="1096"/>
      <c r="N12" s="1096"/>
      <c r="O12" s="1096"/>
      <c r="P12" s="1096"/>
      <c r="Q12" s="1096"/>
      <c r="R12" s="1096"/>
      <c r="S12" s="1096"/>
      <c r="T12" s="780"/>
      <c r="U12" s="800"/>
      <c r="V12" s="780"/>
      <c r="W12" s="800"/>
      <c r="X12" s="780"/>
      <c r="Y12" s="800"/>
      <c r="Z12" s="553"/>
      <c r="AA12" s="553"/>
      <c r="AB12" s="553"/>
      <c r="AC12" s="553"/>
      <c r="AD12" s="553"/>
      <c r="AE12" s="553"/>
    </row>
    <row r="13" spans="1:31" s="4" customFormat="1" x14ac:dyDescent="0.3">
      <c r="A13" s="1096" t="s">
        <v>951</v>
      </c>
      <c r="B13" s="1096"/>
      <c r="C13" s="1096"/>
      <c r="D13" s="1096"/>
      <c r="E13" s="1096"/>
      <c r="F13" s="1096"/>
      <c r="G13" s="1096"/>
      <c r="H13" s="1096"/>
      <c r="I13" s="1096"/>
      <c r="J13" s="1096"/>
      <c r="K13" s="1096"/>
      <c r="L13" s="1096"/>
      <c r="M13" s="1096"/>
      <c r="N13" s="1096"/>
      <c r="O13" s="1096"/>
      <c r="P13" s="1096"/>
      <c r="Q13" s="1096"/>
      <c r="R13" s="1096"/>
      <c r="S13" s="1096"/>
      <c r="T13" s="780"/>
      <c r="U13" s="800"/>
      <c r="V13" s="780"/>
      <c r="W13" s="800"/>
      <c r="X13" s="780"/>
      <c r="Y13" s="800"/>
      <c r="Z13" s="553"/>
      <c r="AA13" s="553"/>
      <c r="AB13" s="553"/>
      <c r="AC13" s="553"/>
      <c r="AD13" s="553"/>
      <c r="AE13" s="553"/>
    </row>
    <row r="14" spans="1:31" s="4" customFormat="1" x14ac:dyDescent="0.3">
      <c r="A14" s="786"/>
      <c r="B14" s="786"/>
      <c r="C14" s="786"/>
      <c r="D14" s="786"/>
      <c r="E14" s="786"/>
      <c r="F14" s="786"/>
      <c r="G14" s="786"/>
      <c r="H14" s="786"/>
      <c r="I14" s="786"/>
      <c r="J14" s="786"/>
      <c r="K14" s="786"/>
      <c r="L14" s="786"/>
      <c r="M14" s="786"/>
      <c r="N14" s="786"/>
      <c r="O14" s="786"/>
      <c r="P14" s="786"/>
      <c r="Q14" s="786"/>
      <c r="R14" s="786"/>
      <c r="S14" s="786"/>
      <c r="T14" s="780"/>
      <c r="U14" s="800"/>
      <c r="V14" s="780"/>
      <c r="W14" s="800"/>
      <c r="X14" s="780"/>
      <c r="Y14" s="800"/>
      <c r="Z14" s="553"/>
      <c r="AA14" s="553"/>
      <c r="AB14" s="553"/>
      <c r="AC14" s="553"/>
      <c r="AD14" s="553"/>
      <c r="AE14" s="553"/>
    </row>
    <row r="15" spans="1:31" s="4" customFormat="1" ht="19.5" thickBot="1" x14ac:dyDescent="0.35">
      <c r="A15" s="786"/>
      <c r="B15" s="786"/>
      <c r="C15" s="786"/>
      <c r="D15" s="786"/>
      <c r="E15" s="786"/>
      <c r="F15" s="786"/>
      <c r="G15" s="786"/>
      <c r="H15" s="786"/>
      <c r="I15" s="786"/>
      <c r="J15" s="786"/>
      <c r="K15" s="786"/>
      <c r="L15" s="786"/>
      <c r="M15" s="786"/>
      <c r="N15" s="786"/>
      <c r="O15" s="786"/>
      <c r="P15" s="786"/>
      <c r="Q15" s="786"/>
      <c r="R15" s="786"/>
      <c r="S15" s="78" t="s">
        <v>297</v>
      </c>
      <c r="T15" s="780"/>
      <c r="U15" s="800"/>
      <c r="V15" s="780"/>
      <c r="W15" s="800"/>
      <c r="X15" s="780"/>
      <c r="Y15" s="800"/>
      <c r="Z15" s="553"/>
      <c r="AA15" s="553"/>
      <c r="AB15" s="553"/>
      <c r="AC15" s="553"/>
      <c r="AD15" s="553"/>
      <c r="AE15" s="553"/>
    </row>
    <row r="16" spans="1:31" s="4" customFormat="1" x14ac:dyDescent="0.3">
      <c r="A16" s="782"/>
      <c r="B16" s="786"/>
      <c r="C16" s="786"/>
      <c r="D16" s="786"/>
      <c r="E16" s="786"/>
      <c r="F16" s="786"/>
      <c r="G16" s="786"/>
      <c r="H16" s="786"/>
      <c r="I16" s="786"/>
      <c r="J16" s="786"/>
      <c r="K16" s="786"/>
      <c r="L16" s="786"/>
      <c r="M16" s="786"/>
      <c r="N16" s="786"/>
      <c r="O16" s="786"/>
      <c r="P16" s="786"/>
      <c r="Q16" s="786"/>
      <c r="R16" s="80" t="s">
        <v>296</v>
      </c>
      <c r="S16" s="715">
        <v>44081</v>
      </c>
      <c r="T16" s="780"/>
      <c r="U16" s="800"/>
      <c r="V16" s="780"/>
      <c r="W16" s="800"/>
      <c r="X16" s="780"/>
      <c r="Y16" s="800"/>
      <c r="Z16" s="553"/>
      <c r="AA16" s="553"/>
      <c r="AB16" s="553"/>
      <c r="AC16" s="553"/>
      <c r="AD16" s="553"/>
      <c r="AE16" s="553"/>
    </row>
    <row r="17" spans="1:31" s="4" customFormat="1" ht="18.75" customHeight="1" x14ac:dyDescent="0.3">
      <c r="A17" s="782" t="s">
        <v>287</v>
      </c>
      <c r="B17" s="1121" t="s">
        <v>540</v>
      </c>
      <c r="C17" s="1121"/>
      <c r="D17" s="1121"/>
      <c r="E17" s="1121"/>
      <c r="F17" s="1121"/>
      <c r="G17" s="1121"/>
      <c r="H17" s="1121"/>
      <c r="I17" s="1121"/>
      <c r="J17" s="1121"/>
      <c r="K17" s="1121"/>
      <c r="L17" s="1121"/>
      <c r="M17" s="1121"/>
      <c r="N17" s="1121"/>
      <c r="O17" s="1121"/>
      <c r="P17" s="1121"/>
      <c r="Q17" s="786"/>
      <c r="R17" s="80" t="s">
        <v>294</v>
      </c>
      <c r="S17" s="717" t="s">
        <v>744</v>
      </c>
      <c r="T17" s="1073"/>
      <c r="U17" s="800"/>
      <c r="V17" s="780"/>
      <c r="W17" s="800"/>
      <c r="X17" s="780"/>
      <c r="Y17" s="800"/>
      <c r="Z17" s="553"/>
      <c r="AA17" s="553"/>
      <c r="AB17" s="553"/>
      <c r="AC17" s="553"/>
      <c r="AD17" s="553"/>
      <c r="AE17" s="553"/>
    </row>
    <row r="18" spans="1:31" s="4" customFormat="1" x14ac:dyDescent="0.3">
      <c r="A18" s="782" t="s">
        <v>288</v>
      </c>
      <c r="B18" s="1122"/>
      <c r="C18" s="1122"/>
      <c r="D18" s="1122"/>
      <c r="E18" s="1122"/>
      <c r="F18" s="1122"/>
      <c r="G18" s="1122"/>
      <c r="H18" s="1122"/>
      <c r="I18" s="1122"/>
      <c r="J18" s="1122"/>
      <c r="K18" s="1122"/>
      <c r="L18" s="1122"/>
      <c r="M18" s="1122"/>
      <c r="N18" s="1122"/>
      <c r="O18" s="1122"/>
      <c r="P18" s="1122"/>
      <c r="Q18" s="786"/>
      <c r="R18" s="80" t="s">
        <v>295</v>
      </c>
      <c r="S18" s="717">
        <v>925</v>
      </c>
      <c r="T18" s="1073"/>
      <c r="U18" s="800"/>
      <c r="V18" s="780"/>
      <c r="W18" s="800"/>
      <c r="X18" s="780"/>
      <c r="Y18" s="800"/>
      <c r="Z18" s="553"/>
      <c r="AA18" s="553"/>
      <c r="AB18" s="553"/>
      <c r="AC18" s="553"/>
      <c r="AD18" s="553"/>
      <c r="AE18" s="553"/>
    </row>
    <row r="19" spans="1:31" s="4" customFormat="1" x14ac:dyDescent="0.3">
      <c r="A19" s="1077"/>
      <c r="B19" s="1077"/>
      <c r="C19" s="1077"/>
      <c r="D19" s="1077"/>
      <c r="E19" s="1077"/>
      <c r="F19" s="1077"/>
      <c r="G19" s="1077"/>
      <c r="H19" s="1077"/>
      <c r="I19" s="1077"/>
      <c r="J19" s="1077"/>
      <c r="K19" s="1077"/>
      <c r="L19" s="1077"/>
      <c r="M19" s="1077"/>
      <c r="N19" s="786"/>
      <c r="O19" s="786"/>
      <c r="P19" s="786"/>
      <c r="Q19" s="786"/>
      <c r="R19" s="80" t="s">
        <v>294</v>
      </c>
      <c r="S19" s="705">
        <v>3309105</v>
      </c>
      <c r="T19" s="1073"/>
      <c r="U19" s="800"/>
      <c r="V19" s="780"/>
      <c r="W19" s="800"/>
      <c r="X19" s="780"/>
      <c r="Y19" s="800"/>
      <c r="Z19" s="553"/>
      <c r="AA19" s="553"/>
      <c r="AB19" s="553"/>
      <c r="AC19" s="553"/>
      <c r="AD19" s="553"/>
      <c r="AE19" s="553"/>
    </row>
    <row r="20" spans="1:31" s="4" customFormat="1" ht="18.75" customHeight="1" x14ac:dyDescent="0.3">
      <c r="A20" s="786"/>
      <c r="B20" s="801"/>
      <c r="C20" s="786"/>
      <c r="D20" s="786"/>
      <c r="E20" s="786"/>
      <c r="F20" s="786"/>
      <c r="G20" s="786"/>
      <c r="H20" s="786"/>
      <c r="I20" s="786"/>
      <c r="J20" s="786"/>
      <c r="K20" s="786"/>
      <c r="L20" s="786"/>
      <c r="M20" s="786"/>
      <c r="N20" s="786"/>
      <c r="O20" s="786"/>
      <c r="P20" s="786"/>
      <c r="Q20" s="786"/>
      <c r="R20" s="80" t="s">
        <v>293</v>
      </c>
      <c r="S20" s="705">
        <v>2325012130</v>
      </c>
      <c r="T20" s="1073"/>
      <c r="U20" s="800"/>
      <c r="V20" s="780"/>
      <c r="W20" s="800"/>
      <c r="X20" s="780"/>
      <c r="Y20" s="802"/>
      <c r="Z20" s="553"/>
      <c r="AA20" s="553"/>
      <c r="AB20" s="553"/>
      <c r="AC20" s="553"/>
      <c r="AD20" s="553"/>
      <c r="AE20" s="553"/>
    </row>
    <row r="21" spans="1:31" ht="25.5" customHeight="1" x14ac:dyDescent="0.3">
      <c r="B21" s="1123" t="s">
        <v>692</v>
      </c>
      <c r="C21" s="1123"/>
      <c r="D21" s="1123"/>
      <c r="E21" s="1123"/>
      <c r="F21" s="1123"/>
      <c r="G21" s="1123"/>
      <c r="H21" s="1123"/>
      <c r="I21" s="1123"/>
      <c r="J21" s="1123"/>
      <c r="K21" s="1123"/>
      <c r="L21" s="1123"/>
      <c r="M21" s="1123"/>
      <c r="N21" s="1123"/>
      <c r="O21" s="1123"/>
      <c r="P21" s="1123"/>
      <c r="R21" s="80" t="s">
        <v>292</v>
      </c>
      <c r="S21" s="705">
        <v>232501001</v>
      </c>
      <c r="T21" s="1073"/>
      <c r="W21" s="802"/>
      <c r="Y21" s="802"/>
    </row>
    <row r="22" spans="1:31" ht="25.5" customHeight="1" x14ac:dyDescent="0.3">
      <c r="A22" s="782" t="s">
        <v>539</v>
      </c>
      <c r="B22" s="1124"/>
      <c r="C22" s="1124"/>
      <c r="D22" s="1124"/>
      <c r="E22" s="1124"/>
      <c r="F22" s="1124"/>
      <c r="G22" s="1124"/>
      <c r="H22" s="1124"/>
      <c r="I22" s="1124"/>
      <c r="J22" s="1124"/>
      <c r="K22" s="1124"/>
      <c r="L22" s="1124"/>
      <c r="M22" s="1124"/>
      <c r="N22" s="1124"/>
      <c r="O22" s="1124"/>
      <c r="P22" s="1124"/>
      <c r="R22" s="80"/>
      <c r="S22" s="716"/>
      <c r="T22" s="1073"/>
      <c r="W22" s="802"/>
      <c r="Y22" s="802"/>
    </row>
    <row r="23" spans="1:31" ht="19.5" thickBot="1" x14ac:dyDescent="0.35">
      <c r="A23" s="3" t="s">
        <v>289</v>
      </c>
      <c r="R23" s="80" t="s">
        <v>291</v>
      </c>
      <c r="S23" s="79">
        <v>383</v>
      </c>
      <c r="W23" s="803"/>
      <c r="Y23" s="803"/>
    </row>
    <row r="24" spans="1:31" ht="39" customHeight="1" x14ac:dyDescent="0.3">
      <c r="I24" s="1078" t="s">
        <v>290</v>
      </c>
      <c r="J24" s="1078"/>
      <c r="K24" s="1078"/>
      <c r="L24" s="1078"/>
      <c r="M24" s="1078"/>
      <c r="N24" s="1078"/>
      <c r="W24" s="804"/>
      <c r="Y24" s="805"/>
    </row>
    <row r="25" spans="1:31" s="5" customFormat="1" ht="12.75" customHeight="1" x14ac:dyDescent="0.3">
      <c r="A25" s="1080" t="s">
        <v>0</v>
      </c>
      <c r="B25" s="1080" t="s">
        <v>1</v>
      </c>
      <c r="C25" s="1103" t="s">
        <v>2</v>
      </c>
      <c r="D25" s="1104"/>
      <c r="E25" s="1104"/>
      <c r="F25" s="1104"/>
      <c r="G25" s="1104"/>
      <c r="H25" s="1104"/>
      <c r="I25" s="1104"/>
      <c r="J25" s="1105"/>
      <c r="K25" s="1112" t="s">
        <v>3</v>
      </c>
      <c r="L25" s="1113"/>
      <c r="M25" s="1113"/>
      <c r="N25" s="1113"/>
      <c r="O25" s="1114"/>
      <c r="P25" s="1118" t="s">
        <v>178</v>
      </c>
      <c r="Q25" s="1119"/>
      <c r="R25" s="1119"/>
      <c r="S25" s="1120"/>
      <c r="T25" s="742"/>
      <c r="U25" s="802"/>
      <c r="V25" s="742"/>
      <c r="W25" s="804"/>
      <c r="X25" s="742"/>
      <c r="Y25" s="805"/>
      <c r="Z25" s="554"/>
      <c r="AA25" s="554"/>
      <c r="AB25" s="554"/>
      <c r="AC25" s="554"/>
      <c r="AD25" s="554"/>
      <c r="AE25" s="554"/>
    </row>
    <row r="26" spans="1:31" s="5" customFormat="1" ht="48" customHeight="1" x14ac:dyDescent="0.3">
      <c r="A26" s="1081"/>
      <c r="B26" s="1081"/>
      <c r="C26" s="1106"/>
      <c r="D26" s="1107"/>
      <c r="E26" s="1107"/>
      <c r="F26" s="1107"/>
      <c r="G26" s="1107"/>
      <c r="H26" s="1107"/>
      <c r="I26" s="1107"/>
      <c r="J26" s="1108"/>
      <c r="K26" s="1115"/>
      <c r="L26" s="1116"/>
      <c r="M26" s="1116"/>
      <c r="N26" s="1116"/>
      <c r="O26" s="1117"/>
      <c r="P26" s="1080" t="s">
        <v>174</v>
      </c>
      <c r="Q26" s="1080" t="s">
        <v>175</v>
      </c>
      <c r="R26" s="1080" t="s">
        <v>176</v>
      </c>
      <c r="S26" s="1080" t="s">
        <v>177</v>
      </c>
      <c r="T26" s="742"/>
      <c r="U26" s="802"/>
      <c r="V26" s="742"/>
      <c r="W26" s="804"/>
      <c r="X26" s="742"/>
      <c r="Y26" s="805"/>
      <c r="Z26" s="554"/>
      <c r="AA26" s="554"/>
      <c r="AB26" s="554"/>
      <c r="AC26" s="554"/>
      <c r="AD26" s="554"/>
      <c r="AE26" s="554"/>
    </row>
    <row r="27" spans="1:31" s="5" customFormat="1" ht="67.5" customHeight="1" x14ac:dyDescent="0.3">
      <c r="A27" s="1082"/>
      <c r="B27" s="1082"/>
      <c r="C27" s="1109"/>
      <c r="D27" s="1110"/>
      <c r="E27" s="1110"/>
      <c r="F27" s="1110"/>
      <c r="G27" s="1110"/>
      <c r="H27" s="1110"/>
      <c r="I27" s="1110"/>
      <c r="J27" s="1111"/>
      <c r="K27" s="798" t="s">
        <v>4</v>
      </c>
      <c r="L27" s="798" t="s">
        <v>5</v>
      </c>
      <c r="M27" s="798" t="s">
        <v>6</v>
      </c>
      <c r="N27" s="798" t="s">
        <v>7</v>
      </c>
      <c r="O27" s="6" t="s">
        <v>8</v>
      </c>
      <c r="P27" s="1082"/>
      <c r="Q27" s="1082"/>
      <c r="R27" s="1082"/>
      <c r="S27" s="1082"/>
      <c r="T27" s="742"/>
      <c r="U27" s="802"/>
      <c r="V27" s="742"/>
      <c r="W27" s="804"/>
      <c r="X27" s="742"/>
      <c r="Y27" s="805"/>
      <c r="Z27" s="554"/>
      <c r="AA27" s="554"/>
      <c r="AB27" s="554"/>
      <c r="AC27" s="554"/>
      <c r="AD27" s="554"/>
      <c r="AE27" s="554"/>
    </row>
    <row r="28" spans="1:31" s="8" customFormat="1" x14ac:dyDescent="0.3">
      <c r="A28" s="797">
        <v>1</v>
      </c>
      <c r="B28" s="797">
        <v>2</v>
      </c>
      <c r="C28" s="1037" t="s">
        <v>9</v>
      </c>
      <c r="D28" s="1038"/>
      <c r="E28" s="1038"/>
      <c r="F28" s="1038"/>
      <c r="G28" s="1038"/>
      <c r="H28" s="1038"/>
      <c r="I28" s="1038"/>
      <c r="J28" s="1039"/>
      <c r="K28" s="1037" t="s">
        <v>179</v>
      </c>
      <c r="L28" s="1038"/>
      <c r="M28" s="1038"/>
      <c r="N28" s="1038"/>
      <c r="O28" s="1039"/>
      <c r="P28" s="797">
        <v>5</v>
      </c>
      <c r="Q28" s="797">
        <v>6</v>
      </c>
      <c r="R28" s="797">
        <v>7</v>
      </c>
      <c r="S28" s="797">
        <v>8</v>
      </c>
      <c r="T28" s="743"/>
      <c r="U28" s="803"/>
      <c r="V28" s="743"/>
      <c r="W28" s="804"/>
      <c r="X28" s="743"/>
      <c r="Y28" s="805"/>
      <c r="Z28" s="799"/>
      <c r="AA28" s="799"/>
      <c r="AB28" s="799"/>
      <c r="AC28" s="799"/>
      <c r="AD28" s="799"/>
      <c r="AE28" s="799"/>
    </row>
    <row r="29" spans="1:31" s="8" customFormat="1" ht="27" customHeight="1" x14ac:dyDescent="0.3">
      <c r="A29" s="797"/>
      <c r="B29" s="797"/>
      <c r="C29" s="788"/>
      <c r="D29" s="789"/>
      <c r="E29" s="789"/>
      <c r="F29" s="789"/>
      <c r="G29" s="789"/>
      <c r="H29" s="789"/>
      <c r="I29" s="789"/>
      <c r="J29" s="790"/>
      <c r="K29" s="788"/>
      <c r="L29" s="789"/>
      <c r="M29" s="789"/>
      <c r="N29" s="789"/>
      <c r="O29" s="790"/>
      <c r="P29" s="797"/>
      <c r="Q29" s="797"/>
      <c r="R29" s="797"/>
      <c r="S29" s="797"/>
      <c r="T29" s="1070" t="s">
        <v>685</v>
      </c>
      <c r="U29" s="1079"/>
      <c r="V29" s="1070" t="s">
        <v>686</v>
      </c>
      <c r="W29" s="1071"/>
      <c r="X29" s="1070" t="s">
        <v>687</v>
      </c>
      <c r="Y29" s="1072"/>
      <c r="Z29" s="799"/>
      <c r="AA29" s="799"/>
      <c r="AB29" s="799"/>
      <c r="AC29" s="799"/>
      <c r="AD29" s="799"/>
      <c r="AE29" s="799"/>
    </row>
    <row r="30" spans="1:31" s="39" customFormat="1" ht="31.5" customHeight="1" x14ac:dyDescent="0.3">
      <c r="A30" s="1125" t="s">
        <v>169</v>
      </c>
      <c r="B30" s="1127" t="s">
        <v>180</v>
      </c>
      <c r="C30" s="1090" t="s">
        <v>10</v>
      </c>
      <c r="D30" s="1091"/>
      <c r="E30" s="1091"/>
      <c r="F30" s="1091"/>
      <c r="G30" s="1091"/>
      <c r="H30" s="1091"/>
      <c r="I30" s="1091"/>
      <c r="J30" s="1092"/>
      <c r="K30" s="1090" t="s">
        <v>10</v>
      </c>
      <c r="L30" s="1091"/>
      <c r="M30" s="1091"/>
      <c r="N30" s="1092"/>
      <c r="O30" s="37" t="s">
        <v>14</v>
      </c>
      <c r="P30" s="38">
        <f>P133+P138+P172+P203+P210+P217+P224+P230+P235+P263+P265+P271+P277+P281+P287+P299+P327+P331+P344+P377+P383+P392+P398+P411+P418+P149+P155</f>
        <v>34502.46</v>
      </c>
      <c r="Q30" s="38"/>
      <c r="R30" s="38"/>
      <c r="S30" s="38"/>
      <c r="T30" s="781">
        <v>34502.46</v>
      </c>
      <c r="U30" s="806">
        <f>T30-P30</f>
        <v>0</v>
      </c>
      <c r="V30" s="781"/>
      <c r="W30" s="806">
        <f>V30-Q30</f>
        <v>0</v>
      </c>
      <c r="X30" s="781"/>
      <c r="Y30" s="806">
        <f>X30-R30</f>
        <v>0</v>
      </c>
      <c r="Z30" s="555"/>
      <c r="AA30" s="555"/>
      <c r="AB30" s="555"/>
      <c r="AC30" s="555"/>
      <c r="AD30" s="555"/>
      <c r="AE30" s="555"/>
    </row>
    <row r="31" spans="1:31" s="39" customFormat="1" ht="31.5" customHeight="1" x14ac:dyDescent="0.3">
      <c r="A31" s="1126"/>
      <c r="B31" s="1128"/>
      <c r="C31" s="1093"/>
      <c r="D31" s="1094"/>
      <c r="E31" s="1094"/>
      <c r="F31" s="1094"/>
      <c r="G31" s="1094"/>
      <c r="H31" s="1094"/>
      <c r="I31" s="1094"/>
      <c r="J31" s="1095"/>
      <c r="K31" s="1093"/>
      <c r="L31" s="1094"/>
      <c r="M31" s="1094"/>
      <c r="N31" s="1095"/>
      <c r="O31" s="37" t="s">
        <v>25</v>
      </c>
      <c r="P31" s="38">
        <f>P130+P136+P169+P201+P208+P216+P220+P223+P229+P234+P276+P280+P285+P297+P325+P329+P342+P365+P381+P389+P396+P409+P415+P148+P154</f>
        <v>13868.57</v>
      </c>
      <c r="Q31" s="38"/>
      <c r="R31" s="38"/>
      <c r="S31" s="38"/>
      <c r="T31" s="781">
        <v>13868.57</v>
      </c>
      <c r="U31" s="806">
        <f t="shared" ref="U31:U121" si="0">T31-P31</f>
        <v>0</v>
      </c>
      <c r="V31" s="781"/>
      <c r="W31" s="806">
        <f t="shared" ref="W31:W121" si="1">V31-Q31</f>
        <v>0</v>
      </c>
      <c r="X31" s="781"/>
      <c r="Y31" s="806">
        <f t="shared" ref="Y31:Y121" si="2">X31-R31</f>
        <v>0</v>
      </c>
      <c r="Z31" s="555"/>
      <c r="AA31" s="555"/>
      <c r="AB31" s="555"/>
      <c r="AC31" s="555"/>
      <c r="AD31" s="555"/>
      <c r="AE31" s="555"/>
    </row>
    <row r="32" spans="1:31" s="39" customFormat="1" ht="31.5" customHeight="1" x14ac:dyDescent="0.3">
      <c r="A32" s="1125" t="s">
        <v>170</v>
      </c>
      <c r="B32" s="1127" t="s">
        <v>181</v>
      </c>
      <c r="C32" s="1090" t="s">
        <v>10</v>
      </c>
      <c r="D32" s="1091"/>
      <c r="E32" s="1091"/>
      <c r="F32" s="1091"/>
      <c r="G32" s="1091"/>
      <c r="H32" s="1091"/>
      <c r="I32" s="1091"/>
      <c r="J32" s="1092"/>
      <c r="K32" s="1090" t="s">
        <v>10</v>
      </c>
      <c r="L32" s="1091"/>
      <c r="M32" s="1091"/>
      <c r="N32" s="1092"/>
      <c r="O32" s="37" t="s">
        <v>14</v>
      </c>
      <c r="P32" s="38">
        <v>0</v>
      </c>
      <c r="Q32" s="38"/>
      <c r="R32" s="38"/>
      <c r="S32" s="38"/>
      <c r="T32" s="781"/>
      <c r="U32" s="806">
        <f t="shared" si="0"/>
        <v>0</v>
      </c>
      <c r="V32" s="781"/>
      <c r="W32" s="806">
        <f t="shared" si="1"/>
        <v>0</v>
      </c>
      <c r="X32" s="781"/>
      <c r="Y32" s="806">
        <f t="shared" si="2"/>
        <v>0</v>
      </c>
      <c r="Z32" s="555"/>
      <c r="AA32" s="555"/>
      <c r="AB32" s="555"/>
      <c r="AC32" s="555"/>
      <c r="AD32" s="555"/>
      <c r="AE32" s="555"/>
    </row>
    <row r="33" spans="1:31" s="39" customFormat="1" ht="31.5" customHeight="1" x14ac:dyDescent="0.3">
      <c r="A33" s="1126"/>
      <c r="B33" s="1128"/>
      <c r="C33" s="1093"/>
      <c r="D33" s="1094"/>
      <c r="E33" s="1094"/>
      <c r="F33" s="1094"/>
      <c r="G33" s="1094"/>
      <c r="H33" s="1094"/>
      <c r="I33" s="1094"/>
      <c r="J33" s="1095"/>
      <c r="K33" s="1093"/>
      <c r="L33" s="1094"/>
      <c r="M33" s="1094"/>
      <c r="N33" s="1095"/>
      <c r="O33" s="37" t="s">
        <v>25</v>
      </c>
      <c r="P33" s="38">
        <v>0</v>
      </c>
      <c r="Q33" s="38"/>
      <c r="R33" s="38"/>
      <c r="S33" s="38"/>
      <c r="T33" s="781"/>
      <c r="U33" s="806">
        <f t="shared" si="0"/>
        <v>0</v>
      </c>
      <c r="V33" s="781"/>
      <c r="W33" s="806">
        <f t="shared" si="1"/>
        <v>0</v>
      </c>
      <c r="X33" s="781"/>
      <c r="Y33" s="806">
        <f t="shared" si="2"/>
        <v>0</v>
      </c>
      <c r="Z33" s="555"/>
      <c r="AA33" s="555"/>
      <c r="AB33" s="555"/>
      <c r="AC33" s="555"/>
      <c r="AD33" s="555"/>
      <c r="AE33" s="555"/>
    </row>
    <row r="34" spans="1:31" s="30" customFormat="1" ht="45.75" customHeight="1" x14ac:dyDescent="0.3">
      <c r="A34" s="586" t="s">
        <v>182</v>
      </c>
      <c r="B34" s="587">
        <v>1000</v>
      </c>
      <c r="C34" s="1061"/>
      <c r="D34" s="1062"/>
      <c r="E34" s="1062"/>
      <c r="F34" s="1062"/>
      <c r="G34" s="1062"/>
      <c r="H34" s="1062"/>
      <c r="I34" s="1062"/>
      <c r="J34" s="1063"/>
      <c r="K34" s="1061"/>
      <c r="L34" s="1062"/>
      <c r="M34" s="1062"/>
      <c r="N34" s="1063"/>
      <c r="O34" s="588"/>
      <c r="P34" s="589">
        <f>P35+P36+P47+P48+P51+P115+P118</f>
        <v>18438135.789999999</v>
      </c>
      <c r="Q34" s="589">
        <f t="shared" ref="Q34:R34" si="3">Q35+Q36+Q47+Q48+Q51+Q115+Q118</f>
        <v>17282376.75</v>
      </c>
      <c r="R34" s="589">
        <f t="shared" si="3"/>
        <v>19222962.75</v>
      </c>
      <c r="S34" s="589"/>
      <c r="T34" s="558"/>
      <c r="U34" s="806"/>
      <c r="V34" s="781"/>
      <c r="W34" s="806"/>
      <c r="X34" s="781"/>
      <c r="Y34" s="806"/>
      <c r="Z34" s="556"/>
      <c r="AA34" s="556"/>
      <c r="AB34" s="556"/>
      <c r="AC34" s="556"/>
      <c r="AD34" s="556"/>
      <c r="AE34" s="556"/>
    </row>
    <row r="35" spans="1:31" s="30" customFormat="1" ht="45.75" customHeight="1" x14ac:dyDescent="0.3">
      <c r="A35" s="590" t="s">
        <v>184</v>
      </c>
      <c r="B35" s="591">
        <v>1100</v>
      </c>
      <c r="C35" s="1061" t="s">
        <v>11</v>
      </c>
      <c r="D35" s="1062"/>
      <c r="E35" s="1062"/>
      <c r="F35" s="1062"/>
      <c r="G35" s="1062"/>
      <c r="H35" s="1062"/>
      <c r="I35" s="1062"/>
      <c r="J35" s="1063"/>
      <c r="K35" s="787" t="s">
        <v>10</v>
      </c>
      <c r="L35" s="787" t="s">
        <v>12</v>
      </c>
      <c r="M35" s="592" t="s">
        <v>13</v>
      </c>
      <c r="N35" s="592" t="s">
        <v>10</v>
      </c>
      <c r="O35" s="588" t="s">
        <v>14</v>
      </c>
      <c r="P35" s="589">
        <f>'Собственность (120)'!H13</f>
        <v>26596.5</v>
      </c>
      <c r="Q35" s="589">
        <f>'Собственность (120)'!I13</f>
        <v>18997.5</v>
      </c>
      <c r="R35" s="589">
        <f>'Собственность (120)'!J13</f>
        <v>18997.5</v>
      </c>
      <c r="S35" s="589"/>
      <c r="T35" s="558">
        <v>26596.5</v>
      </c>
      <c r="U35" s="806">
        <f t="shared" si="0"/>
        <v>0</v>
      </c>
      <c r="V35" s="558">
        <v>18997.5</v>
      </c>
      <c r="W35" s="806">
        <f t="shared" si="1"/>
        <v>0</v>
      </c>
      <c r="X35" s="558">
        <v>18997.5</v>
      </c>
      <c r="Y35" s="806">
        <f t="shared" si="2"/>
        <v>0</v>
      </c>
      <c r="Z35" s="556"/>
      <c r="AA35" s="556"/>
      <c r="AB35" s="556"/>
      <c r="AC35" s="556"/>
      <c r="AD35" s="556"/>
      <c r="AE35" s="556"/>
    </row>
    <row r="36" spans="1:31" s="30" customFormat="1" ht="45.75" customHeight="1" x14ac:dyDescent="0.3">
      <c r="A36" s="593" t="s">
        <v>183</v>
      </c>
      <c r="B36" s="594">
        <v>1200</v>
      </c>
      <c r="C36" s="1061" t="s">
        <v>15</v>
      </c>
      <c r="D36" s="1062"/>
      <c r="E36" s="1062"/>
      <c r="F36" s="1062"/>
      <c r="G36" s="1062"/>
      <c r="H36" s="1062"/>
      <c r="I36" s="1062"/>
      <c r="J36" s="1063"/>
      <c r="K36" s="787" t="s">
        <v>10</v>
      </c>
      <c r="L36" s="787" t="s">
        <v>12</v>
      </c>
      <c r="M36" s="592" t="s">
        <v>13</v>
      </c>
      <c r="N36" s="592" t="s">
        <v>10</v>
      </c>
      <c r="O36" s="588" t="s">
        <v>10</v>
      </c>
      <c r="P36" s="595">
        <f>P37+P38+P39</f>
        <v>15038137.220000001</v>
      </c>
      <c r="Q36" s="595">
        <f t="shared" ref="Q36" si="4">Q37+Q38+Q39</f>
        <v>15213453.000000002</v>
      </c>
      <c r="R36" s="595">
        <f>R37+R38+R39</f>
        <v>15283989.000000002</v>
      </c>
      <c r="S36" s="596" t="s">
        <v>10</v>
      </c>
      <c r="T36" s="558"/>
      <c r="U36" s="806"/>
      <c r="V36" s="781"/>
      <c r="W36" s="806"/>
      <c r="X36" s="781"/>
      <c r="Y36" s="806"/>
      <c r="Z36" s="556"/>
      <c r="AA36" s="556"/>
      <c r="AB36" s="556"/>
      <c r="AC36" s="556"/>
      <c r="AD36" s="556"/>
      <c r="AE36" s="556"/>
    </row>
    <row r="37" spans="1:31" s="11" customFormat="1" ht="58.5" customHeight="1" x14ac:dyDescent="0.3">
      <c r="A37" s="7" t="s">
        <v>185</v>
      </c>
      <c r="B37" s="792">
        <v>1210</v>
      </c>
      <c r="C37" s="1037" t="s">
        <v>16</v>
      </c>
      <c r="D37" s="1038"/>
      <c r="E37" s="1038"/>
      <c r="F37" s="1038"/>
      <c r="G37" s="1038"/>
      <c r="H37" s="1038"/>
      <c r="I37" s="1038"/>
      <c r="J37" s="1039"/>
      <c r="K37" s="790" t="s">
        <v>10</v>
      </c>
      <c r="L37" s="790" t="s">
        <v>12</v>
      </c>
      <c r="M37" s="62" t="s">
        <v>13</v>
      </c>
      <c r="N37" s="790" t="s">
        <v>10</v>
      </c>
      <c r="O37" s="9" t="s">
        <v>14</v>
      </c>
      <c r="P37" s="10">
        <f>'Оказание услуг (130)'!H14</f>
        <v>0</v>
      </c>
      <c r="Q37" s="10">
        <f>'Оказание услуг (130)'!I14</f>
        <v>0</v>
      </c>
      <c r="R37" s="10">
        <f>'Оказание услуг (130)'!J14</f>
        <v>0</v>
      </c>
      <c r="S37" s="10"/>
      <c r="T37" s="737"/>
      <c r="U37" s="806">
        <f t="shared" si="0"/>
        <v>0</v>
      </c>
      <c r="V37" s="781"/>
      <c r="W37" s="806">
        <f t="shared" si="1"/>
        <v>0</v>
      </c>
      <c r="X37" s="781"/>
      <c r="Y37" s="806">
        <f t="shared" si="2"/>
        <v>0</v>
      </c>
      <c r="Z37" s="557"/>
      <c r="AA37" s="557"/>
      <c r="AB37" s="557"/>
      <c r="AC37" s="557"/>
      <c r="AD37" s="557"/>
      <c r="AE37" s="557"/>
    </row>
    <row r="38" spans="1:31" s="11" customFormat="1" ht="47.25" customHeight="1" x14ac:dyDescent="0.3">
      <c r="A38" s="7" t="s">
        <v>17</v>
      </c>
      <c r="B38" s="792">
        <v>1220</v>
      </c>
      <c r="C38" s="1037" t="s">
        <v>16</v>
      </c>
      <c r="D38" s="1038"/>
      <c r="E38" s="1038"/>
      <c r="F38" s="1038"/>
      <c r="G38" s="1038"/>
      <c r="H38" s="1038"/>
      <c r="I38" s="1038"/>
      <c r="J38" s="1039"/>
      <c r="K38" s="790" t="s">
        <v>10</v>
      </c>
      <c r="L38" s="790" t="s">
        <v>12</v>
      </c>
      <c r="M38" s="62" t="s">
        <v>13</v>
      </c>
      <c r="N38" s="790" t="s">
        <v>10</v>
      </c>
      <c r="O38" s="9" t="s">
        <v>14</v>
      </c>
      <c r="P38" s="10">
        <f>'Оказание услуг (130)'!F26</f>
        <v>84622.68</v>
      </c>
      <c r="Q38" s="10">
        <f>'Оказание услуг (130)'!G26</f>
        <v>110000</v>
      </c>
      <c r="R38" s="10">
        <f>'Оказание услуг (130)'!H26</f>
        <v>110000</v>
      </c>
      <c r="S38" s="10"/>
      <c r="T38" s="737">
        <v>84622.68</v>
      </c>
      <c r="U38" s="806">
        <f t="shared" si="0"/>
        <v>0</v>
      </c>
      <c r="V38" s="737">
        <v>110000</v>
      </c>
      <c r="W38" s="806">
        <f t="shared" si="1"/>
        <v>0</v>
      </c>
      <c r="X38" s="737">
        <v>110000</v>
      </c>
      <c r="Y38" s="806">
        <f t="shared" si="2"/>
        <v>0</v>
      </c>
      <c r="Z38" s="557"/>
      <c r="AA38" s="557"/>
      <c r="AB38" s="557"/>
      <c r="AC38" s="557"/>
      <c r="AD38" s="557"/>
      <c r="AE38" s="557"/>
    </row>
    <row r="39" spans="1:31" s="30" customFormat="1" ht="47.25" customHeight="1" x14ac:dyDescent="0.3">
      <c r="A39" s="590" t="s">
        <v>187</v>
      </c>
      <c r="B39" s="591">
        <v>1230</v>
      </c>
      <c r="C39" s="1061" t="s">
        <v>16</v>
      </c>
      <c r="D39" s="1062"/>
      <c r="E39" s="1062"/>
      <c r="F39" s="1062"/>
      <c r="G39" s="1062"/>
      <c r="H39" s="1062"/>
      <c r="I39" s="1062"/>
      <c r="J39" s="1063"/>
      <c r="K39" s="787" t="s">
        <v>10</v>
      </c>
      <c r="L39" s="787" t="s">
        <v>12</v>
      </c>
      <c r="M39" s="592" t="s">
        <v>13</v>
      </c>
      <c r="N39" s="787" t="s">
        <v>10</v>
      </c>
      <c r="O39" s="588" t="s">
        <v>10</v>
      </c>
      <c r="P39" s="589">
        <f>P40+P41+P42+P43+P44+P45+P46</f>
        <v>14953514.540000001</v>
      </c>
      <c r="Q39" s="589">
        <f t="shared" ref="Q39:R39" si="5">Q40+Q41+Q42+Q43+Q44+Q45+Q46</f>
        <v>15103453.000000002</v>
      </c>
      <c r="R39" s="589">
        <f t="shared" si="5"/>
        <v>15173989.000000002</v>
      </c>
      <c r="S39" s="596" t="s">
        <v>10</v>
      </c>
      <c r="T39" s="558"/>
      <c r="U39" s="806"/>
      <c r="V39" s="781"/>
      <c r="W39" s="806"/>
      <c r="X39" s="781"/>
      <c r="Y39" s="806"/>
      <c r="Z39" s="556"/>
      <c r="AA39" s="556"/>
      <c r="AB39" s="556"/>
      <c r="AC39" s="556"/>
      <c r="AD39" s="556"/>
      <c r="AE39" s="556"/>
    </row>
    <row r="40" spans="1:31" s="11" customFormat="1" ht="54" customHeight="1" x14ac:dyDescent="0.3">
      <c r="A40" s="12" t="s">
        <v>19</v>
      </c>
      <c r="B40" s="792"/>
      <c r="C40" s="1037" t="s">
        <v>16</v>
      </c>
      <c r="D40" s="1038"/>
      <c r="E40" s="1038"/>
      <c r="F40" s="1038"/>
      <c r="G40" s="1038"/>
      <c r="H40" s="1038"/>
      <c r="I40" s="1038"/>
      <c r="J40" s="1039"/>
      <c r="K40" s="790" t="s">
        <v>10</v>
      </c>
      <c r="L40" s="790" t="s">
        <v>12</v>
      </c>
      <c r="M40" s="62" t="s">
        <v>13</v>
      </c>
      <c r="N40" s="62" t="s">
        <v>20</v>
      </c>
      <c r="O40" s="9" t="s">
        <v>21</v>
      </c>
      <c r="P40" s="10">
        <f>P125+P126+P134+P139+P140+P144+P150+P156+P161+P163+P164+P174+P175+P177+P178+P180+P181+P183+P184+P186+P187+P189+P190+P192+P193+P205+P213+P231+P268+P273+P282+P294+P339+P363+P387+P393+P412</f>
        <v>11065560.000000002</v>
      </c>
      <c r="Q40" s="10">
        <f t="shared" ref="Q40:R40" si="6">Q125+Q126+Q134+Q139+Q140+Q144+Q150+Q156+Q161+Q163+Q164+Q174+Q175+Q177+Q178+Q180+Q181+Q183+Q184+Q186+Q187+Q189+Q190+Q192+Q193+Q205+Q213+Q231+Q268+Q273+Q282+Q294+Q339+Q363+Q387+Q393+Q412</f>
        <v>11065560.000000002</v>
      </c>
      <c r="R40" s="10">
        <f t="shared" si="6"/>
        <v>11065560.000000002</v>
      </c>
      <c r="S40" s="51" t="s">
        <v>10</v>
      </c>
      <c r="T40" s="737">
        <v>11065560</v>
      </c>
      <c r="U40" s="806">
        <f t="shared" si="0"/>
        <v>0</v>
      </c>
      <c r="V40" s="781">
        <v>11065560</v>
      </c>
      <c r="W40" s="806">
        <f t="shared" si="1"/>
        <v>0</v>
      </c>
      <c r="X40" s="781">
        <v>11065560</v>
      </c>
      <c r="Y40" s="806">
        <f t="shared" si="2"/>
        <v>0</v>
      </c>
      <c r="Z40" s="557"/>
      <c r="AA40" s="557"/>
      <c r="AB40" s="557"/>
      <c r="AC40" s="557"/>
      <c r="AD40" s="557"/>
      <c r="AE40" s="557"/>
    </row>
    <row r="41" spans="1:31" s="11" customFormat="1" ht="55.5" customHeight="1" x14ac:dyDescent="0.3">
      <c r="A41" s="33" t="s">
        <v>22</v>
      </c>
      <c r="B41" s="792"/>
      <c r="C41" s="1037" t="s">
        <v>16</v>
      </c>
      <c r="D41" s="1038"/>
      <c r="E41" s="1038"/>
      <c r="F41" s="1038"/>
      <c r="G41" s="1038"/>
      <c r="H41" s="1038"/>
      <c r="I41" s="1038"/>
      <c r="J41" s="1039"/>
      <c r="K41" s="790" t="s">
        <v>10</v>
      </c>
      <c r="L41" s="790" t="s">
        <v>12</v>
      </c>
      <c r="M41" s="62" t="s">
        <v>23</v>
      </c>
      <c r="N41" s="62" t="s">
        <v>24</v>
      </c>
      <c r="O41" s="9" t="s">
        <v>25</v>
      </c>
      <c r="P41" s="10">
        <f>P129+P135+P141+P168+P197+P173+P176+P179+P182+P185+P188+P191</f>
        <v>8686.2900000000009</v>
      </c>
      <c r="Q41" s="10">
        <f t="shared" ref="Q41:R41" si="7">Q129+Q135+Q141+Q168+Q197+Q173+Q176+Q179+Q182+Q185+Q188+Q191</f>
        <v>0</v>
      </c>
      <c r="R41" s="10">
        <f t="shared" si="7"/>
        <v>0</v>
      </c>
      <c r="S41" s="10"/>
      <c r="T41" s="737">
        <v>8686.2900000000009</v>
      </c>
      <c r="U41" s="806">
        <f t="shared" si="0"/>
        <v>0</v>
      </c>
      <c r="V41" s="781"/>
      <c r="W41" s="806">
        <f t="shared" si="1"/>
        <v>0</v>
      </c>
      <c r="X41" s="781"/>
      <c r="Y41" s="806">
        <f t="shared" si="2"/>
        <v>0</v>
      </c>
      <c r="Z41" s="557"/>
      <c r="AA41" s="557"/>
      <c r="AB41" s="557"/>
      <c r="AC41" s="557"/>
      <c r="AD41" s="557"/>
      <c r="AE41" s="557"/>
    </row>
    <row r="42" spans="1:31" s="11" customFormat="1" ht="39" customHeight="1" x14ac:dyDescent="0.3">
      <c r="A42" s="12" t="s">
        <v>26</v>
      </c>
      <c r="B42" s="792"/>
      <c r="C42" s="1037" t="s">
        <v>16</v>
      </c>
      <c r="D42" s="1038"/>
      <c r="E42" s="1038"/>
      <c r="F42" s="1038"/>
      <c r="G42" s="1038"/>
      <c r="H42" s="1038"/>
      <c r="I42" s="1038"/>
      <c r="J42" s="1039"/>
      <c r="K42" s="790" t="s">
        <v>10</v>
      </c>
      <c r="L42" s="790" t="s">
        <v>12</v>
      </c>
      <c r="M42" s="62" t="s">
        <v>13</v>
      </c>
      <c r="N42" s="62" t="s">
        <v>27</v>
      </c>
      <c r="O42" s="9" t="s">
        <v>25</v>
      </c>
      <c r="P42" s="10">
        <f>P278</f>
        <v>2287982</v>
      </c>
      <c r="Q42" s="10">
        <f t="shared" ref="Q42:R42" si="8">Q278</f>
        <v>2450100</v>
      </c>
      <c r="R42" s="10">
        <f t="shared" si="8"/>
        <v>2548070</v>
      </c>
      <c r="S42" s="10">
        <f>S278</f>
        <v>0</v>
      </c>
      <c r="T42" s="737">
        <v>2287982</v>
      </c>
      <c r="U42" s="806">
        <f t="shared" si="0"/>
        <v>0</v>
      </c>
      <c r="V42" s="781">
        <v>2450100</v>
      </c>
      <c r="W42" s="806">
        <f t="shared" si="1"/>
        <v>0</v>
      </c>
      <c r="X42" s="781">
        <v>2548070</v>
      </c>
      <c r="Y42" s="806">
        <f t="shared" si="2"/>
        <v>0</v>
      </c>
      <c r="Z42" s="557"/>
      <c r="AA42" s="557"/>
      <c r="AB42" s="557"/>
      <c r="AC42" s="557"/>
      <c r="AD42" s="557"/>
      <c r="AE42" s="557"/>
    </row>
    <row r="43" spans="1:31" s="11" customFormat="1" ht="58.5" customHeight="1" x14ac:dyDescent="0.3">
      <c r="A43" s="12" t="s">
        <v>28</v>
      </c>
      <c r="B43" s="792"/>
      <c r="C43" s="1037" t="s">
        <v>16</v>
      </c>
      <c r="D43" s="1038"/>
      <c r="E43" s="1038"/>
      <c r="F43" s="1038"/>
      <c r="G43" s="1038"/>
      <c r="H43" s="1038"/>
      <c r="I43" s="1038"/>
      <c r="J43" s="1039"/>
      <c r="K43" s="790" t="s">
        <v>10</v>
      </c>
      <c r="L43" s="790" t="s">
        <v>12</v>
      </c>
      <c r="M43" s="62" t="s">
        <v>29</v>
      </c>
      <c r="N43" s="62" t="s">
        <v>30</v>
      </c>
      <c r="O43" s="9" t="s">
        <v>25</v>
      </c>
      <c r="P43" s="385">
        <f>P200</f>
        <v>1332745</v>
      </c>
      <c r="Q43" s="385">
        <f t="shared" ref="Q43:S43" si="9">Q200</f>
        <v>1396393</v>
      </c>
      <c r="R43" s="385">
        <f t="shared" si="9"/>
        <v>1368959</v>
      </c>
      <c r="S43" s="51" t="str">
        <f t="shared" si="9"/>
        <v>х</v>
      </c>
      <c r="T43" s="737">
        <v>1332745</v>
      </c>
      <c r="U43" s="806">
        <f t="shared" si="0"/>
        <v>0</v>
      </c>
      <c r="V43" s="781">
        <v>1396393</v>
      </c>
      <c r="W43" s="806">
        <f t="shared" si="1"/>
        <v>0</v>
      </c>
      <c r="X43" s="781">
        <v>1368959</v>
      </c>
      <c r="Y43" s="806">
        <f t="shared" si="2"/>
        <v>0</v>
      </c>
      <c r="Z43" s="557"/>
      <c r="AA43" s="557"/>
      <c r="AB43" s="557"/>
      <c r="AC43" s="557"/>
      <c r="AD43" s="557"/>
      <c r="AE43" s="557"/>
    </row>
    <row r="44" spans="1:31" s="11" customFormat="1" ht="42.75" customHeight="1" x14ac:dyDescent="0.3">
      <c r="A44" s="12" t="s">
        <v>31</v>
      </c>
      <c r="B44" s="792"/>
      <c r="C44" s="1037" t="s">
        <v>16</v>
      </c>
      <c r="D44" s="1038"/>
      <c r="E44" s="1038"/>
      <c r="F44" s="1038"/>
      <c r="G44" s="1038"/>
      <c r="H44" s="1038"/>
      <c r="I44" s="1038"/>
      <c r="J44" s="1039"/>
      <c r="K44" s="790" t="s">
        <v>10</v>
      </c>
      <c r="L44" s="790" t="s">
        <v>12</v>
      </c>
      <c r="M44" s="62" t="s">
        <v>13</v>
      </c>
      <c r="N44" s="62" t="s">
        <v>32</v>
      </c>
      <c r="O44" s="9" t="s">
        <v>25</v>
      </c>
      <c r="P44" s="10">
        <f>P341</f>
        <v>15496</v>
      </c>
      <c r="Q44" s="10">
        <f t="shared" ref="Q44:S44" si="10">Q341</f>
        <v>0</v>
      </c>
      <c r="R44" s="10">
        <f t="shared" si="10"/>
        <v>0</v>
      </c>
      <c r="S44" s="10">
        <f t="shared" si="10"/>
        <v>0</v>
      </c>
      <c r="T44" s="737">
        <v>15496</v>
      </c>
      <c r="U44" s="806">
        <f t="shared" si="0"/>
        <v>0</v>
      </c>
      <c r="V44" s="781"/>
      <c r="W44" s="806">
        <f t="shared" si="1"/>
        <v>0</v>
      </c>
      <c r="X44" s="781"/>
      <c r="Y44" s="806">
        <f t="shared" si="2"/>
        <v>0</v>
      </c>
      <c r="Z44" s="557"/>
      <c r="AA44" s="557"/>
      <c r="AB44" s="557"/>
      <c r="AC44" s="557"/>
      <c r="AD44" s="557"/>
      <c r="AE44" s="557"/>
    </row>
    <row r="45" spans="1:31" s="11" customFormat="1" ht="37.5" customHeight="1" x14ac:dyDescent="0.3">
      <c r="A45" s="12" t="s">
        <v>33</v>
      </c>
      <c r="B45" s="792"/>
      <c r="C45" s="1037" t="s">
        <v>16</v>
      </c>
      <c r="D45" s="1038"/>
      <c r="E45" s="1038"/>
      <c r="F45" s="1038"/>
      <c r="G45" s="1038"/>
      <c r="H45" s="1038"/>
      <c r="I45" s="1038"/>
      <c r="J45" s="1039"/>
      <c r="K45" s="790" t="s">
        <v>10</v>
      </c>
      <c r="L45" s="790" t="s">
        <v>12</v>
      </c>
      <c r="M45" s="62" t="s">
        <v>13</v>
      </c>
      <c r="N45" s="62" t="s">
        <v>34</v>
      </c>
      <c r="O45" s="9" t="s">
        <v>25</v>
      </c>
      <c r="P45" s="10">
        <f>P207+P215+P274+P276</f>
        <v>0</v>
      </c>
      <c r="Q45" s="10">
        <f t="shared" ref="Q45:R45" si="11">Q207+Q215+Q274+Q276</f>
        <v>0</v>
      </c>
      <c r="R45" s="10">
        <f t="shared" si="11"/>
        <v>0</v>
      </c>
      <c r="S45" s="51" t="s">
        <v>10</v>
      </c>
      <c r="T45" s="737"/>
      <c r="U45" s="806">
        <f t="shared" si="0"/>
        <v>0</v>
      </c>
      <c r="V45" s="781"/>
      <c r="W45" s="806">
        <f t="shared" si="1"/>
        <v>0</v>
      </c>
      <c r="X45" s="781"/>
      <c r="Y45" s="806">
        <f t="shared" si="2"/>
        <v>0</v>
      </c>
      <c r="Z45" s="557"/>
      <c r="AA45" s="557"/>
      <c r="AB45" s="557"/>
      <c r="AC45" s="557"/>
      <c r="AD45" s="557"/>
      <c r="AE45" s="557"/>
    </row>
    <row r="46" spans="1:31" s="11" customFormat="1" ht="39" customHeight="1" x14ac:dyDescent="0.3">
      <c r="A46" s="12" t="s">
        <v>35</v>
      </c>
      <c r="B46" s="792"/>
      <c r="C46" s="1037" t="s">
        <v>16</v>
      </c>
      <c r="D46" s="1038"/>
      <c r="E46" s="1038"/>
      <c r="F46" s="1038"/>
      <c r="G46" s="1038"/>
      <c r="H46" s="1038"/>
      <c r="I46" s="1038"/>
      <c r="J46" s="1039"/>
      <c r="K46" s="790" t="s">
        <v>10</v>
      </c>
      <c r="L46" s="790" t="s">
        <v>12</v>
      </c>
      <c r="M46" s="62" t="s">
        <v>13</v>
      </c>
      <c r="N46" s="62" t="s">
        <v>36</v>
      </c>
      <c r="O46" s="9" t="s">
        <v>25</v>
      </c>
      <c r="P46" s="10">
        <f>P145+P151+P157+P206+P211+P214+P216+P218+P220+P221+P223+P227+P229+P232+P234+P269+P284+P296+P324+P328+P364+P378+P380+P388+P395+P408+P414</f>
        <v>243045.25</v>
      </c>
      <c r="Q46" s="10">
        <f t="shared" ref="Q46:R46" si="12">Q145+Q151+Q157+Q206+Q211+Q214+Q216+Q218+Q220+Q221+Q223+Q227+Q229+Q232+Q234+Q269+Q284+Q296+Q324+Q328+Q364+Q378+Q380+Q388+Q395+Q408+Q414</f>
        <v>191400</v>
      </c>
      <c r="R46" s="10">
        <f t="shared" si="12"/>
        <v>191400</v>
      </c>
      <c r="S46" s="51" t="s">
        <v>10</v>
      </c>
      <c r="T46" s="737">
        <v>243045.25</v>
      </c>
      <c r="U46" s="806">
        <f t="shared" si="0"/>
        <v>0</v>
      </c>
      <c r="V46" s="781">
        <v>191400</v>
      </c>
      <c r="W46" s="806">
        <f t="shared" si="1"/>
        <v>0</v>
      </c>
      <c r="X46" s="781">
        <v>191400</v>
      </c>
      <c r="Y46" s="806">
        <f t="shared" si="2"/>
        <v>0</v>
      </c>
      <c r="Z46" s="557"/>
      <c r="AA46" s="557"/>
      <c r="AB46" s="557"/>
      <c r="AC46" s="557"/>
      <c r="AD46" s="557"/>
      <c r="AE46" s="557"/>
    </row>
    <row r="47" spans="1:31" s="30" customFormat="1" ht="48" customHeight="1" x14ac:dyDescent="0.3">
      <c r="A47" s="590" t="s">
        <v>37</v>
      </c>
      <c r="B47" s="591">
        <v>1300</v>
      </c>
      <c r="C47" s="1061" t="s">
        <v>38</v>
      </c>
      <c r="D47" s="1062"/>
      <c r="E47" s="1062"/>
      <c r="F47" s="1062"/>
      <c r="G47" s="1062"/>
      <c r="H47" s="1062"/>
      <c r="I47" s="1062"/>
      <c r="J47" s="1063"/>
      <c r="K47" s="787" t="s">
        <v>10</v>
      </c>
      <c r="L47" s="787" t="s">
        <v>12</v>
      </c>
      <c r="M47" s="592" t="s">
        <v>13</v>
      </c>
      <c r="N47" s="592" t="s">
        <v>10</v>
      </c>
      <c r="O47" s="588" t="s">
        <v>14</v>
      </c>
      <c r="P47" s="589">
        <f>'Штрафы (140)'!D11</f>
        <v>0</v>
      </c>
      <c r="Q47" s="589">
        <f>'Штрафы (140)'!G11</f>
        <v>0</v>
      </c>
      <c r="R47" s="589">
        <f>'Штрафы (140)'!J11</f>
        <v>0</v>
      </c>
      <c r="S47" s="589"/>
      <c r="T47" s="558"/>
      <c r="U47" s="806">
        <f t="shared" si="0"/>
        <v>0</v>
      </c>
      <c r="V47" s="781"/>
      <c r="W47" s="806">
        <f t="shared" si="1"/>
        <v>0</v>
      </c>
      <c r="X47" s="781"/>
      <c r="Y47" s="806">
        <f t="shared" si="2"/>
        <v>0</v>
      </c>
      <c r="Z47" s="556"/>
      <c r="AA47" s="556"/>
      <c r="AB47" s="556"/>
      <c r="AC47" s="556"/>
      <c r="AD47" s="556"/>
      <c r="AE47" s="556"/>
    </row>
    <row r="48" spans="1:31" s="30" customFormat="1" ht="51" customHeight="1" x14ac:dyDescent="0.25">
      <c r="A48" s="590" t="s">
        <v>206</v>
      </c>
      <c r="B48" s="591">
        <v>1400</v>
      </c>
      <c r="C48" s="1061" t="s">
        <v>15</v>
      </c>
      <c r="D48" s="1062"/>
      <c r="E48" s="1062"/>
      <c r="F48" s="1062"/>
      <c r="G48" s="1062"/>
      <c r="H48" s="1062"/>
      <c r="I48" s="1062"/>
      <c r="J48" s="1063"/>
      <c r="K48" s="787" t="s">
        <v>10</v>
      </c>
      <c r="L48" s="787" t="s">
        <v>12</v>
      </c>
      <c r="M48" s="592" t="s">
        <v>13</v>
      </c>
      <c r="N48" s="592" t="s">
        <v>10</v>
      </c>
      <c r="O48" s="588" t="s">
        <v>10</v>
      </c>
      <c r="P48" s="589">
        <f>SUM(P49:P50)</f>
        <v>800000</v>
      </c>
      <c r="Q48" s="589">
        <f>SUM(Q49:Q50)</f>
        <v>800000</v>
      </c>
      <c r="R48" s="589">
        <f t="shared" ref="R48:S48" si="13">SUM(R49:R50)</f>
        <v>800000</v>
      </c>
      <c r="S48" s="589">
        <f t="shared" si="13"/>
        <v>0</v>
      </c>
      <c r="T48" s="558"/>
      <c r="U48" s="563"/>
      <c r="V48" s="781"/>
      <c r="W48" s="563"/>
      <c r="X48" s="781"/>
      <c r="Y48" s="563"/>
      <c r="Z48" s="556"/>
      <c r="AA48" s="556"/>
      <c r="AB48" s="556"/>
      <c r="AC48" s="556"/>
      <c r="AD48" s="556"/>
      <c r="AE48" s="556"/>
    </row>
    <row r="49" spans="1:31" s="11" customFormat="1" ht="25.5" customHeight="1" x14ac:dyDescent="0.3">
      <c r="A49" s="7" t="s">
        <v>207</v>
      </c>
      <c r="B49" s="792">
        <v>1410</v>
      </c>
      <c r="C49" s="1037" t="s">
        <v>39</v>
      </c>
      <c r="D49" s="1038"/>
      <c r="E49" s="1038"/>
      <c r="F49" s="1038"/>
      <c r="G49" s="1038"/>
      <c r="H49" s="1038"/>
      <c r="I49" s="1038"/>
      <c r="J49" s="1039"/>
      <c r="K49" s="790" t="s">
        <v>10</v>
      </c>
      <c r="L49" s="790" t="s">
        <v>12</v>
      </c>
      <c r="M49" s="62" t="s">
        <v>13</v>
      </c>
      <c r="N49" s="62" t="s">
        <v>10</v>
      </c>
      <c r="O49" s="9" t="s">
        <v>14</v>
      </c>
      <c r="P49" s="10">
        <f>'Безвозмездные (150)'!B12</f>
        <v>800000</v>
      </c>
      <c r="Q49" s="10">
        <f>'Безвозмездные (150)'!C12</f>
        <v>800000</v>
      </c>
      <c r="R49" s="10">
        <f>'Безвозмездные (150)'!D12</f>
        <v>800000</v>
      </c>
      <c r="S49" s="10"/>
      <c r="T49" s="807">
        <v>800000</v>
      </c>
      <c r="U49" s="806">
        <f t="shared" si="0"/>
        <v>0</v>
      </c>
      <c r="V49" s="807">
        <v>800000</v>
      </c>
      <c r="W49" s="806">
        <f t="shared" si="1"/>
        <v>0</v>
      </c>
      <c r="X49" s="807">
        <v>800000</v>
      </c>
      <c r="Y49" s="806">
        <f t="shared" si="2"/>
        <v>0</v>
      </c>
      <c r="Z49" s="557"/>
      <c r="AA49" s="557" t="s">
        <v>208</v>
      </c>
      <c r="AB49" s="557"/>
      <c r="AC49" s="557"/>
      <c r="AD49" s="557"/>
      <c r="AE49" s="557"/>
    </row>
    <row r="50" spans="1:31" s="11" customFormat="1" ht="25.5" customHeight="1" x14ac:dyDescent="0.25">
      <c r="A50" s="7"/>
      <c r="B50" s="792">
        <v>1420</v>
      </c>
      <c r="C50" s="1037" t="s">
        <v>39</v>
      </c>
      <c r="D50" s="1038"/>
      <c r="E50" s="1038"/>
      <c r="F50" s="1038"/>
      <c r="G50" s="1038"/>
      <c r="H50" s="1038"/>
      <c r="I50" s="1038"/>
      <c r="J50" s="1039"/>
      <c r="K50" s="790" t="s">
        <v>10</v>
      </c>
      <c r="L50" s="790" t="s">
        <v>12</v>
      </c>
      <c r="M50" s="62" t="s">
        <v>13</v>
      </c>
      <c r="N50" s="62" t="s">
        <v>10</v>
      </c>
      <c r="O50" s="9" t="s">
        <v>811</v>
      </c>
      <c r="P50" s="10">
        <f>P132+P147+P153+P171+P288+P300+P332+P345+P366+P384+P391+P399+P417</f>
        <v>0</v>
      </c>
      <c r="Q50" s="10">
        <f>Q132+Q147+Q153+Q171+Q288+Q300+Q332+Q345+Q366+Q384+Q391+Q399+Q417</f>
        <v>0</v>
      </c>
      <c r="R50" s="10">
        <f>R132+R147+R153+R171+R288+R300+R332+R345+R366+R384+R391+R399+R417</f>
        <v>0</v>
      </c>
      <c r="S50" s="10"/>
      <c r="T50" s="737"/>
      <c r="U50" s="564">
        <f>T50-P50</f>
        <v>0</v>
      </c>
      <c r="V50" s="737"/>
      <c r="W50" s="564"/>
      <c r="X50" s="737"/>
      <c r="Y50" s="564"/>
      <c r="Z50" s="557"/>
      <c r="AA50" s="557"/>
      <c r="AB50" s="557"/>
      <c r="AC50" s="557"/>
      <c r="AD50" s="557"/>
      <c r="AE50" s="557"/>
    </row>
    <row r="51" spans="1:31" s="30" customFormat="1" ht="39" customHeight="1" x14ac:dyDescent="0.25">
      <c r="A51" s="590" t="s">
        <v>186</v>
      </c>
      <c r="B51" s="591">
        <v>1500</v>
      </c>
      <c r="C51" s="1061" t="s">
        <v>15</v>
      </c>
      <c r="D51" s="1062"/>
      <c r="E51" s="1062"/>
      <c r="F51" s="1062"/>
      <c r="G51" s="1062"/>
      <c r="H51" s="1062"/>
      <c r="I51" s="1062"/>
      <c r="J51" s="1063"/>
      <c r="K51" s="787" t="s">
        <v>10</v>
      </c>
      <c r="L51" s="787" t="s">
        <v>12</v>
      </c>
      <c r="M51" s="592" t="s">
        <v>13</v>
      </c>
      <c r="N51" s="592" t="s">
        <v>10</v>
      </c>
      <c r="O51" s="588" t="s">
        <v>10</v>
      </c>
      <c r="P51" s="589">
        <f>SUM(P52:P114)</f>
        <v>2572292.0699999998</v>
      </c>
      <c r="Q51" s="589">
        <f t="shared" ref="Q51:S51" si="14">SUM(Q52:Q114)</f>
        <v>1249926.25</v>
      </c>
      <c r="R51" s="589">
        <f t="shared" si="14"/>
        <v>3119976.2499999995</v>
      </c>
      <c r="S51" s="589">
        <f t="shared" si="14"/>
        <v>0</v>
      </c>
      <c r="T51" s="558"/>
      <c r="U51" s="563"/>
      <c r="V51" s="781"/>
      <c r="W51" s="563"/>
      <c r="X51" s="781"/>
      <c r="Y51" s="563"/>
      <c r="Z51" s="556"/>
      <c r="AA51" s="556"/>
      <c r="AB51" s="556"/>
      <c r="AC51" s="556"/>
      <c r="AD51" s="556"/>
      <c r="AE51" s="556"/>
    </row>
    <row r="52" spans="1:31" s="11" customFormat="1" ht="61.5" customHeight="1" x14ac:dyDescent="0.3">
      <c r="A52" s="7" t="s">
        <v>188</v>
      </c>
      <c r="B52" s="792"/>
      <c r="C52" s="1037" t="s">
        <v>39</v>
      </c>
      <c r="D52" s="1038"/>
      <c r="E52" s="1038"/>
      <c r="F52" s="1038"/>
      <c r="G52" s="1038"/>
      <c r="H52" s="1038"/>
      <c r="I52" s="1038"/>
      <c r="J52" s="1039"/>
      <c r="K52" s="790" t="s">
        <v>10</v>
      </c>
      <c r="L52" s="790" t="s">
        <v>10</v>
      </c>
      <c r="M52" s="62" t="s">
        <v>10</v>
      </c>
      <c r="N52" s="62" t="s">
        <v>45</v>
      </c>
      <c r="O52" s="9" t="s">
        <v>46</v>
      </c>
      <c r="P52" s="10">
        <f>P346</f>
        <v>0</v>
      </c>
      <c r="Q52" s="10">
        <f t="shared" ref="Q52:S53" si="15">Q346</f>
        <v>0</v>
      </c>
      <c r="R52" s="10">
        <f t="shared" si="15"/>
        <v>0</v>
      </c>
      <c r="S52" s="10">
        <f t="shared" si="15"/>
        <v>0</v>
      </c>
      <c r="T52" s="737"/>
      <c r="U52" s="806">
        <f t="shared" si="0"/>
        <v>0</v>
      </c>
      <c r="V52" s="781"/>
      <c r="W52" s="806">
        <f t="shared" si="1"/>
        <v>0</v>
      </c>
      <c r="X52" s="781"/>
      <c r="Y52" s="806">
        <f t="shared" si="2"/>
        <v>0</v>
      </c>
      <c r="Z52" s="557"/>
      <c r="AA52" s="557"/>
      <c r="AB52" s="557"/>
      <c r="AC52" s="557"/>
      <c r="AD52" s="557"/>
      <c r="AE52" s="557"/>
    </row>
    <row r="53" spans="1:31" s="11" customFormat="1" ht="61.5" customHeight="1" x14ac:dyDescent="0.3">
      <c r="A53" s="7" t="s">
        <v>868</v>
      </c>
      <c r="B53" s="876"/>
      <c r="C53" s="1037" t="s">
        <v>39</v>
      </c>
      <c r="D53" s="1038"/>
      <c r="E53" s="1038"/>
      <c r="F53" s="1038"/>
      <c r="G53" s="1038"/>
      <c r="H53" s="1038"/>
      <c r="I53" s="1038"/>
      <c r="J53" s="1039"/>
      <c r="K53" s="875" t="s">
        <v>10</v>
      </c>
      <c r="L53" s="875" t="s">
        <v>10</v>
      </c>
      <c r="M53" s="62" t="s">
        <v>10</v>
      </c>
      <c r="N53" s="62" t="s">
        <v>860</v>
      </c>
      <c r="O53" s="9" t="s">
        <v>46</v>
      </c>
      <c r="P53" s="10">
        <f>P347</f>
        <v>401.36</v>
      </c>
      <c r="Q53" s="10">
        <f t="shared" si="15"/>
        <v>0</v>
      </c>
      <c r="R53" s="10">
        <f t="shared" si="15"/>
        <v>0</v>
      </c>
      <c r="S53" s="10"/>
      <c r="T53" s="557">
        <v>401.36</v>
      </c>
      <c r="U53" s="806">
        <f t="shared" si="0"/>
        <v>0</v>
      </c>
      <c r="V53" s="557"/>
      <c r="W53" s="806">
        <f t="shared" si="1"/>
        <v>0</v>
      </c>
      <c r="X53" s="557"/>
      <c r="Y53" s="806">
        <f t="shared" si="2"/>
        <v>0</v>
      </c>
      <c r="Z53" s="557"/>
      <c r="AA53" s="557"/>
      <c r="AB53" s="557"/>
      <c r="AC53" s="557"/>
      <c r="AD53" s="557"/>
      <c r="AE53" s="557"/>
    </row>
    <row r="54" spans="1:31" s="11" customFormat="1" ht="61.5" customHeight="1" x14ac:dyDescent="0.3">
      <c r="A54" s="7" t="s">
        <v>189</v>
      </c>
      <c r="B54" s="792"/>
      <c r="C54" s="1037" t="s">
        <v>39</v>
      </c>
      <c r="D54" s="1038"/>
      <c r="E54" s="1038"/>
      <c r="F54" s="1038"/>
      <c r="G54" s="1038"/>
      <c r="H54" s="1038"/>
      <c r="I54" s="1038"/>
      <c r="J54" s="1039"/>
      <c r="K54" s="790" t="s">
        <v>10</v>
      </c>
      <c r="L54" s="790" t="s">
        <v>10</v>
      </c>
      <c r="M54" s="62" t="s">
        <v>10</v>
      </c>
      <c r="N54" s="62" t="s">
        <v>190</v>
      </c>
      <c r="O54" s="9" t="s">
        <v>42</v>
      </c>
      <c r="P54" s="10">
        <f>P348</f>
        <v>0</v>
      </c>
      <c r="Q54" s="10">
        <f t="shared" ref="Q54:S55" si="16">Q348</f>
        <v>0</v>
      </c>
      <c r="R54" s="10">
        <f t="shared" si="16"/>
        <v>0</v>
      </c>
      <c r="S54" s="10">
        <f t="shared" si="16"/>
        <v>0</v>
      </c>
      <c r="T54" s="737"/>
      <c r="U54" s="806">
        <f t="shared" si="0"/>
        <v>0</v>
      </c>
      <c r="V54" s="781"/>
      <c r="W54" s="806">
        <f t="shared" si="1"/>
        <v>0</v>
      </c>
      <c r="X54" s="781"/>
      <c r="Y54" s="806">
        <f t="shared" si="2"/>
        <v>0</v>
      </c>
      <c r="Z54" s="557"/>
      <c r="AA54" s="557"/>
      <c r="AB54" s="557"/>
      <c r="AC54" s="557"/>
      <c r="AD54" s="557"/>
      <c r="AE54" s="557"/>
    </row>
    <row r="55" spans="1:31" s="11" customFormat="1" ht="61.5" customHeight="1" x14ac:dyDescent="0.3">
      <c r="A55" s="7" t="s">
        <v>868</v>
      </c>
      <c r="B55" s="876"/>
      <c r="C55" s="1037" t="s">
        <v>39</v>
      </c>
      <c r="D55" s="1038"/>
      <c r="E55" s="1038"/>
      <c r="F55" s="1038"/>
      <c r="G55" s="1038"/>
      <c r="H55" s="1038"/>
      <c r="I55" s="1038"/>
      <c r="J55" s="1039"/>
      <c r="K55" s="875" t="s">
        <v>10</v>
      </c>
      <c r="L55" s="875" t="s">
        <v>10</v>
      </c>
      <c r="M55" s="62" t="s">
        <v>10</v>
      </c>
      <c r="N55" s="62" t="s">
        <v>859</v>
      </c>
      <c r="O55" s="9" t="s">
        <v>42</v>
      </c>
      <c r="P55" s="10">
        <f>P349</f>
        <v>70998.64</v>
      </c>
      <c r="Q55" s="10">
        <f t="shared" si="16"/>
        <v>0</v>
      </c>
      <c r="R55" s="10">
        <f t="shared" si="16"/>
        <v>0</v>
      </c>
      <c r="S55" s="10"/>
      <c r="T55" s="557">
        <v>70998.64</v>
      </c>
      <c r="U55" s="806">
        <f t="shared" si="0"/>
        <v>0</v>
      </c>
      <c r="V55" s="557"/>
      <c r="W55" s="806">
        <f t="shared" si="1"/>
        <v>0</v>
      </c>
      <c r="X55" s="557"/>
      <c r="Y55" s="806">
        <f t="shared" si="2"/>
        <v>0</v>
      </c>
      <c r="Z55" s="557"/>
      <c r="AA55" s="557"/>
      <c r="AB55" s="557"/>
      <c r="AC55" s="557"/>
      <c r="AD55" s="557"/>
      <c r="AE55" s="557"/>
    </row>
    <row r="56" spans="1:31" s="11" customFormat="1" ht="61.5" customHeight="1" x14ac:dyDescent="0.3">
      <c r="A56" s="7" t="s">
        <v>191</v>
      </c>
      <c r="B56" s="792"/>
      <c r="C56" s="1037" t="s">
        <v>39</v>
      </c>
      <c r="D56" s="1038"/>
      <c r="E56" s="1038"/>
      <c r="F56" s="1038"/>
      <c r="G56" s="1038"/>
      <c r="H56" s="1038"/>
      <c r="I56" s="1038"/>
      <c r="J56" s="1039"/>
      <c r="K56" s="790" t="s">
        <v>10</v>
      </c>
      <c r="L56" s="790" t="s">
        <v>10</v>
      </c>
      <c r="M56" s="62" t="s">
        <v>10</v>
      </c>
      <c r="N56" s="62" t="s">
        <v>192</v>
      </c>
      <c r="O56" s="9" t="s">
        <v>46</v>
      </c>
      <c r="P56" s="10">
        <f>P243</f>
        <v>0</v>
      </c>
      <c r="Q56" s="10">
        <f t="shared" ref="Q56:S62" si="17">Q243</f>
        <v>0</v>
      </c>
      <c r="R56" s="10">
        <f t="shared" si="17"/>
        <v>0</v>
      </c>
      <c r="S56" s="10">
        <f t="shared" si="17"/>
        <v>0</v>
      </c>
      <c r="T56" s="737"/>
      <c r="U56" s="806">
        <f t="shared" si="0"/>
        <v>0</v>
      </c>
      <c r="V56" s="781"/>
      <c r="W56" s="806">
        <f t="shared" si="1"/>
        <v>0</v>
      </c>
      <c r="X56" s="781"/>
      <c r="Y56" s="806">
        <f t="shared" si="2"/>
        <v>0</v>
      </c>
      <c r="Z56" s="557"/>
      <c r="AA56" s="557"/>
      <c r="AB56" s="557"/>
      <c r="AC56" s="557"/>
      <c r="AD56" s="557"/>
      <c r="AE56" s="557"/>
    </row>
    <row r="57" spans="1:31" s="11" customFormat="1" ht="61.5" customHeight="1" x14ac:dyDescent="0.3">
      <c r="A57" s="7" t="s">
        <v>746</v>
      </c>
      <c r="B57" s="792"/>
      <c r="C57" s="1037" t="s">
        <v>39</v>
      </c>
      <c r="D57" s="1038"/>
      <c r="E57" s="1038"/>
      <c r="F57" s="1038"/>
      <c r="G57" s="1038"/>
      <c r="H57" s="1038"/>
      <c r="I57" s="1038"/>
      <c r="J57" s="1039"/>
      <c r="K57" s="790" t="s">
        <v>10</v>
      </c>
      <c r="L57" s="790" t="s">
        <v>10</v>
      </c>
      <c r="M57" s="62" t="s">
        <v>10</v>
      </c>
      <c r="N57" s="62" t="s">
        <v>747</v>
      </c>
      <c r="O57" s="9" t="s">
        <v>46</v>
      </c>
      <c r="P57" s="10">
        <f>P244</f>
        <v>0</v>
      </c>
      <c r="Q57" s="10">
        <f t="shared" si="17"/>
        <v>0</v>
      </c>
      <c r="R57" s="10">
        <f t="shared" si="17"/>
        <v>0</v>
      </c>
      <c r="S57" s="10">
        <f t="shared" si="17"/>
        <v>0</v>
      </c>
      <c r="T57" s="737"/>
      <c r="U57" s="806">
        <f t="shared" si="0"/>
        <v>0</v>
      </c>
      <c r="V57" s="737"/>
      <c r="W57" s="806">
        <f t="shared" si="1"/>
        <v>0</v>
      </c>
      <c r="X57" s="737"/>
      <c r="Y57" s="806">
        <f t="shared" si="2"/>
        <v>0</v>
      </c>
      <c r="Z57" s="557"/>
      <c r="AA57" s="557"/>
      <c r="AB57" s="557"/>
      <c r="AC57" s="557"/>
      <c r="AD57" s="557"/>
      <c r="AE57" s="557"/>
    </row>
    <row r="58" spans="1:31" s="11" customFormat="1" ht="61.5" customHeight="1" x14ac:dyDescent="0.3">
      <c r="A58" s="7" t="s">
        <v>791</v>
      </c>
      <c r="B58" s="792"/>
      <c r="C58" s="1037" t="s">
        <v>39</v>
      </c>
      <c r="D58" s="1038"/>
      <c r="E58" s="1038"/>
      <c r="F58" s="1038"/>
      <c r="G58" s="1038"/>
      <c r="H58" s="1038"/>
      <c r="I58" s="1038"/>
      <c r="J58" s="1039"/>
      <c r="K58" s="790" t="s">
        <v>10</v>
      </c>
      <c r="L58" s="790" t="s">
        <v>10</v>
      </c>
      <c r="M58" s="62" t="s">
        <v>10</v>
      </c>
      <c r="N58" s="62" t="s">
        <v>792</v>
      </c>
      <c r="O58" s="9" t="s">
        <v>46</v>
      </c>
      <c r="P58" s="10">
        <f>P245</f>
        <v>451400</v>
      </c>
      <c r="Q58" s="10">
        <f t="shared" si="17"/>
        <v>0</v>
      </c>
      <c r="R58" s="10">
        <f t="shared" si="17"/>
        <v>0</v>
      </c>
      <c r="S58" s="10">
        <f t="shared" si="17"/>
        <v>0</v>
      </c>
      <c r="T58" s="737">
        <v>451400</v>
      </c>
      <c r="U58" s="806">
        <f t="shared" si="0"/>
        <v>0</v>
      </c>
      <c r="V58" s="737"/>
      <c r="W58" s="806">
        <f t="shared" si="1"/>
        <v>0</v>
      </c>
      <c r="X58" s="737"/>
      <c r="Y58" s="806">
        <f t="shared" si="2"/>
        <v>0</v>
      </c>
      <c r="Z58" s="557"/>
      <c r="AA58" s="557"/>
      <c r="AB58" s="557"/>
      <c r="AC58" s="557"/>
      <c r="AD58" s="557"/>
      <c r="AE58" s="557"/>
    </row>
    <row r="59" spans="1:31" s="11" customFormat="1" ht="61.5" customHeight="1" x14ac:dyDescent="0.3">
      <c r="A59" s="7" t="s">
        <v>793</v>
      </c>
      <c r="B59" s="792"/>
      <c r="C59" s="1037" t="s">
        <v>39</v>
      </c>
      <c r="D59" s="1038"/>
      <c r="E59" s="1038"/>
      <c r="F59" s="1038"/>
      <c r="G59" s="1038"/>
      <c r="H59" s="1038"/>
      <c r="I59" s="1038"/>
      <c r="J59" s="1039"/>
      <c r="K59" s="790" t="s">
        <v>10</v>
      </c>
      <c r="L59" s="790" t="s">
        <v>10</v>
      </c>
      <c r="M59" s="62" t="s">
        <v>10</v>
      </c>
      <c r="N59" s="62" t="s">
        <v>794</v>
      </c>
      <c r="O59" s="9" t="s">
        <v>46</v>
      </c>
      <c r="P59" s="10">
        <f t="shared" ref="P59:P61" si="18">P246</f>
        <v>0</v>
      </c>
      <c r="Q59" s="10">
        <f t="shared" si="17"/>
        <v>0</v>
      </c>
      <c r="R59" s="10">
        <f t="shared" si="17"/>
        <v>0</v>
      </c>
      <c r="S59" s="10">
        <f t="shared" si="17"/>
        <v>0</v>
      </c>
      <c r="T59" s="737"/>
      <c r="U59" s="806">
        <f t="shared" si="0"/>
        <v>0</v>
      </c>
      <c r="V59" s="737"/>
      <c r="W59" s="806">
        <f t="shared" si="1"/>
        <v>0</v>
      </c>
      <c r="X59" s="737"/>
      <c r="Y59" s="806">
        <f t="shared" si="2"/>
        <v>0</v>
      </c>
      <c r="Z59" s="557"/>
      <c r="AA59" s="557"/>
      <c r="AB59" s="557"/>
      <c r="AC59" s="557"/>
      <c r="AD59" s="557"/>
      <c r="AE59" s="557"/>
    </row>
    <row r="60" spans="1:31" s="11" customFormat="1" ht="61.5" customHeight="1" x14ac:dyDescent="0.3">
      <c r="A60" s="7" t="s">
        <v>795</v>
      </c>
      <c r="B60" s="792"/>
      <c r="C60" s="1037" t="s">
        <v>39</v>
      </c>
      <c r="D60" s="1038"/>
      <c r="E60" s="1038"/>
      <c r="F60" s="1038"/>
      <c r="G60" s="1038"/>
      <c r="H60" s="1038"/>
      <c r="I60" s="1038"/>
      <c r="J60" s="1039"/>
      <c r="K60" s="790" t="s">
        <v>10</v>
      </c>
      <c r="L60" s="790" t="s">
        <v>10</v>
      </c>
      <c r="M60" s="62" t="s">
        <v>10</v>
      </c>
      <c r="N60" s="62" t="s">
        <v>796</v>
      </c>
      <c r="O60" s="9" t="s">
        <v>46</v>
      </c>
      <c r="P60" s="10">
        <f t="shared" si="18"/>
        <v>0</v>
      </c>
      <c r="Q60" s="10">
        <f t="shared" si="17"/>
        <v>0</v>
      </c>
      <c r="R60" s="10">
        <f t="shared" si="17"/>
        <v>0</v>
      </c>
      <c r="S60" s="10"/>
      <c r="T60" s="737"/>
      <c r="U60" s="806">
        <f t="shared" si="0"/>
        <v>0</v>
      </c>
      <c r="V60" s="737"/>
      <c r="W60" s="806">
        <f t="shared" si="1"/>
        <v>0</v>
      </c>
      <c r="X60" s="737"/>
      <c r="Y60" s="806">
        <f t="shared" si="2"/>
        <v>0</v>
      </c>
      <c r="Z60" s="557"/>
      <c r="AA60" s="557"/>
      <c r="AB60" s="557"/>
      <c r="AC60" s="557"/>
      <c r="AD60" s="557"/>
      <c r="AE60" s="557"/>
    </row>
    <row r="61" spans="1:31" s="11" customFormat="1" ht="61.5" customHeight="1" x14ac:dyDescent="0.3">
      <c r="A61" s="7" t="s">
        <v>797</v>
      </c>
      <c r="B61" s="792"/>
      <c r="C61" s="1037" t="s">
        <v>39</v>
      </c>
      <c r="D61" s="1038"/>
      <c r="E61" s="1038"/>
      <c r="F61" s="1038"/>
      <c r="G61" s="1038"/>
      <c r="H61" s="1038"/>
      <c r="I61" s="1038"/>
      <c r="J61" s="1039"/>
      <c r="K61" s="790" t="s">
        <v>10</v>
      </c>
      <c r="L61" s="790" t="s">
        <v>10</v>
      </c>
      <c r="M61" s="62" t="s">
        <v>10</v>
      </c>
      <c r="N61" s="62" t="s">
        <v>798</v>
      </c>
      <c r="O61" s="9" t="s">
        <v>46</v>
      </c>
      <c r="P61" s="10">
        <f t="shared" si="18"/>
        <v>0</v>
      </c>
      <c r="Q61" s="10">
        <f t="shared" si="17"/>
        <v>0</v>
      </c>
      <c r="R61" s="10">
        <f t="shared" si="17"/>
        <v>0</v>
      </c>
      <c r="S61" s="10"/>
      <c r="T61" s="737"/>
      <c r="U61" s="806">
        <f t="shared" si="0"/>
        <v>0</v>
      </c>
      <c r="V61" s="737"/>
      <c r="W61" s="806">
        <f t="shared" si="1"/>
        <v>0</v>
      </c>
      <c r="X61" s="737"/>
      <c r="Y61" s="806">
        <f t="shared" si="2"/>
        <v>0</v>
      </c>
      <c r="Z61" s="557"/>
      <c r="AA61" s="557"/>
      <c r="AB61" s="557"/>
      <c r="AC61" s="557"/>
      <c r="AD61" s="557"/>
      <c r="AE61" s="557"/>
    </row>
    <row r="62" spans="1:31" s="11" customFormat="1" ht="61.5" customHeight="1" x14ac:dyDescent="0.3">
      <c r="A62" s="7" t="s">
        <v>812</v>
      </c>
      <c r="B62" s="792"/>
      <c r="C62" s="1037" t="s">
        <v>39</v>
      </c>
      <c r="D62" s="1038"/>
      <c r="E62" s="1038"/>
      <c r="F62" s="1038"/>
      <c r="G62" s="1038"/>
      <c r="H62" s="1038"/>
      <c r="I62" s="1038"/>
      <c r="J62" s="1039"/>
      <c r="K62" s="790" t="s">
        <v>10</v>
      </c>
      <c r="L62" s="790" t="s">
        <v>10</v>
      </c>
      <c r="M62" s="62" t="s">
        <v>10</v>
      </c>
      <c r="N62" s="62" t="s">
        <v>813</v>
      </c>
      <c r="O62" s="9" t="s">
        <v>46</v>
      </c>
      <c r="P62" s="10">
        <f>P249</f>
        <v>0</v>
      </c>
      <c r="Q62" s="10">
        <f t="shared" si="17"/>
        <v>0</v>
      </c>
      <c r="R62" s="10">
        <f t="shared" si="17"/>
        <v>0</v>
      </c>
      <c r="S62" s="10"/>
      <c r="T62" s="737"/>
      <c r="U62" s="806">
        <f t="shared" si="0"/>
        <v>0</v>
      </c>
      <c r="V62" s="737"/>
      <c r="W62" s="806">
        <f t="shared" si="1"/>
        <v>0</v>
      </c>
      <c r="X62" s="737"/>
      <c r="Y62" s="806">
        <f t="shared" si="2"/>
        <v>0</v>
      </c>
      <c r="Z62" s="557"/>
      <c r="AA62" s="557"/>
      <c r="AB62" s="557"/>
      <c r="AC62" s="557"/>
      <c r="AD62" s="557"/>
      <c r="AE62" s="557"/>
    </row>
    <row r="63" spans="1:31" s="11" customFormat="1" ht="61.5" customHeight="1" x14ac:dyDescent="0.3">
      <c r="A63" s="836" t="s">
        <v>822</v>
      </c>
      <c r="B63" s="823"/>
      <c r="C63" s="1037" t="s">
        <v>39</v>
      </c>
      <c r="D63" s="1038"/>
      <c r="E63" s="1038"/>
      <c r="F63" s="1038"/>
      <c r="G63" s="1038"/>
      <c r="H63" s="1038"/>
      <c r="I63" s="1038"/>
      <c r="J63" s="1039"/>
      <c r="K63" s="822" t="s">
        <v>10</v>
      </c>
      <c r="L63" s="822" t="s">
        <v>10</v>
      </c>
      <c r="M63" s="62" t="s">
        <v>10</v>
      </c>
      <c r="N63" s="62" t="s">
        <v>823</v>
      </c>
      <c r="O63" s="9" t="s">
        <v>46</v>
      </c>
      <c r="P63" s="10">
        <f>P250</f>
        <v>0</v>
      </c>
      <c r="Q63" s="10"/>
      <c r="R63" s="10"/>
      <c r="S63" s="10"/>
      <c r="T63" s="557"/>
      <c r="U63" s="806">
        <f t="shared" si="0"/>
        <v>0</v>
      </c>
      <c r="V63" s="557"/>
      <c r="W63" s="806">
        <f t="shared" si="1"/>
        <v>0</v>
      </c>
      <c r="X63" s="557"/>
      <c r="Y63" s="806">
        <f t="shared" si="2"/>
        <v>0</v>
      </c>
      <c r="Z63" s="557"/>
      <c r="AA63" s="557"/>
      <c r="AB63" s="557"/>
      <c r="AC63" s="557"/>
      <c r="AD63" s="557"/>
      <c r="AE63" s="557"/>
    </row>
    <row r="64" spans="1:31" s="11" customFormat="1" ht="61.5" customHeight="1" x14ac:dyDescent="0.3">
      <c r="A64" s="836" t="s">
        <v>824</v>
      </c>
      <c r="B64" s="823"/>
      <c r="C64" s="1037" t="s">
        <v>39</v>
      </c>
      <c r="D64" s="1038"/>
      <c r="E64" s="1038"/>
      <c r="F64" s="1038"/>
      <c r="G64" s="1038"/>
      <c r="H64" s="1038"/>
      <c r="I64" s="1038"/>
      <c r="J64" s="1039"/>
      <c r="K64" s="822" t="s">
        <v>10</v>
      </c>
      <c r="L64" s="822" t="s">
        <v>10</v>
      </c>
      <c r="M64" s="62" t="s">
        <v>10</v>
      </c>
      <c r="N64" s="62" t="s">
        <v>825</v>
      </c>
      <c r="O64" s="9" t="s">
        <v>46</v>
      </c>
      <c r="P64" s="10">
        <f>P251</f>
        <v>0</v>
      </c>
      <c r="Q64" s="10"/>
      <c r="R64" s="10"/>
      <c r="S64" s="10"/>
      <c r="T64" s="557"/>
      <c r="U64" s="806">
        <f t="shared" si="0"/>
        <v>0</v>
      </c>
      <c r="V64" s="557"/>
      <c r="W64" s="806">
        <f t="shared" si="1"/>
        <v>0</v>
      </c>
      <c r="X64" s="557"/>
      <c r="Y64" s="806">
        <f t="shared" si="2"/>
        <v>0</v>
      </c>
      <c r="Z64" s="557"/>
      <c r="AA64" s="557"/>
      <c r="AB64" s="557"/>
      <c r="AC64" s="557"/>
      <c r="AD64" s="557"/>
      <c r="AE64" s="557"/>
    </row>
    <row r="65" spans="1:31" s="832" customFormat="1" ht="61.5" customHeight="1" x14ac:dyDescent="0.3">
      <c r="A65" s="856" t="s">
        <v>836</v>
      </c>
      <c r="B65" s="825"/>
      <c r="C65" s="1046" t="s">
        <v>39</v>
      </c>
      <c r="D65" s="1047"/>
      <c r="E65" s="1047"/>
      <c r="F65" s="1047"/>
      <c r="G65" s="1047"/>
      <c r="H65" s="1047"/>
      <c r="I65" s="1047"/>
      <c r="J65" s="1048"/>
      <c r="K65" s="846" t="s">
        <v>10</v>
      </c>
      <c r="L65" s="846" t="s">
        <v>10</v>
      </c>
      <c r="M65" s="827" t="s">
        <v>10</v>
      </c>
      <c r="N65" s="827" t="s">
        <v>837</v>
      </c>
      <c r="O65" s="828" t="s">
        <v>46</v>
      </c>
      <c r="P65" s="829">
        <f>P252</f>
        <v>0</v>
      </c>
      <c r="Q65" s="829">
        <f t="shared" ref="Q65:R68" si="19">Q252</f>
        <v>0</v>
      </c>
      <c r="R65" s="829">
        <f t="shared" si="19"/>
        <v>0</v>
      </c>
      <c r="S65" s="829"/>
      <c r="T65" s="830"/>
      <c r="U65" s="806">
        <f t="shared" si="0"/>
        <v>0</v>
      </c>
      <c r="V65" s="830"/>
      <c r="W65" s="806">
        <f t="shared" si="1"/>
        <v>0</v>
      </c>
      <c r="X65" s="830"/>
      <c r="Y65" s="806">
        <f t="shared" si="2"/>
        <v>0</v>
      </c>
      <c r="Z65" s="830"/>
      <c r="AA65" s="830"/>
      <c r="AB65" s="830"/>
      <c r="AC65" s="830"/>
      <c r="AD65" s="830"/>
      <c r="AE65" s="830"/>
    </row>
    <row r="66" spans="1:31" s="11" customFormat="1" ht="61.5" customHeight="1" x14ac:dyDescent="0.3">
      <c r="A66" s="7" t="s">
        <v>866</v>
      </c>
      <c r="B66" s="908"/>
      <c r="C66" s="1037" t="s">
        <v>39</v>
      </c>
      <c r="D66" s="1038"/>
      <c r="E66" s="1038"/>
      <c r="F66" s="1038"/>
      <c r="G66" s="1038"/>
      <c r="H66" s="1038"/>
      <c r="I66" s="1038"/>
      <c r="J66" s="1039"/>
      <c r="K66" s="907" t="s">
        <v>10</v>
      </c>
      <c r="L66" s="907" t="s">
        <v>10</v>
      </c>
      <c r="M66" s="62" t="s">
        <v>10</v>
      </c>
      <c r="N66" s="62" t="s">
        <v>862</v>
      </c>
      <c r="O66" s="9" t="s">
        <v>46</v>
      </c>
      <c r="P66" s="10">
        <f t="shared" ref="P66:P67" si="20">P253</f>
        <v>0</v>
      </c>
      <c r="Q66" s="10">
        <f t="shared" si="19"/>
        <v>0</v>
      </c>
      <c r="R66" s="10">
        <f t="shared" si="19"/>
        <v>0</v>
      </c>
      <c r="S66" s="10"/>
      <c r="T66" s="557"/>
      <c r="U66" s="806">
        <f t="shared" si="0"/>
        <v>0</v>
      </c>
      <c r="V66" s="557"/>
      <c r="W66" s="806">
        <f t="shared" si="1"/>
        <v>0</v>
      </c>
      <c r="X66" s="557"/>
      <c r="Y66" s="806">
        <f t="shared" si="2"/>
        <v>0</v>
      </c>
      <c r="Z66" s="557"/>
      <c r="AA66" s="557"/>
      <c r="AB66" s="557"/>
      <c r="AC66" s="557"/>
      <c r="AD66" s="557"/>
      <c r="AE66" s="557"/>
    </row>
    <row r="67" spans="1:31" s="11" customFormat="1" ht="61.5" customHeight="1" x14ac:dyDescent="0.3">
      <c r="A67" s="7" t="s">
        <v>851</v>
      </c>
      <c r="B67" s="908"/>
      <c r="C67" s="1037" t="s">
        <v>39</v>
      </c>
      <c r="D67" s="1038"/>
      <c r="E67" s="1038"/>
      <c r="F67" s="1038"/>
      <c r="G67" s="1038"/>
      <c r="H67" s="1038"/>
      <c r="I67" s="1038"/>
      <c r="J67" s="1039"/>
      <c r="K67" s="907" t="s">
        <v>10</v>
      </c>
      <c r="L67" s="907" t="s">
        <v>10</v>
      </c>
      <c r="M67" s="62" t="s">
        <v>10</v>
      </c>
      <c r="N67" s="62" t="s">
        <v>863</v>
      </c>
      <c r="O67" s="9" t="s">
        <v>46</v>
      </c>
      <c r="P67" s="10">
        <f t="shared" si="20"/>
        <v>121507</v>
      </c>
      <c r="Q67" s="10">
        <f t="shared" si="19"/>
        <v>0</v>
      </c>
      <c r="R67" s="10">
        <f t="shared" si="19"/>
        <v>0</v>
      </c>
      <c r="S67" s="10"/>
      <c r="T67" s="557">
        <v>121507</v>
      </c>
      <c r="U67" s="806">
        <f t="shared" si="0"/>
        <v>0</v>
      </c>
      <c r="V67" s="557"/>
      <c r="W67" s="806">
        <f t="shared" si="1"/>
        <v>0</v>
      </c>
      <c r="X67" s="557"/>
      <c r="Y67" s="806">
        <f t="shared" si="2"/>
        <v>0</v>
      </c>
      <c r="Z67" s="557"/>
      <c r="AA67" s="557"/>
      <c r="AB67" s="557"/>
      <c r="AC67" s="557"/>
      <c r="AD67" s="557"/>
      <c r="AE67" s="557"/>
    </row>
    <row r="68" spans="1:31" s="11" customFormat="1" ht="61.5" customHeight="1" x14ac:dyDescent="0.3">
      <c r="A68" s="7" t="s">
        <v>890</v>
      </c>
      <c r="B68" s="999"/>
      <c r="C68" s="1037" t="s">
        <v>39</v>
      </c>
      <c r="D68" s="1038"/>
      <c r="E68" s="1038"/>
      <c r="F68" s="1038"/>
      <c r="G68" s="1038"/>
      <c r="H68" s="1038"/>
      <c r="I68" s="1038"/>
      <c r="J68" s="1039"/>
      <c r="K68" s="998" t="s">
        <v>10</v>
      </c>
      <c r="L68" s="998" t="s">
        <v>10</v>
      </c>
      <c r="M68" s="62" t="s">
        <v>10</v>
      </c>
      <c r="N68" s="62" t="s">
        <v>886</v>
      </c>
      <c r="O68" s="9" t="s">
        <v>46</v>
      </c>
      <c r="P68" s="10">
        <f>P255</f>
        <v>0</v>
      </c>
      <c r="Q68" s="10">
        <f t="shared" si="19"/>
        <v>0</v>
      </c>
      <c r="R68" s="10">
        <f t="shared" si="19"/>
        <v>0</v>
      </c>
      <c r="S68" s="10"/>
      <c r="T68" s="557"/>
      <c r="U68" s="800">
        <f t="shared" si="0"/>
        <v>0</v>
      </c>
      <c r="V68" s="557"/>
      <c r="W68" s="800">
        <f t="shared" si="1"/>
        <v>0</v>
      </c>
      <c r="X68" s="557"/>
      <c r="Y68" s="800">
        <f t="shared" si="2"/>
        <v>0</v>
      </c>
      <c r="Z68" s="557"/>
      <c r="AA68" s="557"/>
      <c r="AB68" s="557"/>
      <c r="AC68" s="557"/>
      <c r="AD68" s="557"/>
      <c r="AE68" s="557"/>
    </row>
    <row r="69" spans="1:31" s="11" customFormat="1" ht="61.5" customHeight="1" x14ac:dyDescent="0.3">
      <c r="A69" s="7" t="s">
        <v>867</v>
      </c>
      <c r="B69" s="908"/>
      <c r="C69" s="1037" t="s">
        <v>39</v>
      </c>
      <c r="D69" s="1038"/>
      <c r="E69" s="1038"/>
      <c r="F69" s="1038"/>
      <c r="G69" s="1038"/>
      <c r="H69" s="1038"/>
      <c r="I69" s="1038"/>
      <c r="J69" s="1039"/>
      <c r="K69" s="907" t="s">
        <v>10</v>
      </c>
      <c r="L69" s="907" t="s">
        <v>10</v>
      </c>
      <c r="M69" s="62" t="s">
        <v>10</v>
      </c>
      <c r="N69" s="62" t="s">
        <v>864</v>
      </c>
      <c r="O69" s="9" t="s">
        <v>46</v>
      </c>
      <c r="P69" s="10">
        <v>0</v>
      </c>
      <c r="Q69" s="10"/>
      <c r="R69" s="10"/>
      <c r="S69" s="10"/>
      <c r="T69" s="557"/>
      <c r="U69" s="806">
        <f t="shared" si="0"/>
        <v>0</v>
      </c>
      <c r="V69" s="557"/>
      <c r="W69" s="806">
        <f t="shared" si="1"/>
        <v>0</v>
      </c>
      <c r="X69" s="557"/>
      <c r="Y69" s="806">
        <f t="shared" si="2"/>
        <v>0</v>
      </c>
      <c r="Z69" s="557"/>
      <c r="AA69" s="557"/>
      <c r="AB69" s="557"/>
      <c r="AC69" s="557"/>
      <c r="AD69" s="557"/>
      <c r="AE69" s="557"/>
    </row>
    <row r="70" spans="1:31" s="11" customFormat="1" ht="61.5" customHeight="1" x14ac:dyDescent="0.3">
      <c r="A70" s="7" t="s">
        <v>867</v>
      </c>
      <c r="B70" s="908"/>
      <c r="C70" s="1037" t="s">
        <v>39</v>
      </c>
      <c r="D70" s="1038"/>
      <c r="E70" s="1038"/>
      <c r="F70" s="1038"/>
      <c r="G70" s="1038"/>
      <c r="H70" s="1038"/>
      <c r="I70" s="1038"/>
      <c r="J70" s="1039"/>
      <c r="K70" s="907" t="s">
        <v>10</v>
      </c>
      <c r="L70" s="907" t="s">
        <v>10</v>
      </c>
      <c r="M70" s="62" t="s">
        <v>10</v>
      </c>
      <c r="N70" s="62" t="s">
        <v>864</v>
      </c>
      <c r="O70" s="9" t="s">
        <v>46</v>
      </c>
      <c r="P70" s="10">
        <v>0</v>
      </c>
      <c r="Q70" s="10"/>
      <c r="R70" s="10"/>
      <c r="S70" s="10"/>
      <c r="T70" s="557"/>
      <c r="U70" s="806">
        <f t="shared" si="0"/>
        <v>0</v>
      </c>
      <c r="V70" s="557"/>
      <c r="W70" s="806">
        <f t="shared" si="1"/>
        <v>0</v>
      </c>
      <c r="X70" s="557"/>
      <c r="Y70" s="806">
        <f t="shared" si="2"/>
        <v>0</v>
      </c>
      <c r="Z70" s="557"/>
      <c r="AA70" s="557"/>
      <c r="AB70" s="557"/>
      <c r="AC70" s="557"/>
      <c r="AD70" s="557"/>
      <c r="AE70" s="557"/>
    </row>
    <row r="71" spans="1:31" s="11" customFormat="1" ht="118.5" customHeight="1" x14ac:dyDescent="0.3">
      <c r="A71" s="7" t="s">
        <v>193</v>
      </c>
      <c r="B71" s="792"/>
      <c r="C71" s="1037" t="s">
        <v>39</v>
      </c>
      <c r="D71" s="1038"/>
      <c r="E71" s="1038"/>
      <c r="F71" s="1038"/>
      <c r="G71" s="1038"/>
      <c r="H71" s="1038"/>
      <c r="I71" s="1038"/>
      <c r="J71" s="1039"/>
      <c r="K71" s="790" t="s">
        <v>10</v>
      </c>
      <c r="L71" s="790" t="s">
        <v>10</v>
      </c>
      <c r="M71" s="62" t="s">
        <v>10</v>
      </c>
      <c r="N71" s="62" t="s">
        <v>227</v>
      </c>
      <c r="O71" s="9" t="s">
        <v>42</v>
      </c>
      <c r="P71" s="10">
        <f>P258</f>
        <v>0</v>
      </c>
      <c r="Q71" s="10">
        <f t="shared" ref="Q71:S71" si="21">Q258</f>
        <v>0</v>
      </c>
      <c r="R71" s="10">
        <f t="shared" si="21"/>
        <v>0</v>
      </c>
      <c r="S71" s="10">
        <f t="shared" si="21"/>
        <v>0</v>
      </c>
      <c r="T71" s="737"/>
      <c r="U71" s="806">
        <f t="shared" si="0"/>
        <v>0</v>
      </c>
      <c r="V71" s="737"/>
      <c r="W71" s="806">
        <f t="shared" si="1"/>
        <v>0</v>
      </c>
      <c r="X71" s="737"/>
      <c r="Y71" s="806">
        <f t="shared" si="2"/>
        <v>0</v>
      </c>
      <c r="Z71" s="557"/>
      <c r="AA71" s="557"/>
      <c r="AB71" s="557"/>
      <c r="AC71" s="557"/>
      <c r="AD71" s="557"/>
      <c r="AE71" s="557"/>
    </row>
    <row r="72" spans="1:31" s="11" customFormat="1" ht="61.5" customHeight="1" x14ac:dyDescent="0.3">
      <c r="A72" s="7"/>
      <c r="B72" s="792"/>
      <c r="C72" s="1037" t="s">
        <v>39</v>
      </c>
      <c r="D72" s="1038"/>
      <c r="E72" s="1038"/>
      <c r="F72" s="1038"/>
      <c r="G72" s="1038"/>
      <c r="H72" s="1038"/>
      <c r="I72" s="1038"/>
      <c r="J72" s="1039"/>
      <c r="K72" s="790" t="s">
        <v>10</v>
      </c>
      <c r="L72" s="790" t="s">
        <v>10</v>
      </c>
      <c r="M72" s="62" t="s">
        <v>10</v>
      </c>
      <c r="N72" s="62" t="s">
        <v>748</v>
      </c>
      <c r="O72" s="9" t="s">
        <v>42</v>
      </c>
      <c r="P72" s="10">
        <v>0</v>
      </c>
      <c r="Q72" s="10"/>
      <c r="R72" s="10"/>
      <c r="S72" s="10"/>
      <c r="T72" s="737"/>
      <c r="U72" s="806">
        <f t="shared" si="0"/>
        <v>0</v>
      </c>
      <c r="V72" s="737"/>
      <c r="W72" s="806">
        <f t="shared" si="1"/>
        <v>0</v>
      </c>
      <c r="X72" s="737"/>
      <c r="Y72" s="806">
        <f t="shared" si="2"/>
        <v>0</v>
      </c>
      <c r="Z72" s="557"/>
      <c r="AA72" s="557"/>
      <c r="AB72" s="557"/>
      <c r="AC72" s="557"/>
      <c r="AD72" s="557"/>
      <c r="AE72" s="557"/>
    </row>
    <row r="73" spans="1:31" s="11" customFormat="1" ht="61.5" customHeight="1" x14ac:dyDescent="0.3">
      <c r="A73" s="7"/>
      <c r="B73" s="792"/>
      <c r="C73" s="1037" t="s">
        <v>39</v>
      </c>
      <c r="D73" s="1038"/>
      <c r="E73" s="1038"/>
      <c r="F73" s="1038"/>
      <c r="G73" s="1038"/>
      <c r="H73" s="1038"/>
      <c r="I73" s="1038"/>
      <c r="J73" s="1039"/>
      <c r="K73" s="790" t="s">
        <v>10</v>
      </c>
      <c r="L73" s="790" t="s">
        <v>10</v>
      </c>
      <c r="M73" s="62" t="s">
        <v>10</v>
      </c>
      <c r="N73" s="62" t="s">
        <v>748</v>
      </c>
      <c r="O73" s="9" t="s">
        <v>42</v>
      </c>
      <c r="P73" s="10">
        <v>0</v>
      </c>
      <c r="Q73" s="10"/>
      <c r="R73" s="10"/>
      <c r="S73" s="10"/>
      <c r="T73" s="737"/>
      <c r="U73" s="806">
        <f t="shared" si="0"/>
        <v>0</v>
      </c>
      <c r="V73" s="737"/>
      <c r="W73" s="806">
        <f t="shared" si="1"/>
        <v>0</v>
      </c>
      <c r="X73" s="737"/>
      <c r="Y73" s="806">
        <f t="shared" si="2"/>
        <v>0</v>
      </c>
      <c r="Z73" s="557"/>
      <c r="AA73" s="557"/>
      <c r="AB73" s="557"/>
      <c r="AC73" s="557"/>
      <c r="AD73" s="557"/>
      <c r="AE73" s="557"/>
    </row>
    <row r="74" spans="1:31" s="11" customFormat="1" ht="61.5" customHeight="1" x14ac:dyDescent="0.3">
      <c r="A74" s="7"/>
      <c r="B74" s="792"/>
      <c r="C74" s="1037" t="s">
        <v>39</v>
      </c>
      <c r="D74" s="1038"/>
      <c r="E74" s="1038"/>
      <c r="F74" s="1038"/>
      <c r="G74" s="1038"/>
      <c r="H74" s="1038"/>
      <c r="I74" s="1038"/>
      <c r="J74" s="1039"/>
      <c r="K74" s="790" t="s">
        <v>10</v>
      </c>
      <c r="L74" s="790" t="s">
        <v>10</v>
      </c>
      <c r="M74" s="62" t="s">
        <v>10</v>
      </c>
      <c r="N74" s="62" t="s">
        <v>748</v>
      </c>
      <c r="O74" s="9" t="s">
        <v>42</v>
      </c>
      <c r="P74" s="10">
        <v>0</v>
      </c>
      <c r="Q74" s="10"/>
      <c r="R74" s="10"/>
      <c r="S74" s="10"/>
      <c r="T74" s="737"/>
      <c r="U74" s="806">
        <f t="shared" si="0"/>
        <v>0</v>
      </c>
      <c r="V74" s="737"/>
      <c r="W74" s="806">
        <f t="shared" si="1"/>
        <v>0</v>
      </c>
      <c r="X74" s="737"/>
      <c r="Y74" s="806">
        <f t="shared" si="2"/>
        <v>0</v>
      </c>
      <c r="Z74" s="557"/>
      <c r="AA74" s="557"/>
      <c r="AB74" s="557"/>
      <c r="AC74" s="557"/>
      <c r="AD74" s="557"/>
      <c r="AE74" s="557"/>
    </row>
    <row r="75" spans="1:31" s="11" customFormat="1" ht="159.75" customHeight="1" x14ac:dyDescent="0.3">
      <c r="A75" s="7" t="s">
        <v>749</v>
      </c>
      <c r="B75" s="792"/>
      <c r="C75" s="1037" t="s">
        <v>39</v>
      </c>
      <c r="D75" s="1038"/>
      <c r="E75" s="1038"/>
      <c r="F75" s="1038"/>
      <c r="G75" s="1038"/>
      <c r="H75" s="1038"/>
      <c r="I75" s="1038"/>
      <c r="J75" s="1039"/>
      <c r="K75" s="790" t="s">
        <v>10</v>
      </c>
      <c r="L75" s="790" t="s">
        <v>10</v>
      </c>
      <c r="M75" s="62" t="s">
        <v>10</v>
      </c>
      <c r="N75" s="62" t="s">
        <v>750</v>
      </c>
      <c r="O75" s="9" t="s">
        <v>46</v>
      </c>
      <c r="P75" s="10">
        <f>P425+P428</f>
        <v>0</v>
      </c>
      <c r="Q75" s="10">
        <f t="shared" ref="Q75:S77" si="22">Q425+Q428</f>
        <v>0</v>
      </c>
      <c r="R75" s="10">
        <f t="shared" si="22"/>
        <v>0</v>
      </c>
      <c r="S75" s="10">
        <f t="shared" si="22"/>
        <v>0</v>
      </c>
      <c r="T75" s="737"/>
      <c r="U75" s="806">
        <f t="shared" si="0"/>
        <v>0</v>
      </c>
      <c r="V75" s="737"/>
      <c r="W75" s="806">
        <f t="shared" si="1"/>
        <v>0</v>
      </c>
      <c r="X75" s="737"/>
      <c r="Y75" s="806">
        <f t="shared" si="2"/>
        <v>0</v>
      </c>
      <c r="Z75" s="557"/>
      <c r="AA75" s="557"/>
      <c r="AB75" s="557"/>
      <c r="AC75" s="557"/>
      <c r="AD75" s="557"/>
      <c r="AE75" s="557"/>
    </row>
    <row r="76" spans="1:31" s="11" customFormat="1" ht="120" customHeight="1" x14ac:dyDescent="0.3">
      <c r="A76" s="7" t="s">
        <v>751</v>
      </c>
      <c r="B76" s="792"/>
      <c r="C76" s="1037" t="s">
        <v>39</v>
      </c>
      <c r="D76" s="1038"/>
      <c r="E76" s="1038"/>
      <c r="F76" s="1038"/>
      <c r="G76" s="1038"/>
      <c r="H76" s="1038"/>
      <c r="I76" s="1038"/>
      <c r="J76" s="1039"/>
      <c r="K76" s="790" t="s">
        <v>10</v>
      </c>
      <c r="L76" s="790" t="s">
        <v>10</v>
      </c>
      <c r="M76" s="62" t="s">
        <v>10</v>
      </c>
      <c r="N76" s="62" t="s">
        <v>752</v>
      </c>
      <c r="O76" s="9" t="s">
        <v>46</v>
      </c>
      <c r="P76" s="10">
        <f>P426+P429</f>
        <v>0</v>
      </c>
      <c r="Q76" s="10">
        <f t="shared" si="22"/>
        <v>0</v>
      </c>
      <c r="R76" s="10">
        <f t="shared" si="22"/>
        <v>0</v>
      </c>
      <c r="S76" s="10">
        <f t="shared" si="22"/>
        <v>0</v>
      </c>
      <c r="T76" s="737"/>
      <c r="U76" s="806">
        <f t="shared" si="0"/>
        <v>0</v>
      </c>
      <c r="V76" s="737"/>
      <c r="W76" s="806">
        <f t="shared" si="1"/>
        <v>0</v>
      </c>
      <c r="X76" s="737"/>
      <c r="Y76" s="806">
        <f t="shared" si="2"/>
        <v>0</v>
      </c>
      <c r="Z76" s="557"/>
      <c r="AA76" s="557"/>
      <c r="AB76" s="557"/>
      <c r="AC76" s="557"/>
      <c r="AD76" s="557"/>
      <c r="AE76" s="557"/>
    </row>
    <row r="77" spans="1:31" s="11" customFormat="1" ht="121.5" customHeight="1" x14ac:dyDescent="0.3">
      <c r="A77" s="7" t="s">
        <v>753</v>
      </c>
      <c r="B77" s="792"/>
      <c r="C77" s="1037" t="s">
        <v>39</v>
      </c>
      <c r="D77" s="1038"/>
      <c r="E77" s="1038"/>
      <c r="F77" s="1038"/>
      <c r="G77" s="1038"/>
      <c r="H77" s="1038"/>
      <c r="I77" s="1038"/>
      <c r="J77" s="1039"/>
      <c r="K77" s="790" t="s">
        <v>10</v>
      </c>
      <c r="L77" s="790" t="s">
        <v>10</v>
      </c>
      <c r="M77" s="62" t="s">
        <v>10</v>
      </c>
      <c r="N77" s="62" t="s">
        <v>754</v>
      </c>
      <c r="O77" s="9" t="s">
        <v>46</v>
      </c>
      <c r="P77" s="10">
        <f>P427+P430</f>
        <v>0</v>
      </c>
      <c r="Q77" s="10">
        <f t="shared" si="22"/>
        <v>0</v>
      </c>
      <c r="R77" s="10">
        <f t="shared" si="22"/>
        <v>0</v>
      </c>
      <c r="S77" s="10">
        <f t="shared" si="22"/>
        <v>0</v>
      </c>
      <c r="T77" s="737"/>
      <c r="U77" s="806">
        <f t="shared" si="0"/>
        <v>0</v>
      </c>
      <c r="V77" s="737"/>
      <c r="W77" s="806">
        <f t="shared" si="1"/>
        <v>0</v>
      </c>
      <c r="X77" s="737"/>
      <c r="Y77" s="806">
        <f t="shared" si="2"/>
        <v>0</v>
      </c>
      <c r="Z77" s="557"/>
      <c r="AA77" s="557"/>
      <c r="AB77" s="557"/>
      <c r="AC77" s="557"/>
      <c r="AD77" s="557"/>
      <c r="AE77" s="557"/>
    </row>
    <row r="78" spans="1:31" s="11" customFormat="1" ht="90.75" customHeight="1" x14ac:dyDescent="0.3">
      <c r="A78" s="7" t="s">
        <v>40</v>
      </c>
      <c r="B78" s="792"/>
      <c r="C78" s="1037" t="s">
        <v>39</v>
      </c>
      <c r="D78" s="1038"/>
      <c r="E78" s="1038"/>
      <c r="F78" s="1038"/>
      <c r="G78" s="1038"/>
      <c r="H78" s="1038"/>
      <c r="I78" s="1038"/>
      <c r="J78" s="1039"/>
      <c r="K78" s="790" t="s">
        <v>10</v>
      </c>
      <c r="L78" s="790" t="s">
        <v>10</v>
      </c>
      <c r="M78" s="62" t="s">
        <v>10</v>
      </c>
      <c r="N78" s="62" t="s">
        <v>41</v>
      </c>
      <c r="O78" s="9" t="s">
        <v>42</v>
      </c>
      <c r="P78" s="10">
        <f>P159+P198</f>
        <v>185103.41</v>
      </c>
      <c r="Q78" s="10">
        <f t="shared" ref="Q78:R78" si="23">Q159+Q198</f>
        <v>175244</v>
      </c>
      <c r="R78" s="10">
        <f t="shared" si="23"/>
        <v>175244</v>
      </c>
      <c r="S78" s="51" t="s">
        <v>10</v>
      </c>
      <c r="T78" s="737">
        <v>185103.41</v>
      </c>
      <c r="U78" s="806">
        <f t="shared" si="0"/>
        <v>0</v>
      </c>
      <c r="V78" s="737">
        <v>175244</v>
      </c>
      <c r="W78" s="806">
        <f t="shared" si="1"/>
        <v>0</v>
      </c>
      <c r="X78" s="737">
        <v>175244</v>
      </c>
      <c r="Y78" s="806">
        <f t="shared" si="2"/>
        <v>0</v>
      </c>
      <c r="Z78" s="557"/>
      <c r="AA78" s="557"/>
      <c r="AB78" s="557"/>
      <c r="AC78" s="557"/>
      <c r="AD78" s="557"/>
      <c r="AE78" s="557"/>
    </row>
    <row r="79" spans="1:31" s="11" customFormat="1" ht="69" customHeight="1" x14ac:dyDescent="0.3">
      <c r="A79" s="7" t="s">
        <v>43</v>
      </c>
      <c r="B79" s="792"/>
      <c r="C79" s="1037" t="s">
        <v>39</v>
      </c>
      <c r="D79" s="1038"/>
      <c r="E79" s="1038"/>
      <c r="F79" s="1038"/>
      <c r="G79" s="1038"/>
      <c r="H79" s="1038"/>
      <c r="I79" s="1038"/>
      <c r="J79" s="1039"/>
      <c r="K79" s="790" t="s">
        <v>10</v>
      </c>
      <c r="L79" s="790" t="s">
        <v>10</v>
      </c>
      <c r="M79" s="62" t="s">
        <v>10</v>
      </c>
      <c r="N79" s="62" t="s">
        <v>44</v>
      </c>
      <c r="O79" s="9" t="s">
        <v>42</v>
      </c>
      <c r="P79" s="10">
        <f>P239+P360+P407</f>
        <v>0</v>
      </c>
      <c r="Q79" s="10">
        <f t="shared" ref="Q79:S79" si="24">Q239+Q360+Q407</f>
        <v>0</v>
      </c>
      <c r="R79" s="10">
        <f t="shared" si="24"/>
        <v>0</v>
      </c>
      <c r="S79" s="10">
        <f t="shared" si="24"/>
        <v>0</v>
      </c>
      <c r="T79" s="737"/>
      <c r="U79" s="806">
        <f t="shared" si="0"/>
        <v>0</v>
      </c>
      <c r="V79" s="737"/>
      <c r="W79" s="806">
        <f t="shared" si="1"/>
        <v>0</v>
      </c>
      <c r="X79" s="737"/>
      <c r="Y79" s="806">
        <f t="shared" si="2"/>
        <v>0</v>
      </c>
      <c r="Z79" s="557"/>
      <c r="AA79" s="557"/>
      <c r="AB79" s="557"/>
      <c r="AC79" s="557"/>
      <c r="AD79" s="557"/>
      <c r="AE79" s="557"/>
    </row>
    <row r="80" spans="1:31" s="11" customFormat="1" ht="78.75" customHeight="1" x14ac:dyDescent="0.3">
      <c r="A80" s="7" t="s">
        <v>47</v>
      </c>
      <c r="B80" s="792"/>
      <c r="C80" s="1037" t="s">
        <v>39</v>
      </c>
      <c r="D80" s="1038"/>
      <c r="E80" s="1038"/>
      <c r="F80" s="1038"/>
      <c r="G80" s="1038"/>
      <c r="H80" s="1038"/>
      <c r="I80" s="1038"/>
      <c r="J80" s="1039"/>
      <c r="K80" s="790" t="s">
        <v>10</v>
      </c>
      <c r="L80" s="790" t="s">
        <v>10</v>
      </c>
      <c r="M80" s="62" t="s">
        <v>10</v>
      </c>
      <c r="N80" s="62" t="s">
        <v>48</v>
      </c>
      <c r="O80" s="9" t="s">
        <v>46</v>
      </c>
      <c r="P80" s="10">
        <f>P240+P289+P301+P361+P400</f>
        <v>0</v>
      </c>
      <c r="Q80" s="10">
        <f t="shared" ref="Q80:S80" si="25">Q240+Q289+Q301+Q361+Q400</f>
        <v>0</v>
      </c>
      <c r="R80" s="10">
        <f t="shared" si="25"/>
        <v>0</v>
      </c>
      <c r="S80" s="10">
        <f t="shared" si="25"/>
        <v>0</v>
      </c>
      <c r="T80" s="737"/>
      <c r="U80" s="806">
        <f t="shared" si="0"/>
        <v>0</v>
      </c>
      <c r="V80" s="737"/>
      <c r="W80" s="806">
        <f t="shared" si="1"/>
        <v>0</v>
      </c>
      <c r="X80" s="737"/>
      <c r="Y80" s="806">
        <f t="shared" si="2"/>
        <v>0</v>
      </c>
      <c r="Z80" s="557"/>
      <c r="AA80" s="557"/>
      <c r="AB80" s="557"/>
      <c r="AC80" s="557"/>
      <c r="AD80" s="557"/>
      <c r="AE80" s="557"/>
    </row>
    <row r="81" spans="1:31" s="11" customFormat="1" ht="89.25" customHeight="1" x14ac:dyDescent="0.3">
      <c r="A81" s="34" t="s">
        <v>49</v>
      </c>
      <c r="B81" s="792"/>
      <c r="C81" s="1037" t="s">
        <v>39</v>
      </c>
      <c r="D81" s="1038"/>
      <c r="E81" s="1038"/>
      <c r="F81" s="1038"/>
      <c r="G81" s="1038"/>
      <c r="H81" s="1038"/>
      <c r="I81" s="1038"/>
      <c r="J81" s="1039"/>
      <c r="K81" s="790" t="s">
        <v>10</v>
      </c>
      <c r="L81" s="790" t="s">
        <v>10</v>
      </c>
      <c r="M81" s="62" t="s">
        <v>10</v>
      </c>
      <c r="N81" s="62" t="s">
        <v>50</v>
      </c>
      <c r="O81" s="9" t="s">
        <v>46</v>
      </c>
      <c r="P81" s="10">
        <f>P302+P369</f>
        <v>78600</v>
      </c>
      <c r="Q81" s="10">
        <f t="shared" ref="Q81:S81" si="26">Q302+Q369</f>
        <v>0</v>
      </c>
      <c r="R81" s="10">
        <f t="shared" si="26"/>
        <v>0</v>
      </c>
      <c r="S81" s="10">
        <f t="shared" si="26"/>
        <v>0</v>
      </c>
      <c r="T81" s="737">
        <v>54800</v>
      </c>
      <c r="U81" s="806">
        <f t="shared" si="0"/>
        <v>-23800</v>
      </c>
      <c r="V81" s="737"/>
      <c r="W81" s="806">
        <f t="shared" si="1"/>
        <v>0</v>
      </c>
      <c r="X81" s="737"/>
      <c r="Y81" s="806">
        <f t="shared" si="2"/>
        <v>0</v>
      </c>
      <c r="Z81" s="557"/>
      <c r="AA81" s="557"/>
      <c r="AB81" s="557"/>
      <c r="AC81" s="557"/>
      <c r="AD81" s="557"/>
      <c r="AE81" s="557"/>
    </row>
    <row r="82" spans="1:31" s="11" customFormat="1" ht="80.25" customHeight="1" x14ac:dyDescent="0.3">
      <c r="A82" s="34" t="s">
        <v>51</v>
      </c>
      <c r="B82" s="792"/>
      <c r="C82" s="1037" t="s">
        <v>39</v>
      </c>
      <c r="D82" s="1038"/>
      <c r="E82" s="1038"/>
      <c r="F82" s="1038"/>
      <c r="G82" s="1038"/>
      <c r="H82" s="1038"/>
      <c r="I82" s="1038"/>
      <c r="J82" s="1039"/>
      <c r="K82" s="790" t="s">
        <v>10</v>
      </c>
      <c r="L82" s="790" t="s">
        <v>10</v>
      </c>
      <c r="M82" s="62" t="s">
        <v>10</v>
      </c>
      <c r="N82" s="62" t="s">
        <v>52</v>
      </c>
      <c r="O82" s="9" t="s">
        <v>46</v>
      </c>
      <c r="P82" s="10">
        <f>P370</f>
        <v>36461.300000000003</v>
      </c>
      <c r="Q82" s="10">
        <f t="shared" ref="Q82:S82" si="27">Q370</f>
        <v>0</v>
      </c>
      <c r="R82" s="10">
        <f t="shared" si="27"/>
        <v>0</v>
      </c>
      <c r="S82" s="10">
        <f t="shared" si="27"/>
        <v>0</v>
      </c>
      <c r="T82" s="737">
        <v>32461.3</v>
      </c>
      <c r="U82" s="806">
        <f t="shared" si="0"/>
        <v>-4000.0000000000036</v>
      </c>
      <c r="V82" s="737"/>
      <c r="W82" s="806">
        <f t="shared" si="1"/>
        <v>0</v>
      </c>
      <c r="X82" s="737"/>
      <c r="Y82" s="806">
        <f t="shared" si="2"/>
        <v>0</v>
      </c>
      <c r="Z82" s="557"/>
      <c r="AA82" s="557"/>
      <c r="AB82" s="557"/>
      <c r="AC82" s="557"/>
      <c r="AD82" s="557"/>
      <c r="AE82" s="557"/>
    </row>
    <row r="83" spans="1:31" s="11" customFormat="1" ht="48" customHeight="1" x14ac:dyDescent="0.3">
      <c r="A83" s="7" t="s">
        <v>53</v>
      </c>
      <c r="B83" s="792"/>
      <c r="C83" s="1037" t="s">
        <v>39</v>
      </c>
      <c r="D83" s="1038"/>
      <c r="E83" s="1038"/>
      <c r="F83" s="1038"/>
      <c r="G83" s="1038"/>
      <c r="H83" s="1038"/>
      <c r="I83" s="1038"/>
      <c r="J83" s="1039"/>
      <c r="K83" s="790" t="s">
        <v>10</v>
      </c>
      <c r="L83" s="790" t="s">
        <v>10</v>
      </c>
      <c r="M83" s="62" t="s">
        <v>10</v>
      </c>
      <c r="N83" s="62" t="s">
        <v>54</v>
      </c>
      <c r="O83" s="9" t="s">
        <v>46</v>
      </c>
      <c r="P83" s="10">
        <f>P371</f>
        <v>0</v>
      </c>
      <c r="Q83" s="10">
        <f t="shared" ref="Q83:S83" si="28">Q371</f>
        <v>0</v>
      </c>
      <c r="R83" s="10">
        <f t="shared" si="28"/>
        <v>0</v>
      </c>
      <c r="S83" s="10">
        <f t="shared" si="28"/>
        <v>0</v>
      </c>
      <c r="T83" s="737">
        <v>0</v>
      </c>
      <c r="U83" s="806">
        <f t="shared" si="0"/>
        <v>0</v>
      </c>
      <c r="V83" s="737"/>
      <c r="W83" s="806">
        <f t="shared" si="1"/>
        <v>0</v>
      </c>
      <c r="X83" s="737"/>
      <c r="Y83" s="806">
        <f t="shared" si="2"/>
        <v>0</v>
      </c>
      <c r="Z83" s="557"/>
      <c r="AA83" s="557"/>
      <c r="AB83" s="557"/>
      <c r="AC83" s="557"/>
      <c r="AD83" s="557"/>
      <c r="AE83" s="557"/>
    </row>
    <row r="84" spans="1:31" s="11" customFormat="1" ht="52.5" customHeight="1" x14ac:dyDescent="0.3">
      <c r="A84" s="7" t="s">
        <v>55</v>
      </c>
      <c r="B84" s="792"/>
      <c r="C84" s="1037" t="s">
        <v>39</v>
      </c>
      <c r="D84" s="1038"/>
      <c r="E84" s="1038"/>
      <c r="F84" s="1038"/>
      <c r="G84" s="1038"/>
      <c r="H84" s="1038"/>
      <c r="I84" s="1038"/>
      <c r="J84" s="1039"/>
      <c r="K84" s="790" t="s">
        <v>10</v>
      </c>
      <c r="L84" s="790" t="s">
        <v>10</v>
      </c>
      <c r="M84" s="62" t="s">
        <v>10</v>
      </c>
      <c r="N84" s="62" t="s">
        <v>56</v>
      </c>
      <c r="O84" s="9" t="s">
        <v>46</v>
      </c>
      <c r="P84" s="10">
        <f>P303</f>
        <v>834480</v>
      </c>
      <c r="Q84" s="10">
        <f t="shared" ref="Q84:S84" si="29">Q303</f>
        <v>0</v>
      </c>
      <c r="R84" s="10">
        <f t="shared" si="29"/>
        <v>0</v>
      </c>
      <c r="S84" s="10">
        <f t="shared" si="29"/>
        <v>0</v>
      </c>
      <c r="T84" s="737">
        <v>834480</v>
      </c>
      <c r="U84" s="806">
        <f t="shared" si="0"/>
        <v>0</v>
      </c>
      <c r="V84" s="737"/>
      <c r="W84" s="806">
        <f t="shared" si="1"/>
        <v>0</v>
      </c>
      <c r="X84" s="737"/>
      <c r="Y84" s="806">
        <f t="shared" si="2"/>
        <v>0</v>
      </c>
      <c r="Z84" s="557"/>
      <c r="AA84" s="557"/>
      <c r="AB84" s="557"/>
      <c r="AC84" s="557"/>
      <c r="AD84" s="557"/>
      <c r="AE84" s="557"/>
    </row>
    <row r="85" spans="1:31" s="11" customFormat="1" ht="94.15" customHeight="1" x14ac:dyDescent="0.3">
      <c r="A85" s="7" t="s">
        <v>57</v>
      </c>
      <c r="B85" s="792"/>
      <c r="C85" s="1037" t="s">
        <v>39</v>
      </c>
      <c r="D85" s="1038"/>
      <c r="E85" s="1038"/>
      <c r="F85" s="1038"/>
      <c r="G85" s="1038"/>
      <c r="H85" s="1038"/>
      <c r="I85" s="1038"/>
      <c r="J85" s="1039"/>
      <c r="K85" s="790" t="s">
        <v>10</v>
      </c>
      <c r="L85" s="790" t="s">
        <v>10</v>
      </c>
      <c r="M85" s="62" t="s">
        <v>10</v>
      </c>
      <c r="N85" s="62" t="s">
        <v>58</v>
      </c>
      <c r="O85" s="9" t="s">
        <v>46</v>
      </c>
      <c r="P85" s="10">
        <f>P304+P350+P401</f>
        <v>0</v>
      </c>
      <c r="Q85" s="10">
        <f t="shared" ref="Q85:R85" si="30">Q304+Q350+Q401</f>
        <v>0</v>
      </c>
      <c r="R85" s="10">
        <f t="shared" si="30"/>
        <v>0</v>
      </c>
      <c r="S85" s="10">
        <f t="shared" ref="S85" si="31">S350+S401</f>
        <v>0</v>
      </c>
      <c r="T85" s="737"/>
      <c r="U85" s="806">
        <f t="shared" si="0"/>
        <v>0</v>
      </c>
      <c r="V85" s="737"/>
      <c r="W85" s="806">
        <f t="shared" si="1"/>
        <v>0</v>
      </c>
      <c r="X85" s="737"/>
      <c r="Y85" s="806">
        <f t="shared" si="2"/>
        <v>0</v>
      </c>
      <c r="Z85" s="557"/>
      <c r="AA85" s="557"/>
      <c r="AB85" s="557"/>
      <c r="AC85" s="557"/>
      <c r="AD85" s="557"/>
      <c r="AE85" s="557"/>
    </row>
    <row r="86" spans="1:31" s="11" customFormat="1" ht="57" customHeight="1" x14ac:dyDescent="0.3">
      <c r="A86" s="7" t="s">
        <v>194</v>
      </c>
      <c r="B86" s="792"/>
      <c r="C86" s="1037" t="s">
        <v>39</v>
      </c>
      <c r="D86" s="1038"/>
      <c r="E86" s="1038"/>
      <c r="F86" s="1038"/>
      <c r="G86" s="1038"/>
      <c r="H86" s="1038"/>
      <c r="I86" s="1038"/>
      <c r="J86" s="1039"/>
      <c r="K86" s="790" t="s">
        <v>10</v>
      </c>
      <c r="L86" s="790" t="s">
        <v>10</v>
      </c>
      <c r="M86" s="62" t="s">
        <v>10</v>
      </c>
      <c r="N86" s="62" t="s">
        <v>59</v>
      </c>
      <c r="O86" s="9" t="s">
        <v>46</v>
      </c>
      <c r="P86" s="10">
        <f>P353</f>
        <v>0</v>
      </c>
      <c r="Q86" s="10">
        <f t="shared" ref="Q86:S86" si="32">Q353</f>
        <v>0</v>
      </c>
      <c r="R86" s="10">
        <f t="shared" si="32"/>
        <v>0</v>
      </c>
      <c r="S86" s="10">
        <f t="shared" si="32"/>
        <v>0</v>
      </c>
      <c r="T86" s="737"/>
      <c r="U86" s="806">
        <f t="shared" si="0"/>
        <v>0</v>
      </c>
      <c r="V86" s="737"/>
      <c r="W86" s="806">
        <f t="shared" si="1"/>
        <v>0</v>
      </c>
      <c r="X86" s="737"/>
      <c r="Y86" s="806">
        <f t="shared" si="2"/>
        <v>0</v>
      </c>
      <c r="Z86" s="557"/>
      <c r="AA86" s="557"/>
      <c r="AB86" s="557"/>
      <c r="AC86" s="557"/>
      <c r="AD86" s="557"/>
      <c r="AE86" s="557"/>
    </row>
    <row r="87" spans="1:31" s="11" customFormat="1" ht="96.75" customHeight="1" x14ac:dyDescent="0.3">
      <c r="A87" s="7" t="s">
        <v>755</v>
      </c>
      <c r="B87" s="792"/>
      <c r="C87" s="1037" t="s">
        <v>39</v>
      </c>
      <c r="D87" s="1038"/>
      <c r="E87" s="1038"/>
      <c r="F87" s="1038"/>
      <c r="G87" s="1038"/>
      <c r="H87" s="1038"/>
      <c r="I87" s="1038"/>
      <c r="J87" s="1039"/>
      <c r="K87" s="790" t="s">
        <v>10</v>
      </c>
      <c r="L87" s="790" t="s">
        <v>10</v>
      </c>
      <c r="M87" s="62" t="s">
        <v>10</v>
      </c>
      <c r="N87" s="62" t="s">
        <v>756</v>
      </c>
      <c r="O87" s="9" t="s">
        <v>46</v>
      </c>
      <c r="P87" s="10">
        <f>P333</f>
        <v>0</v>
      </c>
      <c r="Q87" s="10">
        <f t="shared" ref="Q87:S87" si="33">Q333</f>
        <v>0</v>
      </c>
      <c r="R87" s="10">
        <f t="shared" si="33"/>
        <v>0</v>
      </c>
      <c r="S87" s="10">
        <f t="shared" si="33"/>
        <v>0</v>
      </c>
      <c r="T87" s="737"/>
      <c r="U87" s="806">
        <f t="shared" si="0"/>
        <v>0</v>
      </c>
      <c r="V87" s="737"/>
      <c r="W87" s="806">
        <f t="shared" si="1"/>
        <v>0</v>
      </c>
      <c r="X87" s="737"/>
      <c r="Y87" s="806">
        <f t="shared" si="2"/>
        <v>0</v>
      </c>
      <c r="Z87" s="557"/>
      <c r="AA87" s="557"/>
      <c r="AB87" s="557"/>
      <c r="AC87" s="557"/>
      <c r="AD87" s="557"/>
      <c r="AE87" s="557"/>
    </row>
    <row r="88" spans="1:31" s="11" customFormat="1" ht="76.5" customHeight="1" x14ac:dyDescent="0.3">
      <c r="A88" s="7" t="s">
        <v>60</v>
      </c>
      <c r="B88" s="792"/>
      <c r="C88" s="1037" t="s">
        <v>39</v>
      </c>
      <c r="D88" s="1038"/>
      <c r="E88" s="1038"/>
      <c r="F88" s="1038"/>
      <c r="G88" s="1038"/>
      <c r="H88" s="1038"/>
      <c r="I88" s="1038"/>
      <c r="J88" s="1039"/>
      <c r="K88" s="790" t="s">
        <v>10</v>
      </c>
      <c r="L88" s="790" t="s">
        <v>10</v>
      </c>
      <c r="M88" s="62" t="s">
        <v>10</v>
      </c>
      <c r="N88" s="62" t="s">
        <v>61</v>
      </c>
      <c r="O88" s="9" t="s">
        <v>46</v>
      </c>
      <c r="P88" s="10">
        <f>P355+P367+P385+P404</f>
        <v>0</v>
      </c>
      <c r="Q88" s="10">
        <f t="shared" ref="Q88:S88" si="34">Q355+Q367+Q385+Q404</f>
        <v>0</v>
      </c>
      <c r="R88" s="10">
        <f t="shared" si="34"/>
        <v>0</v>
      </c>
      <c r="S88" s="10">
        <f t="shared" si="34"/>
        <v>0</v>
      </c>
      <c r="T88" s="737"/>
      <c r="U88" s="806">
        <f t="shared" si="0"/>
        <v>0</v>
      </c>
      <c r="V88" s="737"/>
      <c r="W88" s="806">
        <f t="shared" si="1"/>
        <v>0</v>
      </c>
      <c r="X88" s="737"/>
      <c r="Y88" s="806">
        <f t="shared" si="2"/>
        <v>0</v>
      </c>
      <c r="Z88" s="557"/>
      <c r="AA88" s="557"/>
      <c r="AB88" s="557"/>
      <c r="AC88" s="557"/>
      <c r="AD88" s="557"/>
      <c r="AE88" s="557"/>
    </row>
    <row r="89" spans="1:31" s="832" customFormat="1" ht="76.5" customHeight="1" x14ac:dyDescent="0.3">
      <c r="A89" s="856" t="s">
        <v>768</v>
      </c>
      <c r="B89" s="825"/>
      <c r="C89" s="1046" t="s">
        <v>39</v>
      </c>
      <c r="D89" s="1047"/>
      <c r="E89" s="1047"/>
      <c r="F89" s="1047"/>
      <c r="G89" s="1047"/>
      <c r="H89" s="1047"/>
      <c r="I89" s="1047"/>
      <c r="J89" s="1048"/>
      <c r="K89" s="846" t="s">
        <v>10</v>
      </c>
      <c r="L89" s="846" t="s">
        <v>10</v>
      </c>
      <c r="M89" s="827" t="s">
        <v>10</v>
      </c>
      <c r="N89" s="827" t="s">
        <v>769</v>
      </c>
      <c r="O89" s="828" t="s">
        <v>46</v>
      </c>
      <c r="P89" s="829">
        <f>P290+P291</f>
        <v>0</v>
      </c>
      <c r="Q89" s="829">
        <f t="shared" ref="Q89:R89" si="35">Q290+Q291</f>
        <v>0</v>
      </c>
      <c r="R89" s="829">
        <f t="shared" si="35"/>
        <v>0</v>
      </c>
      <c r="S89" s="829">
        <f t="shared" ref="S89" si="36">S290</f>
        <v>0</v>
      </c>
      <c r="T89" s="830"/>
      <c r="U89" s="806">
        <f t="shared" si="0"/>
        <v>0</v>
      </c>
      <c r="V89" s="830"/>
      <c r="W89" s="806">
        <f t="shared" si="1"/>
        <v>0</v>
      </c>
      <c r="X89" s="830"/>
      <c r="Y89" s="806">
        <f t="shared" si="2"/>
        <v>0</v>
      </c>
      <c r="Z89" s="830"/>
      <c r="AA89" s="830"/>
      <c r="AB89" s="830"/>
      <c r="AC89" s="830"/>
      <c r="AD89" s="830"/>
      <c r="AE89" s="830"/>
    </row>
    <row r="90" spans="1:31" s="11" customFormat="1" ht="76.5" customHeight="1" x14ac:dyDescent="0.3">
      <c r="A90" s="7" t="s">
        <v>814</v>
      </c>
      <c r="B90" s="792"/>
      <c r="C90" s="1037" t="s">
        <v>39</v>
      </c>
      <c r="D90" s="1038"/>
      <c r="E90" s="1038"/>
      <c r="F90" s="1038"/>
      <c r="G90" s="1038"/>
      <c r="H90" s="1038"/>
      <c r="I90" s="1038"/>
      <c r="J90" s="1039"/>
      <c r="K90" s="790" t="s">
        <v>10</v>
      </c>
      <c r="L90" s="790" t="s">
        <v>10</v>
      </c>
      <c r="M90" s="62" t="s">
        <v>10</v>
      </c>
      <c r="N90" s="62" t="s">
        <v>815</v>
      </c>
      <c r="O90" s="9" t="s">
        <v>46</v>
      </c>
      <c r="P90" s="10">
        <f>P305+P358</f>
        <v>0</v>
      </c>
      <c r="Q90" s="10">
        <f t="shared" ref="Q90" si="37">Q305+Q358</f>
        <v>0</v>
      </c>
      <c r="R90" s="10">
        <f>R305+R358</f>
        <v>0</v>
      </c>
      <c r="S90" s="10"/>
      <c r="T90" s="737"/>
      <c r="U90" s="806">
        <f t="shared" si="0"/>
        <v>0</v>
      </c>
      <c r="V90" s="737"/>
      <c r="W90" s="806">
        <f t="shared" si="1"/>
        <v>0</v>
      </c>
      <c r="X90" s="737"/>
      <c r="Y90" s="806">
        <f t="shared" si="2"/>
        <v>0</v>
      </c>
      <c r="Z90" s="557"/>
      <c r="AA90" s="557"/>
      <c r="AB90" s="557"/>
      <c r="AC90" s="557"/>
      <c r="AD90" s="557"/>
      <c r="AE90" s="557"/>
    </row>
    <row r="91" spans="1:31" s="11" customFormat="1" ht="76.5" customHeight="1" x14ac:dyDescent="0.3">
      <c r="A91" s="7" t="s">
        <v>816</v>
      </c>
      <c r="B91" s="792"/>
      <c r="C91" s="1037" t="s">
        <v>39</v>
      </c>
      <c r="D91" s="1038"/>
      <c r="E91" s="1038"/>
      <c r="F91" s="1038"/>
      <c r="G91" s="1038"/>
      <c r="H91" s="1038"/>
      <c r="I91" s="1038"/>
      <c r="J91" s="1039"/>
      <c r="K91" s="790" t="s">
        <v>10</v>
      </c>
      <c r="L91" s="790" t="s">
        <v>10</v>
      </c>
      <c r="M91" s="62" t="s">
        <v>10</v>
      </c>
      <c r="N91" s="62" t="s">
        <v>817</v>
      </c>
      <c r="O91" s="9" t="s">
        <v>46</v>
      </c>
      <c r="P91" s="10">
        <f>P306</f>
        <v>0</v>
      </c>
      <c r="Q91" s="10">
        <f t="shared" ref="Q91:R91" si="38">Q306</f>
        <v>0</v>
      </c>
      <c r="R91" s="10">
        <f t="shared" si="38"/>
        <v>0</v>
      </c>
      <c r="S91" s="10"/>
      <c r="T91" s="737"/>
      <c r="U91" s="806">
        <f t="shared" si="0"/>
        <v>0</v>
      </c>
      <c r="V91" s="737"/>
      <c r="W91" s="806">
        <f t="shared" si="1"/>
        <v>0</v>
      </c>
      <c r="X91" s="737"/>
      <c r="Y91" s="806">
        <f t="shared" si="2"/>
        <v>0</v>
      </c>
      <c r="Z91" s="557"/>
      <c r="AA91" s="557"/>
      <c r="AB91" s="557"/>
      <c r="AC91" s="557"/>
      <c r="AD91" s="557"/>
      <c r="AE91" s="557"/>
    </row>
    <row r="92" spans="1:31" s="832" customFormat="1" ht="76.5" customHeight="1" x14ac:dyDescent="0.3">
      <c r="A92" s="824" t="s">
        <v>826</v>
      </c>
      <c r="B92" s="825"/>
      <c r="C92" s="1046" t="s">
        <v>39</v>
      </c>
      <c r="D92" s="1047"/>
      <c r="E92" s="1047"/>
      <c r="F92" s="1047"/>
      <c r="G92" s="1047"/>
      <c r="H92" s="1047"/>
      <c r="I92" s="1047"/>
      <c r="J92" s="1048"/>
      <c r="K92" s="826" t="s">
        <v>10</v>
      </c>
      <c r="L92" s="826" t="s">
        <v>10</v>
      </c>
      <c r="M92" s="827" t="s">
        <v>10</v>
      </c>
      <c r="N92" s="827" t="s">
        <v>827</v>
      </c>
      <c r="O92" s="828" t="s">
        <v>46</v>
      </c>
      <c r="P92" s="829">
        <f>P307+P359</f>
        <v>0</v>
      </c>
      <c r="Q92" s="829"/>
      <c r="R92" s="829"/>
      <c r="S92" s="829"/>
      <c r="T92" s="830"/>
      <c r="U92" s="806">
        <f t="shared" si="0"/>
        <v>0</v>
      </c>
      <c r="V92" s="830"/>
      <c r="W92" s="806">
        <f t="shared" si="1"/>
        <v>0</v>
      </c>
      <c r="X92" s="830"/>
      <c r="Y92" s="806">
        <f t="shared" si="2"/>
        <v>0</v>
      </c>
      <c r="Z92" s="830"/>
      <c r="AA92" s="830"/>
      <c r="AB92" s="830"/>
      <c r="AC92" s="830"/>
      <c r="AD92" s="830"/>
      <c r="AE92" s="830"/>
    </row>
    <row r="93" spans="1:31" s="832" customFormat="1" ht="76.5" customHeight="1" x14ac:dyDescent="0.3">
      <c r="A93" s="824" t="s">
        <v>828</v>
      </c>
      <c r="B93" s="825"/>
      <c r="C93" s="1046" t="s">
        <v>39</v>
      </c>
      <c r="D93" s="1047"/>
      <c r="E93" s="1047"/>
      <c r="F93" s="1047"/>
      <c r="G93" s="1047"/>
      <c r="H93" s="1047"/>
      <c r="I93" s="1047"/>
      <c r="J93" s="1048"/>
      <c r="K93" s="826" t="s">
        <v>10</v>
      </c>
      <c r="L93" s="826" t="s">
        <v>10</v>
      </c>
      <c r="M93" s="827" t="s">
        <v>10</v>
      </c>
      <c r="N93" s="827" t="s">
        <v>829</v>
      </c>
      <c r="O93" s="828" t="s">
        <v>46</v>
      </c>
      <c r="P93" s="829">
        <f>P308</f>
        <v>0</v>
      </c>
      <c r="Q93" s="829"/>
      <c r="R93" s="829"/>
      <c r="S93" s="829"/>
      <c r="T93" s="830"/>
      <c r="U93" s="806">
        <f t="shared" si="0"/>
        <v>0</v>
      </c>
      <c r="V93" s="830"/>
      <c r="W93" s="806">
        <f t="shared" si="1"/>
        <v>0</v>
      </c>
      <c r="X93" s="830"/>
      <c r="Y93" s="806">
        <f t="shared" si="2"/>
        <v>0</v>
      </c>
      <c r="Z93" s="830"/>
      <c r="AA93" s="830"/>
      <c r="AB93" s="830"/>
      <c r="AC93" s="830"/>
      <c r="AD93" s="830"/>
      <c r="AE93" s="830"/>
    </row>
    <row r="94" spans="1:31" s="832" customFormat="1" ht="51.75" customHeight="1" x14ac:dyDescent="0.3">
      <c r="A94" s="855" t="s">
        <v>838</v>
      </c>
      <c r="B94" s="825"/>
      <c r="C94" s="1046" t="s">
        <v>39</v>
      </c>
      <c r="D94" s="1047"/>
      <c r="E94" s="1047"/>
      <c r="F94" s="1047"/>
      <c r="G94" s="1047"/>
      <c r="H94" s="1047"/>
      <c r="I94" s="1047"/>
      <c r="J94" s="1048"/>
      <c r="K94" s="846" t="s">
        <v>10</v>
      </c>
      <c r="L94" s="846" t="s">
        <v>10</v>
      </c>
      <c r="M94" s="827" t="s">
        <v>10</v>
      </c>
      <c r="N94" s="827" t="s">
        <v>839</v>
      </c>
      <c r="O94" s="828" t="s">
        <v>46</v>
      </c>
      <c r="P94" s="829">
        <f>P309</f>
        <v>0</v>
      </c>
      <c r="Q94" s="829">
        <f t="shared" ref="Q94:R95" si="39">Q309</f>
        <v>0</v>
      </c>
      <c r="R94" s="829">
        <f t="shared" si="39"/>
        <v>0</v>
      </c>
      <c r="S94" s="829"/>
      <c r="T94" s="830"/>
      <c r="U94" s="806">
        <f t="shared" si="0"/>
        <v>0</v>
      </c>
      <c r="V94" s="830"/>
      <c r="W94" s="806">
        <f t="shared" si="1"/>
        <v>0</v>
      </c>
      <c r="X94" s="830"/>
      <c r="Y94" s="806">
        <f t="shared" si="2"/>
        <v>0</v>
      </c>
      <c r="Z94" s="830"/>
      <c r="AA94" s="830"/>
      <c r="AB94" s="830"/>
      <c r="AC94" s="830"/>
      <c r="AD94" s="830"/>
      <c r="AE94" s="830"/>
    </row>
    <row r="95" spans="1:31" s="832" customFormat="1" ht="51.75" customHeight="1" x14ac:dyDescent="0.3">
      <c r="A95" s="855" t="s">
        <v>840</v>
      </c>
      <c r="B95" s="825"/>
      <c r="C95" s="1046" t="s">
        <v>39</v>
      </c>
      <c r="D95" s="1047"/>
      <c r="E95" s="1047"/>
      <c r="F95" s="1047"/>
      <c r="G95" s="1047"/>
      <c r="H95" s="1047"/>
      <c r="I95" s="1047"/>
      <c r="J95" s="1048"/>
      <c r="K95" s="846" t="s">
        <v>10</v>
      </c>
      <c r="L95" s="846" t="s">
        <v>10</v>
      </c>
      <c r="M95" s="827" t="s">
        <v>10</v>
      </c>
      <c r="N95" s="827" t="s">
        <v>841</v>
      </c>
      <c r="O95" s="828" t="s">
        <v>46</v>
      </c>
      <c r="P95" s="829">
        <f>P310</f>
        <v>0</v>
      </c>
      <c r="Q95" s="829">
        <f t="shared" si="39"/>
        <v>0</v>
      </c>
      <c r="R95" s="829">
        <f t="shared" si="39"/>
        <v>0</v>
      </c>
      <c r="S95" s="829"/>
      <c r="T95" s="830"/>
      <c r="U95" s="806">
        <f t="shared" si="0"/>
        <v>0</v>
      </c>
      <c r="V95" s="830"/>
      <c r="W95" s="806">
        <f t="shared" si="1"/>
        <v>0</v>
      </c>
      <c r="X95" s="830"/>
      <c r="Y95" s="806">
        <f t="shared" si="2"/>
        <v>0</v>
      </c>
      <c r="Z95" s="830"/>
      <c r="AA95" s="830"/>
      <c r="AB95" s="830"/>
      <c r="AC95" s="830"/>
      <c r="AD95" s="830"/>
      <c r="AE95" s="830"/>
    </row>
    <row r="96" spans="1:31" s="832" customFormat="1" ht="51.75" customHeight="1" x14ac:dyDescent="0.3">
      <c r="A96" s="855" t="s">
        <v>842</v>
      </c>
      <c r="B96" s="825"/>
      <c r="C96" s="1046" t="s">
        <v>39</v>
      </c>
      <c r="D96" s="1047"/>
      <c r="E96" s="1047"/>
      <c r="F96" s="1047"/>
      <c r="G96" s="1047"/>
      <c r="H96" s="1047"/>
      <c r="I96" s="1047"/>
      <c r="J96" s="1048"/>
      <c r="K96" s="846" t="s">
        <v>10</v>
      </c>
      <c r="L96" s="846" t="s">
        <v>10</v>
      </c>
      <c r="M96" s="827" t="s">
        <v>10</v>
      </c>
      <c r="N96" s="827" t="s">
        <v>843</v>
      </c>
      <c r="O96" s="828" t="s">
        <v>46</v>
      </c>
      <c r="P96" s="829">
        <f>P292</f>
        <v>0</v>
      </c>
      <c r="Q96" s="829">
        <f t="shared" ref="Q96:R96" si="40">Q292</f>
        <v>0</v>
      </c>
      <c r="R96" s="829">
        <f t="shared" si="40"/>
        <v>0</v>
      </c>
      <c r="S96" s="829"/>
      <c r="T96" s="830"/>
      <c r="U96" s="806">
        <f t="shared" si="0"/>
        <v>0</v>
      </c>
      <c r="V96" s="830"/>
      <c r="W96" s="806">
        <f t="shared" si="1"/>
        <v>0</v>
      </c>
      <c r="X96" s="830"/>
      <c r="Y96" s="806">
        <f t="shared" si="2"/>
        <v>0</v>
      </c>
      <c r="Z96" s="830"/>
      <c r="AA96" s="830"/>
      <c r="AB96" s="830"/>
      <c r="AC96" s="830"/>
      <c r="AD96" s="830"/>
      <c r="AE96" s="830"/>
    </row>
    <row r="97" spans="1:31" s="11" customFormat="1" ht="88.5" customHeight="1" x14ac:dyDescent="0.3">
      <c r="A97" s="905" t="s">
        <v>853</v>
      </c>
      <c r="B97" s="999"/>
      <c r="C97" s="1037" t="s">
        <v>39</v>
      </c>
      <c r="D97" s="1038"/>
      <c r="E97" s="1038"/>
      <c r="F97" s="1038"/>
      <c r="G97" s="1038"/>
      <c r="H97" s="1038"/>
      <c r="I97" s="1038"/>
      <c r="J97" s="1039"/>
      <c r="K97" s="998" t="s">
        <v>10</v>
      </c>
      <c r="L97" s="998" t="s">
        <v>10</v>
      </c>
      <c r="M97" s="62" t="s">
        <v>10</v>
      </c>
      <c r="N97" s="62" t="s">
        <v>861</v>
      </c>
      <c r="O97" s="9" t="s">
        <v>46</v>
      </c>
      <c r="P97" s="10">
        <f>P311+P312+P372</f>
        <v>13265.13</v>
      </c>
      <c r="Q97" s="10">
        <f t="shared" ref="Q97:R97" si="41">Q311+Q312+Q372</f>
        <v>0</v>
      </c>
      <c r="R97" s="10">
        <f t="shared" si="41"/>
        <v>0</v>
      </c>
      <c r="S97" s="10"/>
      <c r="T97" s="557">
        <v>13265.13</v>
      </c>
      <c r="U97" s="800">
        <f t="shared" si="0"/>
        <v>0</v>
      </c>
      <c r="V97" s="557"/>
      <c r="W97" s="800">
        <f t="shared" si="1"/>
        <v>0</v>
      </c>
      <c r="X97" s="557"/>
      <c r="Y97" s="800">
        <f t="shared" si="2"/>
        <v>0</v>
      </c>
      <c r="Z97" s="557"/>
      <c r="AA97" s="557"/>
      <c r="AB97" s="557"/>
      <c r="AC97" s="557"/>
      <c r="AD97" s="557"/>
      <c r="AE97" s="557"/>
    </row>
    <row r="98" spans="1:31" s="11" customFormat="1" ht="51.75" customHeight="1" x14ac:dyDescent="0.3">
      <c r="A98" s="905"/>
      <c r="B98" s="876"/>
      <c r="C98" s="1037" t="s">
        <v>39</v>
      </c>
      <c r="D98" s="1038"/>
      <c r="E98" s="1038"/>
      <c r="F98" s="1038"/>
      <c r="G98" s="1038"/>
      <c r="H98" s="1038"/>
      <c r="I98" s="1038"/>
      <c r="J98" s="1039"/>
      <c r="K98" s="875" t="s">
        <v>10</v>
      </c>
      <c r="L98" s="875" t="s">
        <v>10</v>
      </c>
      <c r="M98" s="62" t="s">
        <v>10</v>
      </c>
      <c r="N98" s="62" t="s">
        <v>785</v>
      </c>
      <c r="O98" s="9" t="s">
        <v>46</v>
      </c>
      <c r="P98" s="10">
        <v>0</v>
      </c>
      <c r="Q98" s="10"/>
      <c r="R98" s="10"/>
      <c r="S98" s="10"/>
      <c r="T98" s="557"/>
      <c r="U98" s="806">
        <f t="shared" si="0"/>
        <v>0</v>
      </c>
      <c r="V98" s="557"/>
      <c r="W98" s="806">
        <f t="shared" si="1"/>
        <v>0</v>
      </c>
      <c r="X98" s="557"/>
      <c r="Y98" s="806">
        <f t="shared" si="2"/>
        <v>0</v>
      </c>
      <c r="Z98" s="557"/>
      <c r="AA98" s="557"/>
      <c r="AB98" s="557"/>
      <c r="AC98" s="557"/>
      <c r="AD98" s="557"/>
      <c r="AE98" s="557"/>
    </row>
    <row r="99" spans="1:31" s="11" customFormat="1" ht="51.75" customHeight="1" x14ac:dyDescent="0.3">
      <c r="A99" s="905"/>
      <c r="B99" s="876"/>
      <c r="C99" s="1037" t="s">
        <v>39</v>
      </c>
      <c r="D99" s="1038"/>
      <c r="E99" s="1038"/>
      <c r="F99" s="1038"/>
      <c r="G99" s="1038"/>
      <c r="H99" s="1038"/>
      <c r="I99" s="1038"/>
      <c r="J99" s="1039"/>
      <c r="K99" s="875" t="s">
        <v>10</v>
      </c>
      <c r="L99" s="875" t="s">
        <v>10</v>
      </c>
      <c r="M99" s="62" t="s">
        <v>10</v>
      </c>
      <c r="N99" s="62" t="s">
        <v>785</v>
      </c>
      <c r="O99" s="9" t="s">
        <v>46</v>
      </c>
      <c r="P99" s="10">
        <v>0</v>
      </c>
      <c r="Q99" s="10"/>
      <c r="R99" s="10"/>
      <c r="S99" s="10"/>
      <c r="T99" s="557"/>
      <c r="U99" s="806">
        <f t="shared" si="0"/>
        <v>0</v>
      </c>
      <c r="V99" s="557"/>
      <c r="W99" s="806">
        <f t="shared" si="1"/>
        <v>0</v>
      </c>
      <c r="X99" s="557"/>
      <c r="Y99" s="806">
        <f t="shared" si="2"/>
        <v>0</v>
      </c>
      <c r="Z99" s="557"/>
      <c r="AA99" s="557"/>
      <c r="AB99" s="557"/>
      <c r="AC99" s="557"/>
      <c r="AD99" s="557"/>
      <c r="AE99" s="557"/>
    </row>
    <row r="100" spans="1:31" s="11" customFormat="1" ht="51.75" customHeight="1" x14ac:dyDescent="0.3">
      <c r="A100" s="905"/>
      <c r="B100" s="876"/>
      <c r="C100" s="1037" t="s">
        <v>39</v>
      </c>
      <c r="D100" s="1038"/>
      <c r="E100" s="1038"/>
      <c r="F100" s="1038"/>
      <c r="G100" s="1038"/>
      <c r="H100" s="1038"/>
      <c r="I100" s="1038"/>
      <c r="J100" s="1039"/>
      <c r="K100" s="875" t="s">
        <v>10</v>
      </c>
      <c r="L100" s="875" t="s">
        <v>10</v>
      </c>
      <c r="M100" s="62" t="s">
        <v>10</v>
      </c>
      <c r="N100" s="62" t="s">
        <v>785</v>
      </c>
      <c r="O100" s="9" t="s">
        <v>46</v>
      </c>
      <c r="P100" s="10">
        <v>0</v>
      </c>
      <c r="Q100" s="10"/>
      <c r="R100" s="10"/>
      <c r="S100" s="10"/>
      <c r="T100" s="557"/>
      <c r="U100" s="806">
        <f t="shared" si="0"/>
        <v>0</v>
      </c>
      <c r="V100" s="557"/>
      <c r="W100" s="806">
        <f t="shared" si="1"/>
        <v>0</v>
      </c>
      <c r="X100" s="557"/>
      <c r="Y100" s="806">
        <f t="shared" si="2"/>
        <v>0</v>
      </c>
      <c r="Z100" s="557"/>
      <c r="AA100" s="557"/>
      <c r="AB100" s="557"/>
      <c r="AC100" s="557"/>
      <c r="AD100" s="557"/>
      <c r="AE100" s="557"/>
    </row>
    <row r="101" spans="1:31" s="11" customFormat="1" ht="149.25" customHeight="1" x14ac:dyDescent="0.3">
      <c r="A101" s="26" t="s">
        <v>195</v>
      </c>
      <c r="B101" s="792"/>
      <c r="C101" s="1037" t="s">
        <v>39</v>
      </c>
      <c r="D101" s="1038"/>
      <c r="E101" s="1038"/>
      <c r="F101" s="1038"/>
      <c r="G101" s="1038"/>
      <c r="H101" s="1038"/>
      <c r="I101" s="1038"/>
      <c r="J101" s="1039"/>
      <c r="K101" s="790" t="s">
        <v>10</v>
      </c>
      <c r="L101" s="790" t="s">
        <v>10</v>
      </c>
      <c r="M101" s="62" t="s">
        <v>10</v>
      </c>
      <c r="N101" s="62" t="s">
        <v>196</v>
      </c>
      <c r="O101" s="9" t="s">
        <v>46</v>
      </c>
      <c r="P101" s="10">
        <v>0</v>
      </c>
      <c r="Q101" s="10">
        <f t="shared" ref="Q101:S101" si="42">Q241</f>
        <v>0</v>
      </c>
      <c r="R101" s="10">
        <f t="shared" si="42"/>
        <v>93400</v>
      </c>
      <c r="S101" s="10">
        <f t="shared" si="42"/>
        <v>0</v>
      </c>
      <c r="T101" s="737"/>
      <c r="U101" s="806">
        <f t="shared" si="0"/>
        <v>0</v>
      </c>
      <c r="V101" s="781"/>
      <c r="W101" s="806">
        <f t="shared" si="1"/>
        <v>0</v>
      </c>
      <c r="X101" s="781">
        <v>93400</v>
      </c>
      <c r="Y101" s="806">
        <f t="shared" si="2"/>
        <v>0</v>
      </c>
      <c r="Z101" s="557"/>
      <c r="AA101" s="557"/>
      <c r="AB101" s="557"/>
      <c r="AC101" s="557"/>
      <c r="AD101" s="557"/>
      <c r="AE101" s="557"/>
    </row>
    <row r="102" spans="1:31" s="11" customFormat="1" ht="122.25" customHeight="1" x14ac:dyDescent="0.3">
      <c r="A102" s="7" t="s">
        <v>197</v>
      </c>
      <c r="B102" s="792"/>
      <c r="C102" s="1037" t="s">
        <v>39</v>
      </c>
      <c r="D102" s="1038"/>
      <c r="E102" s="1038"/>
      <c r="F102" s="1038"/>
      <c r="G102" s="1038"/>
      <c r="H102" s="1038"/>
      <c r="I102" s="1038"/>
      <c r="J102" s="1039"/>
      <c r="K102" s="790" t="s">
        <v>10</v>
      </c>
      <c r="L102" s="790" t="s">
        <v>10</v>
      </c>
      <c r="M102" s="62" t="s">
        <v>10</v>
      </c>
      <c r="N102" s="62" t="s">
        <v>198</v>
      </c>
      <c r="O102" s="9" t="s">
        <v>46</v>
      </c>
      <c r="P102" s="10">
        <f>P321</f>
        <v>0</v>
      </c>
      <c r="Q102" s="10">
        <f t="shared" ref="Q102:S102" si="43">Q321</f>
        <v>0</v>
      </c>
      <c r="R102" s="10">
        <f t="shared" si="43"/>
        <v>0</v>
      </c>
      <c r="S102" s="10">
        <f t="shared" si="43"/>
        <v>0</v>
      </c>
      <c r="T102" s="737"/>
      <c r="U102" s="806">
        <f t="shared" si="0"/>
        <v>0</v>
      </c>
      <c r="V102" s="781"/>
      <c r="W102" s="806">
        <f t="shared" si="1"/>
        <v>0</v>
      </c>
      <c r="X102" s="781"/>
      <c r="Y102" s="806">
        <f t="shared" si="2"/>
        <v>0</v>
      </c>
      <c r="Z102" s="557"/>
      <c r="AA102" s="557"/>
      <c r="AB102" s="557"/>
      <c r="AC102" s="557"/>
      <c r="AD102" s="557"/>
      <c r="AE102" s="557"/>
    </row>
    <row r="103" spans="1:31" s="11" customFormat="1" ht="173.25" customHeight="1" x14ac:dyDescent="0.3">
      <c r="A103" s="26" t="s">
        <v>199</v>
      </c>
      <c r="B103" s="792"/>
      <c r="C103" s="1037" t="s">
        <v>39</v>
      </c>
      <c r="D103" s="1038"/>
      <c r="E103" s="1038"/>
      <c r="F103" s="1038"/>
      <c r="G103" s="1038"/>
      <c r="H103" s="1038"/>
      <c r="I103" s="1038"/>
      <c r="J103" s="1039"/>
      <c r="K103" s="790" t="s">
        <v>10</v>
      </c>
      <c r="L103" s="790" t="s">
        <v>10</v>
      </c>
      <c r="M103" s="62" t="s">
        <v>10</v>
      </c>
      <c r="N103" s="62" t="s">
        <v>200</v>
      </c>
      <c r="O103" s="9" t="s">
        <v>46</v>
      </c>
      <c r="P103" s="10">
        <f>P336</f>
        <v>0</v>
      </c>
      <c r="Q103" s="10">
        <f t="shared" ref="Q103:S103" si="44">Q336</f>
        <v>0</v>
      </c>
      <c r="R103" s="10">
        <f t="shared" si="44"/>
        <v>0</v>
      </c>
      <c r="S103" s="10">
        <f t="shared" si="44"/>
        <v>0</v>
      </c>
      <c r="T103" s="737"/>
      <c r="U103" s="806">
        <f t="shared" si="0"/>
        <v>0</v>
      </c>
      <c r="V103" s="781"/>
      <c r="W103" s="806">
        <f t="shared" si="1"/>
        <v>0</v>
      </c>
      <c r="X103" s="781"/>
      <c r="Y103" s="806">
        <f t="shared" si="2"/>
        <v>0</v>
      </c>
      <c r="Z103" s="557"/>
      <c r="AA103" s="557"/>
      <c r="AB103" s="557"/>
      <c r="AC103" s="557"/>
      <c r="AD103" s="557"/>
      <c r="AE103" s="557"/>
    </row>
    <row r="104" spans="1:31" s="11" customFormat="1" ht="173.25" customHeight="1" x14ac:dyDescent="0.3">
      <c r="A104" s="26" t="s">
        <v>201</v>
      </c>
      <c r="B104" s="792"/>
      <c r="C104" s="1037" t="s">
        <v>39</v>
      </c>
      <c r="D104" s="1038"/>
      <c r="E104" s="1038"/>
      <c r="F104" s="1038"/>
      <c r="G104" s="1038"/>
      <c r="H104" s="1038"/>
      <c r="I104" s="1038"/>
      <c r="J104" s="1039"/>
      <c r="K104" s="790" t="s">
        <v>10</v>
      </c>
      <c r="L104" s="790" t="s">
        <v>10</v>
      </c>
      <c r="M104" s="62" t="s">
        <v>10</v>
      </c>
      <c r="N104" s="62" t="s">
        <v>62</v>
      </c>
      <c r="O104" s="9" t="s">
        <v>42</v>
      </c>
      <c r="P104" s="10">
        <f>P315+P373</f>
        <v>88000</v>
      </c>
      <c r="Q104" s="10">
        <f t="shared" ref="Q104:S104" si="45">Q315+Q373</f>
        <v>110590</v>
      </c>
      <c r="R104" s="10">
        <f t="shared" si="45"/>
        <v>113240</v>
      </c>
      <c r="S104" s="10">
        <f t="shared" si="45"/>
        <v>0</v>
      </c>
      <c r="T104" s="737">
        <v>88000</v>
      </c>
      <c r="U104" s="806">
        <f t="shared" si="0"/>
        <v>0</v>
      </c>
      <c r="V104" s="781">
        <v>110590</v>
      </c>
      <c r="W104" s="806">
        <f t="shared" si="1"/>
        <v>0</v>
      </c>
      <c r="X104" s="781">
        <v>113240</v>
      </c>
      <c r="Y104" s="806">
        <f t="shared" si="2"/>
        <v>0</v>
      </c>
      <c r="Z104" s="557"/>
      <c r="AA104" s="557"/>
      <c r="AB104" s="557"/>
      <c r="AC104" s="557"/>
      <c r="AD104" s="557"/>
      <c r="AE104" s="557"/>
    </row>
    <row r="105" spans="1:31" s="11" customFormat="1" ht="160.5" customHeight="1" x14ac:dyDescent="0.3">
      <c r="A105" s="7" t="s">
        <v>63</v>
      </c>
      <c r="B105" s="792"/>
      <c r="C105" s="1037" t="s">
        <v>39</v>
      </c>
      <c r="D105" s="1038"/>
      <c r="E105" s="1038"/>
      <c r="F105" s="1038"/>
      <c r="G105" s="1038"/>
      <c r="H105" s="1038"/>
      <c r="I105" s="1038"/>
      <c r="J105" s="1039"/>
      <c r="K105" s="790" t="s">
        <v>10</v>
      </c>
      <c r="L105" s="790" t="s">
        <v>10</v>
      </c>
      <c r="M105" s="62" t="s">
        <v>10</v>
      </c>
      <c r="N105" s="62" t="s">
        <v>64</v>
      </c>
      <c r="O105" s="9" t="s">
        <v>65</v>
      </c>
      <c r="P105" s="10">
        <f>P316+P351+P402</f>
        <v>0</v>
      </c>
      <c r="Q105" s="10">
        <f t="shared" ref="Q105:S105" si="46">Q316+Q351+Q402</f>
        <v>0</v>
      </c>
      <c r="R105" s="10">
        <f t="shared" si="46"/>
        <v>0</v>
      </c>
      <c r="S105" s="10">
        <f t="shared" si="46"/>
        <v>0</v>
      </c>
      <c r="T105" s="737"/>
      <c r="U105" s="806">
        <f t="shared" si="0"/>
        <v>0</v>
      </c>
      <c r="V105" s="781"/>
      <c r="W105" s="806">
        <f t="shared" si="1"/>
        <v>0</v>
      </c>
      <c r="X105" s="781"/>
      <c r="Y105" s="806">
        <f t="shared" si="2"/>
        <v>0</v>
      </c>
      <c r="Z105" s="557"/>
      <c r="AA105" s="557"/>
      <c r="AB105" s="557"/>
      <c r="AC105" s="557"/>
      <c r="AD105" s="557"/>
      <c r="AE105" s="557"/>
    </row>
    <row r="106" spans="1:31" s="11" customFormat="1" ht="164.25" customHeight="1" x14ac:dyDescent="0.3">
      <c r="A106" s="7" t="s">
        <v>63</v>
      </c>
      <c r="B106" s="792"/>
      <c r="C106" s="1037" t="s">
        <v>39</v>
      </c>
      <c r="D106" s="1038"/>
      <c r="E106" s="1038"/>
      <c r="F106" s="1038"/>
      <c r="G106" s="1038"/>
      <c r="H106" s="1038"/>
      <c r="I106" s="1038"/>
      <c r="J106" s="1039"/>
      <c r="K106" s="790" t="s">
        <v>10</v>
      </c>
      <c r="L106" s="790" t="s">
        <v>10</v>
      </c>
      <c r="M106" s="62" t="s">
        <v>10</v>
      </c>
      <c r="N106" s="62" t="s">
        <v>64</v>
      </c>
      <c r="O106" s="9" t="s">
        <v>42</v>
      </c>
      <c r="P106" s="10">
        <f>P317+P352+P403+P405</f>
        <v>0</v>
      </c>
      <c r="Q106" s="10">
        <f t="shared" ref="Q106:S106" si="47">Q317+Q352+Q403+Q405</f>
        <v>0</v>
      </c>
      <c r="R106" s="10">
        <f t="shared" si="47"/>
        <v>0</v>
      </c>
      <c r="S106" s="10">
        <f t="shared" si="47"/>
        <v>0</v>
      </c>
      <c r="T106" s="737"/>
      <c r="U106" s="806">
        <f t="shared" si="0"/>
        <v>0</v>
      </c>
      <c r="V106" s="781"/>
      <c r="W106" s="806">
        <f t="shared" si="1"/>
        <v>0</v>
      </c>
      <c r="X106" s="781"/>
      <c r="Y106" s="806">
        <f t="shared" si="2"/>
        <v>0</v>
      </c>
      <c r="Z106" s="557"/>
      <c r="AA106" s="557"/>
      <c r="AB106" s="557"/>
      <c r="AC106" s="557"/>
      <c r="AD106" s="557"/>
      <c r="AE106" s="557"/>
    </row>
    <row r="107" spans="1:31" s="11" customFormat="1" ht="141" customHeight="1" x14ac:dyDescent="0.3">
      <c r="A107" s="7" t="s">
        <v>202</v>
      </c>
      <c r="B107" s="792"/>
      <c r="C107" s="1037" t="s">
        <v>39</v>
      </c>
      <c r="D107" s="1038"/>
      <c r="E107" s="1038"/>
      <c r="F107" s="1038"/>
      <c r="G107" s="1038"/>
      <c r="H107" s="1038"/>
      <c r="I107" s="1038"/>
      <c r="J107" s="1039"/>
      <c r="K107" s="790" t="s">
        <v>10</v>
      </c>
      <c r="L107" s="790" t="s">
        <v>10</v>
      </c>
      <c r="M107" s="62" t="s">
        <v>10</v>
      </c>
      <c r="N107" s="62" t="s">
        <v>66</v>
      </c>
      <c r="O107" s="9" t="s">
        <v>42</v>
      </c>
      <c r="P107" s="10">
        <f>P127+P166+P272+P293+P318+P338+P357+P406</f>
        <v>28774.2</v>
      </c>
      <c r="Q107" s="10">
        <f t="shared" ref="Q107:R107" si="48">Q127+Q166+Q272+Q293+Q318+Q338+Q357+Q406</f>
        <v>29112.720000000001</v>
      </c>
      <c r="R107" s="10">
        <f t="shared" si="48"/>
        <v>29112.720000000001</v>
      </c>
      <c r="S107" s="51" t="s">
        <v>10</v>
      </c>
      <c r="T107" s="737">
        <v>28774.2</v>
      </c>
      <c r="U107" s="806">
        <f t="shared" si="0"/>
        <v>0</v>
      </c>
      <c r="V107" s="781">
        <v>29112.720000000001</v>
      </c>
      <c r="W107" s="806">
        <f t="shared" si="1"/>
        <v>0</v>
      </c>
      <c r="X107" s="781">
        <v>29112.720000000001</v>
      </c>
      <c r="Y107" s="806">
        <f t="shared" si="2"/>
        <v>0</v>
      </c>
      <c r="Z107" s="557"/>
      <c r="AA107" s="557"/>
      <c r="AB107" s="557"/>
      <c r="AC107" s="557"/>
      <c r="AD107" s="557"/>
      <c r="AE107" s="557"/>
    </row>
    <row r="108" spans="1:31" s="11" customFormat="1" ht="117.75" customHeight="1" x14ac:dyDescent="0.3">
      <c r="A108" s="13" t="s">
        <v>67</v>
      </c>
      <c r="B108" s="54"/>
      <c r="C108" s="1037" t="s">
        <v>39</v>
      </c>
      <c r="D108" s="1038"/>
      <c r="E108" s="1038"/>
      <c r="F108" s="1038"/>
      <c r="G108" s="1038"/>
      <c r="H108" s="1038"/>
      <c r="I108" s="1038"/>
      <c r="J108" s="1039"/>
      <c r="K108" s="60" t="s">
        <v>10</v>
      </c>
      <c r="L108" s="60" t="s">
        <v>10</v>
      </c>
      <c r="M108" s="63" t="s">
        <v>10</v>
      </c>
      <c r="N108" s="63" t="s">
        <v>68</v>
      </c>
      <c r="O108" s="14" t="s">
        <v>42</v>
      </c>
      <c r="P108" s="10">
        <f>P356+P368+P386</f>
        <v>0</v>
      </c>
      <c r="Q108" s="10">
        <f t="shared" ref="Q108:S108" si="49">Q356+Q368+Q386</f>
        <v>0</v>
      </c>
      <c r="R108" s="10">
        <f t="shared" si="49"/>
        <v>0</v>
      </c>
      <c r="S108" s="10">
        <f t="shared" si="49"/>
        <v>0</v>
      </c>
      <c r="T108" s="737"/>
      <c r="U108" s="806">
        <f t="shared" si="0"/>
        <v>0</v>
      </c>
      <c r="V108" s="781"/>
      <c r="W108" s="806">
        <f t="shared" si="1"/>
        <v>0</v>
      </c>
      <c r="X108" s="781"/>
      <c r="Y108" s="806">
        <f t="shared" si="2"/>
        <v>0</v>
      </c>
      <c r="Z108" s="557"/>
      <c r="AA108" s="557"/>
      <c r="AB108" s="557"/>
      <c r="AC108" s="557"/>
      <c r="AD108" s="557"/>
      <c r="AE108" s="557"/>
    </row>
    <row r="109" spans="1:31" s="11" customFormat="1" ht="117.75" customHeight="1" x14ac:dyDescent="0.3">
      <c r="A109" s="13" t="s">
        <v>882</v>
      </c>
      <c r="B109" s="54"/>
      <c r="C109" s="1037" t="s">
        <v>39</v>
      </c>
      <c r="D109" s="1038"/>
      <c r="E109" s="1038"/>
      <c r="F109" s="1038"/>
      <c r="G109" s="1038"/>
      <c r="H109" s="1038"/>
      <c r="I109" s="1038"/>
      <c r="J109" s="1039"/>
      <c r="K109" s="60" t="s">
        <v>10</v>
      </c>
      <c r="L109" s="60" t="s">
        <v>10</v>
      </c>
      <c r="M109" s="63" t="s">
        <v>10</v>
      </c>
      <c r="N109" s="63" t="s">
        <v>885</v>
      </c>
      <c r="O109" s="14" t="s">
        <v>65</v>
      </c>
      <c r="P109" s="10">
        <f>P319+P374</f>
        <v>325963.95</v>
      </c>
      <c r="Q109" s="10">
        <f t="shared" ref="Q109:R110" si="50">Q319+Q374</f>
        <v>0</v>
      </c>
      <c r="R109" s="10">
        <f t="shared" si="50"/>
        <v>0</v>
      </c>
      <c r="S109" s="10"/>
      <c r="T109" s="737">
        <v>325963.95</v>
      </c>
      <c r="U109" s="800">
        <f t="shared" si="0"/>
        <v>0</v>
      </c>
      <c r="V109" s="737"/>
      <c r="W109" s="800">
        <f t="shared" si="1"/>
        <v>0</v>
      </c>
      <c r="X109" s="737"/>
      <c r="Y109" s="800">
        <f t="shared" si="2"/>
        <v>0</v>
      </c>
      <c r="Z109" s="557"/>
      <c r="AA109" s="557"/>
      <c r="AB109" s="557"/>
      <c r="AC109" s="557"/>
      <c r="AD109" s="557"/>
      <c r="AE109" s="557"/>
    </row>
    <row r="110" spans="1:31" s="11" customFormat="1" ht="117.75" customHeight="1" x14ac:dyDescent="0.3">
      <c r="A110" s="13" t="s">
        <v>882</v>
      </c>
      <c r="B110" s="54"/>
      <c r="C110" s="1037" t="s">
        <v>39</v>
      </c>
      <c r="D110" s="1038"/>
      <c r="E110" s="1038"/>
      <c r="F110" s="1038"/>
      <c r="G110" s="1038"/>
      <c r="H110" s="1038"/>
      <c r="I110" s="1038"/>
      <c r="J110" s="1039"/>
      <c r="K110" s="60" t="s">
        <v>10</v>
      </c>
      <c r="L110" s="60" t="s">
        <v>10</v>
      </c>
      <c r="M110" s="63" t="s">
        <v>10</v>
      </c>
      <c r="N110" s="63" t="s">
        <v>885</v>
      </c>
      <c r="O110" s="14" t="s">
        <v>42</v>
      </c>
      <c r="P110" s="10">
        <f>P320+P375</f>
        <v>102937.08</v>
      </c>
      <c r="Q110" s="10">
        <f t="shared" si="50"/>
        <v>0</v>
      </c>
      <c r="R110" s="10">
        <f t="shared" si="50"/>
        <v>0</v>
      </c>
      <c r="S110" s="10"/>
      <c r="T110" s="737">
        <v>102937.08</v>
      </c>
      <c r="U110" s="800">
        <f t="shared" si="0"/>
        <v>0</v>
      </c>
      <c r="V110" s="737"/>
      <c r="W110" s="800">
        <f t="shared" si="1"/>
        <v>0</v>
      </c>
      <c r="X110" s="737"/>
      <c r="Y110" s="800">
        <f t="shared" si="2"/>
        <v>0</v>
      </c>
      <c r="Z110" s="557"/>
      <c r="AA110" s="557"/>
      <c r="AB110" s="557"/>
      <c r="AC110" s="557"/>
      <c r="AD110" s="557"/>
      <c r="AE110" s="557"/>
    </row>
    <row r="111" spans="1:31" s="11" customFormat="1" ht="117.75" customHeight="1" x14ac:dyDescent="0.3">
      <c r="A111" s="13" t="s">
        <v>889</v>
      </c>
      <c r="B111" s="54"/>
      <c r="C111" s="1037" t="s">
        <v>39</v>
      </c>
      <c r="D111" s="1038"/>
      <c r="E111" s="1038"/>
      <c r="F111" s="1038"/>
      <c r="G111" s="1038"/>
      <c r="H111" s="1038"/>
      <c r="I111" s="1038"/>
      <c r="J111" s="1039"/>
      <c r="K111" s="60" t="s">
        <v>10</v>
      </c>
      <c r="L111" s="60" t="s">
        <v>10</v>
      </c>
      <c r="M111" s="63" t="s">
        <v>10</v>
      </c>
      <c r="N111" s="63" t="s">
        <v>888</v>
      </c>
      <c r="O111" s="14" t="s">
        <v>65</v>
      </c>
      <c r="P111" s="10">
        <f>P128+P167</f>
        <v>234400</v>
      </c>
      <c r="Q111" s="10">
        <f t="shared" ref="Q111:R111" si="51">Q128+Q167</f>
        <v>703100</v>
      </c>
      <c r="R111" s="10">
        <f t="shared" si="51"/>
        <v>703100</v>
      </c>
      <c r="S111" s="10"/>
      <c r="T111" s="737">
        <v>234400</v>
      </c>
      <c r="U111" s="800">
        <f t="shared" si="0"/>
        <v>0</v>
      </c>
      <c r="V111" s="737">
        <v>703100</v>
      </c>
      <c r="W111" s="800">
        <f t="shared" si="1"/>
        <v>0</v>
      </c>
      <c r="X111" s="737">
        <v>703100</v>
      </c>
      <c r="Y111" s="800">
        <f t="shared" si="2"/>
        <v>0</v>
      </c>
      <c r="Z111" s="557"/>
      <c r="AA111" s="557"/>
      <c r="AB111" s="557"/>
      <c r="AC111" s="557"/>
      <c r="AD111" s="557"/>
      <c r="AE111" s="557"/>
    </row>
    <row r="112" spans="1:31" s="11" customFormat="1" ht="98.25" customHeight="1" x14ac:dyDescent="0.3">
      <c r="A112" s="7" t="s">
        <v>69</v>
      </c>
      <c r="B112" s="792"/>
      <c r="C112" s="1037" t="s">
        <v>39</v>
      </c>
      <c r="D112" s="1038"/>
      <c r="E112" s="1038"/>
      <c r="F112" s="1038"/>
      <c r="G112" s="1038"/>
      <c r="H112" s="1038"/>
      <c r="I112" s="1038"/>
      <c r="J112" s="1039"/>
      <c r="K112" s="790" t="s">
        <v>10</v>
      </c>
      <c r="L112" s="790" t="s">
        <v>10</v>
      </c>
      <c r="M112" s="62" t="s">
        <v>10</v>
      </c>
      <c r="N112" s="62" t="s">
        <v>203</v>
      </c>
      <c r="O112" s="9" t="s">
        <v>42</v>
      </c>
      <c r="P112" s="10">
        <f>P354</f>
        <v>0</v>
      </c>
      <c r="Q112" s="10">
        <f t="shared" ref="Q112:S112" si="52">Q354</f>
        <v>0</v>
      </c>
      <c r="R112" s="10">
        <f t="shared" si="52"/>
        <v>0</v>
      </c>
      <c r="S112" s="10">
        <f t="shared" si="52"/>
        <v>0</v>
      </c>
      <c r="T112" s="737"/>
      <c r="U112" s="806">
        <f t="shared" si="0"/>
        <v>0</v>
      </c>
      <c r="V112" s="781"/>
      <c r="W112" s="806">
        <f t="shared" si="1"/>
        <v>0</v>
      </c>
      <c r="X112" s="781"/>
      <c r="Y112" s="806">
        <f t="shared" si="2"/>
        <v>0</v>
      </c>
      <c r="Z112" s="557"/>
      <c r="AA112" s="557"/>
      <c r="AB112" s="557"/>
      <c r="AC112" s="557"/>
      <c r="AD112" s="557"/>
      <c r="AE112" s="557"/>
    </row>
    <row r="113" spans="1:31" s="11" customFormat="1" ht="116.25" customHeight="1" x14ac:dyDescent="0.3">
      <c r="A113" s="7" t="s">
        <v>204</v>
      </c>
      <c r="B113" s="792"/>
      <c r="C113" s="1037" t="s">
        <v>39</v>
      </c>
      <c r="D113" s="1038"/>
      <c r="E113" s="1038"/>
      <c r="F113" s="1038"/>
      <c r="G113" s="1038"/>
      <c r="H113" s="1038"/>
      <c r="I113" s="1038"/>
      <c r="J113" s="1039"/>
      <c r="K113" s="790" t="s">
        <v>10</v>
      </c>
      <c r="L113" s="790" t="s">
        <v>10</v>
      </c>
      <c r="M113" s="62" t="s">
        <v>10</v>
      </c>
      <c r="N113" s="62" t="s">
        <v>205</v>
      </c>
      <c r="O113" s="9" t="s">
        <v>42</v>
      </c>
      <c r="P113" s="10">
        <v>0</v>
      </c>
      <c r="Q113" s="10">
        <f t="shared" ref="Q113:S113" si="53">Q242+Q322+Q337</f>
        <v>0</v>
      </c>
      <c r="R113" s="10">
        <f t="shared" si="53"/>
        <v>1774000</v>
      </c>
      <c r="S113" s="10">
        <f t="shared" si="53"/>
        <v>0</v>
      </c>
      <c r="T113" s="737"/>
      <c r="U113" s="806">
        <f t="shared" si="0"/>
        <v>0</v>
      </c>
      <c r="V113" s="781"/>
      <c r="W113" s="806">
        <f t="shared" si="1"/>
        <v>0</v>
      </c>
      <c r="X113" s="781">
        <v>1774000</v>
      </c>
      <c r="Y113" s="806">
        <f t="shared" si="2"/>
        <v>0</v>
      </c>
      <c r="Z113" s="557"/>
      <c r="AA113" s="557"/>
      <c r="AB113" s="557"/>
      <c r="AC113" s="557"/>
      <c r="AD113" s="557"/>
      <c r="AE113" s="557"/>
    </row>
    <row r="114" spans="1:31" s="11" customFormat="1" ht="116.25" customHeight="1" x14ac:dyDescent="0.3">
      <c r="A114" s="7" t="s">
        <v>799</v>
      </c>
      <c r="B114" s="792"/>
      <c r="C114" s="1037" t="s">
        <v>39</v>
      </c>
      <c r="D114" s="1038"/>
      <c r="E114" s="1038"/>
      <c r="F114" s="1038"/>
      <c r="G114" s="1038"/>
      <c r="H114" s="1038"/>
      <c r="I114" s="1038"/>
      <c r="J114" s="1039"/>
      <c r="K114" s="790" t="s">
        <v>10</v>
      </c>
      <c r="L114" s="790" t="s">
        <v>10</v>
      </c>
      <c r="M114" s="62" t="s">
        <v>10</v>
      </c>
      <c r="N114" s="62" t="s">
        <v>800</v>
      </c>
      <c r="O114" s="9" t="s">
        <v>42</v>
      </c>
      <c r="P114" s="10"/>
      <c r="Q114" s="10">
        <f t="shared" ref="Q114:R114" si="54">Q323</f>
        <v>231879.53</v>
      </c>
      <c r="R114" s="10">
        <f t="shared" si="54"/>
        <v>231879.53</v>
      </c>
      <c r="S114" s="10"/>
      <c r="T114" s="737"/>
      <c r="U114" s="806">
        <f t="shared" si="0"/>
        <v>0</v>
      </c>
      <c r="V114" s="737">
        <v>231879.53</v>
      </c>
      <c r="W114" s="806">
        <f t="shared" si="1"/>
        <v>0</v>
      </c>
      <c r="X114" s="737">
        <v>231879.53</v>
      </c>
      <c r="Y114" s="806">
        <f t="shared" si="2"/>
        <v>0</v>
      </c>
      <c r="Z114" s="557"/>
      <c r="AA114" s="557"/>
      <c r="AB114" s="557"/>
      <c r="AC114" s="557"/>
      <c r="AD114" s="557"/>
      <c r="AE114" s="557"/>
    </row>
    <row r="115" spans="1:31" s="30" customFormat="1" ht="33.75" customHeight="1" x14ac:dyDescent="0.3">
      <c r="A115" s="590" t="s">
        <v>209</v>
      </c>
      <c r="B115" s="591">
        <v>1900</v>
      </c>
      <c r="C115" s="1061" t="s">
        <v>15</v>
      </c>
      <c r="D115" s="1062"/>
      <c r="E115" s="1062"/>
      <c r="F115" s="1062"/>
      <c r="G115" s="1062"/>
      <c r="H115" s="1062"/>
      <c r="I115" s="1062"/>
      <c r="J115" s="1063"/>
      <c r="K115" s="787" t="s">
        <v>10</v>
      </c>
      <c r="L115" s="787" t="s">
        <v>12</v>
      </c>
      <c r="M115" s="592" t="s">
        <v>13</v>
      </c>
      <c r="N115" s="592" t="s">
        <v>10</v>
      </c>
      <c r="O115" s="588" t="s">
        <v>10</v>
      </c>
      <c r="P115" s="589">
        <f>P116+P117</f>
        <v>1110</v>
      </c>
      <c r="Q115" s="589">
        <f t="shared" ref="Q115:S115" si="55">Q116+Q117</f>
        <v>0</v>
      </c>
      <c r="R115" s="589">
        <f t="shared" si="55"/>
        <v>0</v>
      </c>
      <c r="S115" s="589">
        <f t="shared" si="55"/>
        <v>0</v>
      </c>
      <c r="T115" s="558"/>
      <c r="U115" s="806"/>
      <c r="V115" s="781"/>
      <c r="W115" s="806"/>
      <c r="X115" s="781"/>
      <c r="Y115" s="806"/>
      <c r="Z115" s="556"/>
      <c r="AA115" s="556"/>
      <c r="AB115" s="556"/>
      <c r="AC115" s="556"/>
      <c r="AD115" s="556"/>
      <c r="AE115" s="556"/>
    </row>
    <row r="116" spans="1:31" s="11" customFormat="1" ht="34.5" customHeight="1" x14ac:dyDescent="0.3">
      <c r="A116" s="7" t="s">
        <v>70</v>
      </c>
      <c r="B116" s="792">
        <v>1910</v>
      </c>
      <c r="C116" s="1037" t="s">
        <v>71</v>
      </c>
      <c r="D116" s="1038"/>
      <c r="E116" s="1038"/>
      <c r="F116" s="1038"/>
      <c r="G116" s="1038"/>
      <c r="H116" s="1038"/>
      <c r="I116" s="1038"/>
      <c r="J116" s="1039"/>
      <c r="K116" s="790" t="s">
        <v>10</v>
      </c>
      <c r="L116" s="790" t="s">
        <v>12</v>
      </c>
      <c r="M116" s="62" t="s">
        <v>13</v>
      </c>
      <c r="N116" s="62" t="s">
        <v>10</v>
      </c>
      <c r="O116" s="9" t="s">
        <v>14</v>
      </c>
      <c r="P116" s="10">
        <f>'Активы (400)'!E13</f>
        <v>0</v>
      </c>
      <c r="Q116" s="10">
        <f>'Активы (400)'!H13</f>
        <v>0</v>
      </c>
      <c r="R116" s="10">
        <f>'Активы (400)'!K13</f>
        <v>0</v>
      </c>
      <c r="S116" s="10"/>
      <c r="T116" s="737"/>
      <c r="U116" s="806">
        <f t="shared" si="0"/>
        <v>0</v>
      </c>
      <c r="V116" s="781"/>
      <c r="W116" s="806">
        <f t="shared" si="1"/>
        <v>0</v>
      </c>
      <c r="X116" s="781"/>
      <c r="Y116" s="806">
        <f t="shared" si="2"/>
        <v>0</v>
      </c>
      <c r="Z116" s="557"/>
      <c r="AA116" s="557"/>
      <c r="AB116" s="557"/>
      <c r="AC116" s="557"/>
      <c r="AD116" s="557"/>
      <c r="AE116" s="557"/>
    </row>
    <row r="117" spans="1:31" s="11" customFormat="1" ht="33" customHeight="1" x14ac:dyDescent="0.3">
      <c r="A117" s="15" t="s">
        <v>72</v>
      </c>
      <c r="B117" s="32">
        <v>1920</v>
      </c>
      <c r="C117" s="1064" t="s">
        <v>73</v>
      </c>
      <c r="D117" s="1065"/>
      <c r="E117" s="1065"/>
      <c r="F117" s="1065"/>
      <c r="G117" s="1065"/>
      <c r="H117" s="1065"/>
      <c r="I117" s="1065"/>
      <c r="J117" s="1066"/>
      <c r="K117" s="795" t="s">
        <v>10</v>
      </c>
      <c r="L117" s="795" t="s">
        <v>12</v>
      </c>
      <c r="M117" s="64" t="s">
        <v>13</v>
      </c>
      <c r="N117" s="64" t="s">
        <v>10</v>
      </c>
      <c r="O117" s="16" t="s">
        <v>14</v>
      </c>
      <c r="P117" s="17">
        <f>'Активы (400)'!E26</f>
        <v>1110</v>
      </c>
      <c r="Q117" s="10">
        <f>'Активы (400)'!H26</f>
        <v>0</v>
      </c>
      <c r="R117" s="10">
        <f>'Активы (400)'!K26</f>
        <v>0</v>
      </c>
      <c r="S117" s="10"/>
      <c r="T117" s="737">
        <v>1110</v>
      </c>
      <c r="U117" s="806">
        <f t="shared" si="0"/>
        <v>0</v>
      </c>
      <c r="V117" s="781"/>
      <c r="W117" s="806">
        <f t="shared" si="1"/>
        <v>0</v>
      </c>
      <c r="X117" s="781"/>
      <c r="Y117" s="806">
        <f t="shared" si="2"/>
        <v>0</v>
      </c>
      <c r="Z117" s="557"/>
      <c r="AA117" s="557"/>
      <c r="AB117" s="557"/>
      <c r="AC117" s="557"/>
      <c r="AD117" s="557"/>
      <c r="AE117" s="557"/>
    </row>
    <row r="118" spans="1:31" s="30" customFormat="1" ht="33" customHeight="1" x14ac:dyDescent="0.3">
      <c r="A118" s="597" t="s">
        <v>210</v>
      </c>
      <c r="B118" s="598">
        <v>1980</v>
      </c>
      <c r="C118" s="1067"/>
      <c r="D118" s="1068"/>
      <c r="E118" s="1068"/>
      <c r="F118" s="1068"/>
      <c r="G118" s="1068"/>
      <c r="H118" s="1068"/>
      <c r="I118" s="1068"/>
      <c r="J118" s="1069"/>
      <c r="K118" s="796"/>
      <c r="L118" s="796"/>
      <c r="M118" s="599"/>
      <c r="N118" s="599"/>
      <c r="O118" s="600"/>
      <c r="P118" s="595">
        <f>P119+P120+P121</f>
        <v>0</v>
      </c>
      <c r="Q118" s="595">
        <f t="shared" ref="Q118:R118" si="56">Q119+Q120+Q121</f>
        <v>0</v>
      </c>
      <c r="R118" s="595">
        <f t="shared" si="56"/>
        <v>0</v>
      </c>
      <c r="S118" s="787" t="s">
        <v>10</v>
      </c>
      <c r="T118" s="558"/>
      <c r="U118" s="806"/>
      <c r="V118" s="781"/>
      <c r="W118" s="806"/>
      <c r="X118" s="781"/>
      <c r="Y118" s="806"/>
      <c r="Z118" s="556"/>
      <c r="AA118" s="556"/>
      <c r="AB118" s="556"/>
      <c r="AC118" s="556"/>
      <c r="AD118" s="556"/>
      <c r="AE118" s="556"/>
    </row>
    <row r="119" spans="1:31" s="11" customFormat="1" ht="54.75" customHeight="1" x14ac:dyDescent="0.3">
      <c r="A119" s="18" t="s">
        <v>211</v>
      </c>
      <c r="B119" s="55"/>
      <c r="C119" s="1058" t="s">
        <v>74</v>
      </c>
      <c r="D119" s="1059"/>
      <c r="E119" s="1059"/>
      <c r="F119" s="1059"/>
      <c r="G119" s="1059"/>
      <c r="H119" s="1059"/>
      <c r="I119" s="1059"/>
      <c r="J119" s="1060"/>
      <c r="K119" s="795" t="s">
        <v>10</v>
      </c>
      <c r="L119" s="795" t="s">
        <v>12</v>
      </c>
      <c r="M119" s="64" t="s">
        <v>13</v>
      </c>
      <c r="N119" s="64" t="s">
        <v>10</v>
      </c>
      <c r="O119" s="16" t="s">
        <v>14</v>
      </c>
      <c r="P119" s="17">
        <v>0</v>
      </c>
      <c r="Q119" s="17"/>
      <c r="R119" s="17"/>
      <c r="S119" s="790" t="s">
        <v>10</v>
      </c>
      <c r="T119" s="737"/>
      <c r="U119" s="806">
        <f t="shared" si="0"/>
        <v>0</v>
      </c>
      <c r="V119" s="781"/>
      <c r="W119" s="806">
        <f t="shared" si="1"/>
        <v>0</v>
      </c>
      <c r="X119" s="781"/>
      <c r="Y119" s="806">
        <f t="shared" si="2"/>
        <v>0</v>
      </c>
      <c r="Z119" s="557"/>
      <c r="AA119" s="557"/>
      <c r="AB119" s="557"/>
      <c r="AC119" s="557"/>
      <c r="AD119" s="557"/>
      <c r="AE119" s="557"/>
    </row>
    <row r="120" spans="1:31" s="11" customFormat="1" ht="54.75" customHeight="1" x14ac:dyDescent="0.3">
      <c r="A120" s="18" t="s">
        <v>211</v>
      </c>
      <c r="B120" s="55"/>
      <c r="C120" s="1058" t="s">
        <v>74</v>
      </c>
      <c r="D120" s="1059"/>
      <c r="E120" s="1059"/>
      <c r="F120" s="1059"/>
      <c r="G120" s="1059"/>
      <c r="H120" s="1059"/>
      <c r="I120" s="1059"/>
      <c r="J120" s="1060"/>
      <c r="K120" s="795" t="s">
        <v>10</v>
      </c>
      <c r="L120" s="795" t="s">
        <v>12</v>
      </c>
      <c r="M120" s="64" t="s">
        <v>13</v>
      </c>
      <c r="N120" s="64" t="s">
        <v>10</v>
      </c>
      <c r="O120" s="16" t="s">
        <v>25</v>
      </c>
      <c r="P120" s="17">
        <v>0</v>
      </c>
      <c r="Q120" s="17"/>
      <c r="R120" s="17"/>
      <c r="S120" s="790" t="s">
        <v>10</v>
      </c>
      <c r="T120" s="737"/>
      <c r="U120" s="806">
        <f t="shared" si="0"/>
        <v>0</v>
      </c>
      <c r="V120" s="781"/>
      <c r="W120" s="806">
        <f t="shared" si="1"/>
        <v>0</v>
      </c>
      <c r="X120" s="781"/>
      <c r="Y120" s="806">
        <f t="shared" si="2"/>
        <v>0</v>
      </c>
      <c r="Z120" s="557"/>
      <c r="AA120" s="557"/>
      <c r="AB120" s="557"/>
      <c r="AC120" s="557"/>
      <c r="AD120" s="557"/>
      <c r="AE120" s="557"/>
    </row>
    <row r="121" spans="1:31" s="11" customFormat="1" ht="59.25" customHeight="1" x14ac:dyDescent="0.3">
      <c r="A121" s="18" t="s">
        <v>211</v>
      </c>
      <c r="B121" s="55"/>
      <c r="C121" s="1058" t="s">
        <v>74</v>
      </c>
      <c r="D121" s="1059"/>
      <c r="E121" s="1059"/>
      <c r="F121" s="1059"/>
      <c r="G121" s="1059"/>
      <c r="H121" s="1059"/>
      <c r="I121" s="1059"/>
      <c r="J121" s="1060"/>
      <c r="K121" s="795" t="s">
        <v>10</v>
      </c>
      <c r="L121" s="795" t="s">
        <v>12</v>
      </c>
      <c r="M121" s="64" t="s">
        <v>13</v>
      </c>
      <c r="N121" s="64" t="s">
        <v>10</v>
      </c>
      <c r="O121" s="16" t="s">
        <v>21</v>
      </c>
      <c r="P121" s="17">
        <v>0</v>
      </c>
      <c r="Q121" s="17"/>
      <c r="R121" s="17"/>
      <c r="S121" s="790" t="s">
        <v>10</v>
      </c>
      <c r="T121" s="737"/>
      <c r="U121" s="806">
        <f t="shared" si="0"/>
        <v>0</v>
      </c>
      <c r="V121" s="781"/>
      <c r="W121" s="806">
        <f t="shared" si="1"/>
        <v>0</v>
      </c>
      <c r="X121" s="781"/>
      <c r="Y121" s="806">
        <f t="shared" si="2"/>
        <v>0</v>
      </c>
      <c r="Z121" s="557"/>
      <c r="AA121" s="557"/>
      <c r="AB121" s="557"/>
      <c r="AC121" s="557"/>
      <c r="AD121" s="557"/>
      <c r="AE121" s="557"/>
    </row>
    <row r="122" spans="1:31" s="42" customFormat="1" ht="42" customHeight="1" x14ac:dyDescent="0.3">
      <c r="A122" s="40" t="s">
        <v>212</v>
      </c>
      <c r="B122" s="56">
        <v>2000</v>
      </c>
      <c r="C122" s="1129" t="s">
        <v>10</v>
      </c>
      <c r="D122" s="1130"/>
      <c r="E122" s="1130"/>
      <c r="F122" s="1130"/>
      <c r="G122" s="1130"/>
      <c r="H122" s="1130"/>
      <c r="I122" s="1130"/>
      <c r="J122" s="1131"/>
      <c r="K122" s="1129" t="s">
        <v>10</v>
      </c>
      <c r="L122" s="1130"/>
      <c r="M122" s="1130"/>
      <c r="N122" s="1130"/>
      <c r="O122" s="1131"/>
      <c r="P122" s="41">
        <f>P123+P194+P199+P225+P236</f>
        <v>18480836.82</v>
      </c>
      <c r="Q122" s="41">
        <f t="shared" ref="Q122:R122" si="57">Q123+Q194+Q199+Q225+Q236</f>
        <v>17282376.750000004</v>
      </c>
      <c r="R122" s="41">
        <f t="shared" si="57"/>
        <v>19222962.750000004</v>
      </c>
      <c r="S122" s="49" t="s">
        <v>10</v>
      </c>
      <c r="T122" s="707" t="s">
        <v>14</v>
      </c>
      <c r="U122" s="808">
        <f>P30+P35+P37+P38+P47+P49+P116+P117-P131-P133-P137-P138-P142-P146-P158-P170-P172-P202-P203-P209-P210-P217-P219-P222-P224-P228-P230-P233-P235-P262-P263-P264-P265-P270-P271-P275-P277-P279-P281-P286-P287-P298-P299-P326-P327-P330-P331-P343-P344-P376-P377-P379-P382-P383-P390-P392-P397-P398-P410-P411-P416-P418+P432+P434</f>
        <v>1109.9999999999636</v>
      </c>
      <c r="V122" s="707" t="s">
        <v>14</v>
      </c>
      <c r="W122" s="808">
        <f>Q30+Q35+Q37+Q38+Q47+Q49+Q116+Q117-Q131-Q133-Q137-Q138-Q142-Q146-Q158-Q170-Q172-Q202-Q203-Q209-Q210-Q217-Q219-Q222-Q224-Q228-Q230-Q233-Q235-Q262-Q263-Q264-Q265-Q270-Q271-Q275-Q277-Q279-Q281-Q286-Q287-Q298-Q299-Q326-Q327-Q330-Q331-Q343-Q344-Q376-Q377-Q379-Q382-Q383-Q390-Q392-Q397-Q398-Q410-Q411-Q416-Q418-Q432-Q434</f>
        <v>0</v>
      </c>
      <c r="X122" s="707" t="s">
        <v>14</v>
      </c>
      <c r="Y122" s="808">
        <f>R30+R35+R37+R38+R47+R49+R116+R117-R131-R133-R137-R138-R142-R146-R158-R170-R172-R202-R203-R209-R210-R217-R219-R222-R224-R228-R230-R233-R235-R262-R263-R264-R265-R270-R271-R275-R277-R279-R281-R286-R287-R298-R299-R326-R327-R330-R331-R343-R344-R376-R377-R379-R382-R383-R390-R392-R397-R398-R410-R411-R416-R418-R432-R434</f>
        <v>0</v>
      </c>
      <c r="Z122" s="558"/>
      <c r="AA122" s="558"/>
      <c r="AB122" s="558"/>
      <c r="AC122" s="558"/>
      <c r="AD122" s="558"/>
      <c r="AE122" s="558"/>
    </row>
    <row r="123" spans="1:31" s="30" customFormat="1" ht="33.75" customHeight="1" x14ac:dyDescent="0.3">
      <c r="A123" s="27" t="s">
        <v>77</v>
      </c>
      <c r="B123" s="31">
        <v>2100</v>
      </c>
      <c r="C123" s="1049" t="s">
        <v>10</v>
      </c>
      <c r="D123" s="1050"/>
      <c r="E123" s="1050"/>
      <c r="F123" s="1050"/>
      <c r="G123" s="1050"/>
      <c r="H123" s="1050"/>
      <c r="I123" s="1050"/>
      <c r="J123" s="1051"/>
      <c r="K123" s="1049" t="s">
        <v>10</v>
      </c>
      <c r="L123" s="1050"/>
      <c r="M123" s="1050"/>
      <c r="N123" s="1050"/>
      <c r="O123" s="1051"/>
      <c r="P123" s="29">
        <f>P124+P143+P162+P160</f>
        <v>10451467.9</v>
      </c>
      <c r="Q123" s="29">
        <f t="shared" ref="Q123:R123" si="58">Q124+Q143+Q162+Q160</f>
        <v>10891960.720000003</v>
      </c>
      <c r="R123" s="29">
        <f t="shared" si="58"/>
        <v>10891960.720000003</v>
      </c>
      <c r="S123" s="50" t="s">
        <v>10</v>
      </c>
      <c r="T123" s="558"/>
      <c r="U123" s="809"/>
      <c r="V123" s="558"/>
      <c r="W123" s="809"/>
      <c r="X123" s="558"/>
      <c r="Y123" s="809"/>
      <c r="Z123" s="556"/>
      <c r="AA123" s="556"/>
      <c r="AB123" s="556"/>
      <c r="AC123" s="556"/>
      <c r="AD123" s="556"/>
      <c r="AE123" s="556"/>
    </row>
    <row r="124" spans="1:31" s="30" customFormat="1" ht="39" customHeight="1" x14ac:dyDescent="0.3">
      <c r="A124" s="27" t="s">
        <v>238</v>
      </c>
      <c r="B124" s="31">
        <v>2110</v>
      </c>
      <c r="C124" s="1049" t="s">
        <v>10</v>
      </c>
      <c r="D124" s="1050"/>
      <c r="E124" s="1050"/>
      <c r="F124" s="1050"/>
      <c r="G124" s="1050"/>
      <c r="H124" s="1050"/>
      <c r="I124" s="1050"/>
      <c r="J124" s="1051"/>
      <c r="K124" s="61" t="s">
        <v>10</v>
      </c>
      <c r="L124" s="61" t="s">
        <v>10</v>
      </c>
      <c r="M124" s="61" t="s">
        <v>10</v>
      </c>
      <c r="N124" s="61" t="s">
        <v>10</v>
      </c>
      <c r="O124" s="28" t="s">
        <v>10</v>
      </c>
      <c r="P124" s="29">
        <f>SUM(P125:P142)</f>
        <v>7857806.870000001</v>
      </c>
      <c r="Q124" s="29">
        <f t="shared" ref="Q124:R124" si="59">SUM(Q125:Q142)</f>
        <v>8211380.0100000016</v>
      </c>
      <c r="R124" s="29">
        <f t="shared" si="59"/>
        <v>8211380.0100000016</v>
      </c>
      <c r="S124" s="50" t="s">
        <v>10</v>
      </c>
      <c r="T124" s="558"/>
      <c r="U124" s="809"/>
      <c r="V124" s="558"/>
      <c r="W124" s="809"/>
      <c r="X124" s="558"/>
      <c r="Y124" s="809"/>
      <c r="Z124" s="556"/>
      <c r="AA124" s="556"/>
      <c r="AB124" s="556"/>
      <c r="AC124" s="556"/>
      <c r="AD124" s="556"/>
      <c r="AE124" s="556"/>
    </row>
    <row r="125" spans="1:31" s="11" customFormat="1" ht="24" customHeight="1" x14ac:dyDescent="0.3">
      <c r="A125" s="1040" t="s">
        <v>85</v>
      </c>
      <c r="B125" s="1080">
        <v>2111</v>
      </c>
      <c r="C125" s="788" t="s">
        <v>78</v>
      </c>
      <c r="D125" s="789" t="s">
        <v>79</v>
      </c>
      <c r="E125" s="789" t="s">
        <v>80</v>
      </c>
      <c r="F125" s="789" t="s">
        <v>80</v>
      </c>
      <c r="G125" s="789" t="s">
        <v>81</v>
      </c>
      <c r="H125" s="789" t="s">
        <v>80</v>
      </c>
      <c r="I125" s="789" t="s">
        <v>82</v>
      </c>
      <c r="J125" s="790" t="s">
        <v>83</v>
      </c>
      <c r="K125" s="62" t="s">
        <v>84</v>
      </c>
      <c r="L125" s="62" t="s">
        <v>12</v>
      </c>
      <c r="M125" s="62" t="s">
        <v>13</v>
      </c>
      <c r="N125" s="62" t="s">
        <v>20</v>
      </c>
      <c r="O125" s="9" t="s">
        <v>21</v>
      </c>
      <c r="P125" s="10">
        <f>'211квр 111 (2020)КРАЙ'!I37</f>
        <v>6947704.4900000012</v>
      </c>
      <c r="Q125" s="10">
        <f>'211квр 111 (2021)КРАЙ'!I37</f>
        <v>6947704.4900000012</v>
      </c>
      <c r="R125" s="10">
        <f>'211квр 111 (2022)КРАЙ'!I37</f>
        <v>6947704.4900000012</v>
      </c>
      <c r="S125" s="51" t="s">
        <v>10</v>
      </c>
      <c r="T125" s="737"/>
      <c r="U125" s="800"/>
      <c r="V125" s="737"/>
      <c r="W125" s="800"/>
      <c r="X125" s="737"/>
      <c r="Y125" s="800"/>
      <c r="Z125" s="557"/>
      <c r="AA125" s="557"/>
      <c r="AB125" s="557"/>
      <c r="AC125" s="557"/>
      <c r="AD125" s="557"/>
      <c r="AE125" s="557"/>
    </row>
    <row r="126" spans="1:31" s="11" customFormat="1" ht="24" customHeight="1" x14ac:dyDescent="0.3">
      <c r="A126" s="1041"/>
      <c r="B126" s="1081"/>
      <c r="C126" s="788" t="s">
        <v>78</v>
      </c>
      <c r="D126" s="789" t="s">
        <v>79</v>
      </c>
      <c r="E126" s="789" t="s">
        <v>86</v>
      </c>
      <c r="F126" s="789" t="s">
        <v>80</v>
      </c>
      <c r="G126" s="789" t="s">
        <v>87</v>
      </c>
      <c r="H126" s="789" t="s">
        <v>88</v>
      </c>
      <c r="I126" s="789" t="s">
        <v>82</v>
      </c>
      <c r="J126" s="790" t="s">
        <v>83</v>
      </c>
      <c r="K126" s="62" t="s">
        <v>84</v>
      </c>
      <c r="L126" s="62" t="s">
        <v>12</v>
      </c>
      <c r="M126" s="62" t="s">
        <v>13</v>
      </c>
      <c r="N126" s="62" t="s">
        <v>20</v>
      </c>
      <c r="O126" s="9" t="s">
        <v>21</v>
      </c>
      <c r="P126" s="10">
        <f>'211квр 111 (2020)КРАЙ (0703)'!I27</f>
        <v>673996.2</v>
      </c>
      <c r="Q126" s="10">
        <f>'211квр 111 (2021)КРАЙ (0703)'!I27</f>
        <v>673996.2</v>
      </c>
      <c r="R126" s="10">
        <f>'211квр 111 (2022)КРАЙ (0703)'!I27</f>
        <v>673996.2</v>
      </c>
      <c r="S126" s="51" t="s">
        <v>10</v>
      </c>
      <c r="T126" s="737"/>
      <c r="U126" s="800"/>
      <c r="V126" s="737"/>
      <c r="W126" s="800"/>
      <c r="X126" s="737"/>
      <c r="Y126" s="800"/>
      <c r="Z126" s="557"/>
      <c r="AA126" s="557"/>
      <c r="AB126" s="557"/>
      <c r="AC126" s="557"/>
      <c r="AD126" s="557"/>
      <c r="AE126" s="557"/>
    </row>
    <row r="127" spans="1:31" s="11" customFormat="1" ht="24" customHeight="1" x14ac:dyDescent="0.3">
      <c r="A127" s="1041"/>
      <c r="B127" s="1081"/>
      <c r="C127" s="788" t="s">
        <v>78</v>
      </c>
      <c r="D127" s="789" t="s">
        <v>79</v>
      </c>
      <c r="E127" s="789" t="s">
        <v>80</v>
      </c>
      <c r="F127" s="789" t="s">
        <v>80</v>
      </c>
      <c r="G127" s="789" t="s">
        <v>9</v>
      </c>
      <c r="H127" s="789" t="s">
        <v>88</v>
      </c>
      <c r="I127" s="789" t="s">
        <v>89</v>
      </c>
      <c r="J127" s="790" t="s">
        <v>83</v>
      </c>
      <c r="K127" s="62" t="s">
        <v>84</v>
      </c>
      <c r="L127" s="62" t="s">
        <v>12</v>
      </c>
      <c r="M127" s="62" t="s">
        <v>13</v>
      </c>
      <c r="N127" s="62" t="s">
        <v>66</v>
      </c>
      <c r="O127" s="9" t="s">
        <v>42</v>
      </c>
      <c r="P127" s="10">
        <f>'211квр 111 (2020)500.01.0003ЕГЭ'!I27</f>
        <v>22100</v>
      </c>
      <c r="Q127" s="10">
        <f>'211квр 111 (2021)500.01.0003ЕГЭ'!I27</f>
        <v>22360</v>
      </c>
      <c r="R127" s="10">
        <f>'211квр 111 (2022)500.01.0003ЕГЭ'!I27</f>
        <v>22360</v>
      </c>
      <c r="S127" s="51" t="s">
        <v>10</v>
      </c>
      <c r="T127" s="737"/>
      <c r="U127" s="800"/>
      <c r="V127" s="737"/>
      <c r="W127" s="800"/>
      <c r="X127" s="737"/>
      <c r="Y127" s="800"/>
      <c r="Z127" s="557"/>
      <c r="AA127" s="557"/>
      <c r="AB127" s="557"/>
      <c r="AC127" s="557"/>
      <c r="AD127" s="557"/>
      <c r="AE127" s="557"/>
    </row>
    <row r="128" spans="1:31" s="11" customFormat="1" ht="18.75" customHeight="1" x14ac:dyDescent="0.25">
      <c r="A128" s="1041"/>
      <c r="B128" s="1081"/>
      <c r="C128" s="996" t="s">
        <v>78</v>
      </c>
      <c r="D128" s="997" t="s">
        <v>79</v>
      </c>
      <c r="E128" s="997" t="s">
        <v>80</v>
      </c>
      <c r="F128" s="997" t="s">
        <v>80</v>
      </c>
      <c r="G128" s="997" t="s">
        <v>81</v>
      </c>
      <c r="H128" s="997" t="s">
        <v>80</v>
      </c>
      <c r="I128" s="997" t="s">
        <v>887</v>
      </c>
      <c r="J128" s="998" t="s">
        <v>83</v>
      </c>
      <c r="K128" s="62" t="s">
        <v>84</v>
      </c>
      <c r="L128" s="62" t="s">
        <v>12</v>
      </c>
      <c r="M128" s="62" t="s">
        <v>13</v>
      </c>
      <c r="N128" s="62" t="s">
        <v>888</v>
      </c>
      <c r="O128" s="9" t="s">
        <v>65</v>
      </c>
      <c r="P128" s="10">
        <f>'классное 211 (2020)'!F19</f>
        <v>180030.72</v>
      </c>
      <c r="Q128" s="10">
        <f>'классное 211 (2021)'!F19</f>
        <v>540015.35999999999</v>
      </c>
      <c r="R128" s="10">
        <f>'классное 211 (2022)'!F19</f>
        <v>540015.35999999999</v>
      </c>
      <c r="S128" s="51"/>
      <c r="T128" s="557"/>
      <c r="U128" s="564"/>
      <c r="V128" s="557"/>
      <c r="W128" s="564"/>
      <c r="X128" s="557"/>
      <c r="Y128" s="564"/>
      <c r="Z128" s="557"/>
      <c r="AA128" s="557"/>
      <c r="AB128" s="557"/>
      <c r="AC128" s="557"/>
      <c r="AD128" s="557"/>
      <c r="AE128" s="557"/>
    </row>
    <row r="129" spans="1:31" s="11" customFormat="1" ht="24" customHeight="1" x14ac:dyDescent="0.3">
      <c r="A129" s="1041"/>
      <c r="B129" s="1081"/>
      <c r="C129" s="788" t="s">
        <v>78</v>
      </c>
      <c r="D129" s="789" t="s">
        <v>79</v>
      </c>
      <c r="E129" s="789" t="s">
        <v>80</v>
      </c>
      <c r="F129" s="789" t="s">
        <v>80</v>
      </c>
      <c r="G129" s="789" t="s">
        <v>81</v>
      </c>
      <c r="H129" s="789" t="s">
        <v>80</v>
      </c>
      <c r="I129" s="789" t="s">
        <v>90</v>
      </c>
      <c r="J129" s="790" t="s">
        <v>83</v>
      </c>
      <c r="K129" s="62" t="s">
        <v>84</v>
      </c>
      <c r="L129" s="62" t="s">
        <v>12</v>
      </c>
      <c r="M129" s="62" t="s">
        <v>23</v>
      </c>
      <c r="N129" s="62" t="s">
        <v>24</v>
      </c>
      <c r="O129" s="9" t="s">
        <v>25</v>
      </c>
      <c r="P129" s="10">
        <f>'211квр 111 (2020)РАЙОН'!I27</f>
        <v>6671.5</v>
      </c>
      <c r="Q129" s="10">
        <f>'211квр 111 (2021)РАЙОН'!I27</f>
        <v>0</v>
      </c>
      <c r="R129" s="10">
        <f>'211квр 111 (2022)РАЙОН'!I27</f>
        <v>0</v>
      </c>
      <c r="S129" s="51" t="s">
        <v>10</v>
      </c>
      <c r="T129" s="737"/>
      <c r="U129" s="800"/>
      <c r="V129" s="737"/>
      <c r="W129" s="800"/>
      <c r="X129" s="737"/>
      <c r="Y129" s="800"/>
      <c r="Z129" s="557"/>
      <c r="AA129" s="557"/>
      <c r="AB129" s="557"/>
      <c r="AC129" s="557"/>
      <c r="AD129" s="557"/>
      <c r="AE129" s="557"/>
    </row>
    <row r="130" spans="1:31" s="11" customFormat="1" ht="24" customHeight="1" x14ac:dyDescent="0.3">
      <c r="A130" s="1041"/>
      <c r="B130" s="1081"/>
      <c r="C130" s="788" t="s">
        <v>78</v>
      </c>
      <c r="D130" s="789" t="s">
        <v>79</v>
      </c>
      <c r="E130" s="789" t="s">
        <v>80</v>
      </c>
      <c r="F130" s="789" t="s">
        <v>80</v>
      </c>
      <c r="G130" s="789" t="s">
        <v>81</v>
      </c>
      <c r="H130" s="789" t="s">
        <v>80</v>
      </c>
      <c r="I130" s="789" t="s">
        <v>90</v>
      </c>
      <c r="J130" s="790" t="s">
        <v>83</v>
      </c>
      <c r="K130" s="62" t="s">
        <v>84</v>
      </c>
      <c r="L130" s="62" t="s">
        <v>76</v>
      </c>
      <c r="M130" s="62" t="s">
        <v>13</v>
      </c>
      <c r="N130" s="62" t="s">
        <v>10</v>
      </c>
      <c r="O130" s="9" t="s">
        <v>25</v>
      </c>
      <c r="P130" s="10">
        <v>0</v>
      </c>
      <c r="Q130" s="10">
        <v>0</v>
      </c>
      <c r="R130" s="10">
        <v>0</v>
      </c>
      <c r="S130" s="51" t="s">
        <v>10</v>
      </c>
      <c r="T130" s="737"/>
      <c r="U130" s="800"/>
      <c r="V130" s="737"/>
      <c r="W130" s="800"/>
      <c r="X130" s="737"/>
      <c r="Y130" s="800"/>
      <c r="Z130" s="557"/>
      <c r="AA130" s="557"/>
      <c r="AB130" s="557"/>
      <c r="AC130" s="557"/>
      <c r="AD130" s="557"/>
      <c r="AE130" s="557"/>
    </row>
    <row r="131" spans="1:31" s="11" customFormat="1" ht="24" customHeight="1" x14ac:dyDescent="0.3">
      <c r="A131" s="1041"/>
      <c r="B131" s="1081"/>
      <c r="C131" s="788" t="s">
        <v>78</v>
      </c>
      <c r="D131" s="789" t="s">
        <v>79</v>
      </c>
      <c r="E131" s="789" t="s">
        <v>80</v>
      </c>
      <c r="F131" s="789" t="s">
        <v>80</v>
      </c>
      <c r="G131" s="789" t="s">
        <v>81</v>
      </c>
      <c r="H131" s="789" t="s">
        <v>80</v>
      </c>
      <c r="I131" s="789" t="s">
        <v>90</v>
      </c>
      <c r="J131" s="790" t="s">
        <v>83</v>
      </c>
      <c r="K131" s="62" t="s">
        <v>84</v>
      </c>
      <c r="L131" s="62" t="s">
        <v>12</v>
      </c>
      <c r="M131" s="62" t="s">
        <v>13</v>
      </c>
      <c r="N131" s="62" t="s">
        <v>10</v>
      </c>
      <c r="O131" s="9" t="s">
        <v>14</v>
      </c>
      <c r="P131" s="10">
        <f>'211квр 111 (2020)ВНЕБ, ПЛАТ.УСЛ'!I27</f>
        <v>0</v>
      </c>
      <c r="Q131" s="10">
        <f>'211квр 111 (2021)ВНЕБ, ПЛАТ.УСЛ'!I27</f>
        <v>0</v>
      </c>
      <c r="R131" s="10">
        <f>'211квр 111 (2022)ВНЕБ, ПЛАТ.УСЛ'!I27</f>
        <v>0</v>
      </c>
      <c r="S131" s="51" t="s">
        <v>10</v>
      </c>
      <c r="T131" s="737"/>
      <c r="U131" s="800"/>
      <c r="V131" s="737"/>
      <c r="W131" s="800"/>
      <c r="X131" s="737"/>
      <c r="Y131" s="800"/>
      <c r="Z131" s="557"/>
      <c r="AA131" s="557"/>
      <c r="AB131" s="557"/>
      <c r="AC131" s="557"/>
      <c r="AD131" s="557"/>
      <c r="AE131" s="557"/>
    </row>
    <row r="132" spans="1:31" s="11" customFormat="1" ht="15.75" customHeight="1" x14ac:dyDescent="0.25">
      <c r="A132" s="1041"/>
      <c r="B132" s="1081"/>
      <c r="C132" s="788" t="s">
        <v>78</v>
      </c>
      <c r="D132" s="789" t="s">
        <v>79</v>
      </c>
      <c r="E132" s="789" t="s">
        <v>80</v>
      </c>
      <c r="F132" s="789" t="s">
        <v>80</v>
      </c>
      <c r="G132" s="789" t="s">
        <v>81</v>
      </c>
      <c r="H132" s="789" t="s">
        <v>80</v>
      </c>
      <c r="I132" s="789" t="s">
        <v>90</v>
      </c>
      <c r="J132" s="790" t="s">
        <v>83</v>
      </c>
      <c r="K132" s="62" t="s">
        <v>84</v>
      </c>
      <c r="L132" s="62" t="s">
        <v>12</v>
      </c>
      <c r="M132" s="62" t="s">
        <v>13</v>
      </c>
      <c r="N132" s="62" t="s">
        <v>10</v>
      </c>
      <c r="O132" s="9" t="s">
        <v>811</v>
      </c>
      <c r="P132" s="10">
        <v>0</v>
      </c>
      <c r="Q132" s="10"/>
      <c r="R132" s="10"/>
      <c r="S132" s="51" t="s">
        <v>10</v>
      </c>
      <c r="T132" s="737"/>
      <c r="U132" s="564"/>
      <c r="V132" s="737"/>
      <c r="W132" s="564"/>
      <c r="X132" s="737"/>
      <c r="Y132" s="564"/>
      <c r="Z132" s="557"/>
      <c r="AA132" s="557"/>
      <c r="AB132" s="557"/>
      <c r="AC132" s="557"/>
      <c r="AD132" s="557"/>
      <c r="AE132" s="557"/>
    </row>
    <row r="133" spans="1:31" s="11" customFormat="1" ht="24" customHeight="1" x14ac:dyDescent="0.3">
      <c r="A133" s="1042"/>
      <c r="B133" s="1082"/>
      <c r="C133" s="788" t="s">
        <v>78</v>
      </c>
      <c r="D133" s="789" t="s">
        <v>79</v>
      </c>
      <c r="E133" s="789" t="s">
        <v>80</v>
      </c>
      <c r="F133" s="789" t="s">
        <v>80</v>
      </c>
      <c r="G133" s="789" t="s">
        <v>81</v>
      </c>
      <c r="H133" s="789" t="s">
        <v>80</v>
      </c>
      <c r="I133" s="789" t="s">
        <v>90</v>
      </c>
      <c r="J133" s="790" t="s">
        <v>83</v>
      </c>
      <c r="K133" s="62" t="s">
        <v>84</v>
      </c>
      <c r="L133" s="62" t="s">
        <v>76</v>
      </c>
      <c r="M133" s="62" t="s">
        <v>13</v>
      </c>
      <c r="N133" s="62" t="s">
        <v>10</v>
      </c>
      <c r="O133" s="9" t="s">
        <v>14</v>
      </c>
      <c r="P133" s="10">
        <v>0</v>
      </c>
      <c r="Q133" s="10">
        <v>0</v>
      </c>
      <c r="R133" s="10">
        <v>0</v>
      </c>
      <c r="S133" s="51" t="s">
        <v>10</v>
      </c>
      <c r="T133" s="737"/>
      <c r="U133" s="800"/>
      <c r="V133" s="737"/>
      <c r="W133" s="800"/>
      <c r="X133" s="737"/>
      <c r="Y133" s="800"/>
      <c r="Z133" s="557"/>
      <c r="AA133" s="557"/>
      <c r="AB133" s="557"/>
      <c r="AC133" s="557"/>
      <c r="AD133" s="557"/>
      <c r="AE133" s="557"/>
    </row>
    <row r="134" spans="1:31" s="11" customFormat="1" ht="38.25" customHeight="1" x14ac:dyDescent="0.3">
      <c r="A134" s="1040" t="s">
        <v>91</v>
      </c>
      <c r="B134" s="1080">
        <v>2112</v>
      </c>
      <c r="C134" s="788" t="s">
        <v>78</v>
      </c>
      <c r="D134" s="789" t="s">
        <v>79</v>
      </c>
      <c r="E134" s="789" t="s">
        <v>80</v>
      </c>
      <c r="F134" s="789" t="s">
        <v>80</v>
      </c>
      <c r="G134" s="789" t="s">
        <v>81</v>
      </c>
      <c r="H134" s="789" t="s">
        <v>80</v>
      </c>
      <c r="I134" s="789" t="s">
        <v>82</v>
      </c>
      <c r="J134" s="790" t="s">
        <v>83</v>
      </c>
      <c r="K134" s="62" t="s">
        <v>92</v>
      </c>
      <c r="L134" s="62" t="s">
        <v>12</v>
      </c>
      <c r="M134" s="62" t="s">
        <v>13</v>
      </c>
      <c r="N134" s="62" t="s">
        <v>20</v>
      </c>
      <c r="O134" s="9" t="s">
        <v>21</v>
      </c>
      <c r="P134" s="10">
        <f>'264 КВР 111 (2020)КРАЙ'!E12</f>
        <v>0</v>
      </c>
      <c r="Q134" s="10">
        <f>'264 КВР 111 (2021)КРАЙ'!E12</f>
        <v>0</v>
      </c>
      <c r="R134" s="10">
        <f>'264 КВР 111 (2022)КРАЙ'!E12</f>
        <v>0</v>
      </c>
      <c r="S134" s="51" t="s">
        <v>10</v>
      </c>
      <c r="T134" s="737"/>
      <c r="U134" s="800"/>
      <c r="V134" s="737"/>
      <c r="W134" s="800"/>
      <c r="X134" s="737"/>
      <c r="Y134" s="800"/>
      <c r="Z134" s="557"/>
      <c r="AA134" s="557"/>
      <c r="AB134" s="557"/>
      <c r="AC134" s="557"/>
      <c r="AD134" s="557"/>
      <c r="AE134" s="557"/>
    </row>
    <row r="135" spans="1:31" s="11" customFormat="1" ht="38.25" customHeight="1" x14ac:dyDescent="0.3">
      <c r="A135" s="1041"/>
      <c r="B135" s="1081"/>
      <c r="C135" s="788" t="s">
        <v>78</v>
      </c>
      <c r="D135" s="789" t="s">
        <v>79</v>
      </c>
      <c r="E135" s="789" t="s">
        <v>80</v>
      </c>
      <c r="F135" s="789" t="s">
        <v>80</v>
      </c>
      <c r="G135" s="789" t="s">
        <v>81</v>
      </c>
      <c r="H135" s="789" t="s">
        <v>80</v>
      </c>
      <c r="I135" s="789" t="s">
        <v>90</v>
      </c>
      <c r="J135" s="790" t="s">
        <v>83</v>
      </c>
      <c r="K135" s="62" t="s">
        <v>92</v>
      </c>
      <c r="L135" s="62" t="s">
        <v>12</v>
      </c>
      <c r="M135" s="62" t="s">
        <v>23</v>
      </c>
      <c r="N135" s="62" t="s">
        <v>24</v>
      </c>
      <c r="O135" s="9" t="s">
        <v>25</v>
      </c>
      <c r="P135" s="10">
        <f>'264 КВР 111 (2020)Р-Н'!E12</f>
        <v>0</v>
      </c>
      <c r="Q135" s="10">
        <f>'264 КВР 111 (2021)Р-Н'!E12</f>
        <v>0</v>
      </c>
      <c r="R135" s="10">
        <f>'264 КВР 111 (2022)Р-Н'!E12</f>
        <v>0</v>
      </c>
      <c r="S135" s="51" t="s">
        <v>10</v>
      </c>
      <c r="T135" s="737"/>
      <c r="U135" s="800"/>
      <c r="V135" s="737"/>
      <c r="W135" s="800"/>
      <c r="X135" s="737"/>
      <c r="Y135" s="800"/>
      <c r="Z135" s="557"/>
      <c r="AA135" s="557"/>
      <c r="AB135" s="557"/>
      <c r="AC135" s="557"/>
      <c r="AD135" s="557"/>
      <c r="AE135" s="557"/>
    </row>
    <row r="136" spans="1:31" s="11" customFormat="1" ht="38.25" customHeight="1" x14ac:dyDescent="0.3">
      <c r="A136" s="1041"/>
      <c r="B136" s="1081"/>
      <c r="C136" s="788" t="s">
        <v>78</v>
      </c>
      <c r="D136" s="789" t="s">
        <v>79</v>
      </c>
      <c r="E136" s="789" t="s">
        <v>80</v>
      </c>
      <c r="F136" s="789" t="s">
        <v>80</v>
      </c>
      <c r="G136" s="789" t="s">
        <v>81</v>
      </c>
      <c r="H136" s="789" t="s">
        <v>80</v>
      </c>
      <c r="I136" s="789" t="s">
        <v>90</v>
      </c>
      <c r="J136" s="790" t="s">
        <v>83</v>
      </c>
      <c r="K136" s="62" t="s">
        <v>92</v>
      </c>
      <c r="L136" s="62" t="s">
        <v>76</v>
      </c>
      <c r="M136" s="62" t="s">
        <v>13</v>
      </c>
      <c r="N136" s="62" t="s">
        <v>10</v>
      </c>
      <c r="O136" s="9" t="s">
        <v>25</v>
      </c>
      <c r="P136" s="10">
        <v>0</v>
      </c>
      <c r="Q136" s="10">
        <v>0</v>
      </c>
      <c r="R136" s="10">
        <v>0</v>
      </c>
      <c r="S136" s="51" t="s">
        <v>10</v>
      </c>
      <c r="T136" s="737"/>
      <c r="U136" s="800"/>
      <c r="V136" s="737"/>
      <c r="W136" s="800"/>
      <c r="X136" s="737"/>
      <c r="Y136" s="800"/>
      <c r="Z136" s="557"/>
      <c r="AA136" s="557"/>
      <c r="AB136" s="557"/>
      <c r="AC136" s="557"/>
      <c r="AD136" s="557"/>
      <c r="AE136" s="557"/>
    </row>
    <row r="137" spans="1:31" s="11" customFormat="1" ht="38.25" customHeight="1" x14ac:dyDescent="0.3">
      <c r="A137" s="1041"/>
      <c r="B137" s="1081"/>
      <c r="C137" s="788" t="s">
        <v>78</v>
      </c>
      <c r="D137" s="789" t="s">
        <v>79</v>
      </c>
      <c r="E137" s="789" t="s">
        <v>80</v>
      </c>
      <c r="F137" s="789" t="s">
        <v>80</v>
      </c>
      <c r="G137" s="789" t="s">
        <v>81</v>
      </c>
      <c r="H137" s="789" t="s">
        <v>80</v>
      </c>
      <c r="I137" s="789" t="s">
        <v>90</v>
      </c>
      <c r="J137" s="790" t="s">
        <v>83</v>
      </c>
      <c r="K137" s="62" t="s">
        <v>92</v>
      </c>
      <c r="L137" s="62" t="s">
        <v>12</v>
      </c>
      <c r="M137" s="62" t="s">
        <v>13</v>
      </c>
      <c r="N137" s="62" t="s">
        <v>10</v>
      </c>
      <c r="O137" s="9" t="s">
        <v>14</v>
      </c>
      <c r="P137" s="10">
        <v>0</v>
      </c>
      <c r="Q137" s="10">
        <v>0</v>
      </c>
      <c r="R137" s="10">
        <v>0</v>
      </c>
      <c r="S137" s="51" t="s">
        <v>10</v>
      </c>
      <c r="T137" s="737"/>
      <c r="U137" s="800"/>
      <c r="V137" s="737"/>
      <c r="W137" s="800"/>
      <c r="X137" s="737"/>
      <c r="Y137" s="800"/>
      <c r="Z137" s="557"/>
      <c r="AA137" s="557"/>
      <c r="AB137" s="557"/>
      <c r="AC137" s="557"/>
      <c r="AD137" s="557"/>
      <c r="AE137" s="557"/>
    </row>
    <row r="138" spans="1:31" s="11" customFormat="1" ht="38.25" customHeight="1" x14ac:dyDescent="0.3">
      <c r="A138" s="1042"/>
      <c r="B138" s="1082"/>
      <c r="C138" s="788" t="s">
        <v>78</v>
      </c>
      <c r="D138" s="789" t="s">
        <v>79</v>
      </c>
      <c r="E138" s="789" t="s">
        <v>80</v>
      </c>
      <c r="F138" s="789" t="s">
        <v>80</v>
      </c>
      <c r="G138" s="789" t="s">
        <v>81</v>
      </c>
      <c r="H138" s="789" t="s">
        <v>80</v>
      </c>
      <c r="I138" s="789" t="s">
        <v>90</v>
      </c>
      <c r="J138" s="790" t="s">
        <v>83</v>
      </c>
      <c r="K138" s="62" t="s">
        <v>92</v>
      </c>
      <c r="L138" s="62" t="s">
        <v>76</v>
      </c>
      <c r="M138" s="62" t="s">
        <v>13</v>
      </c>
      <c r="N138" s="62" t="s">
        <v>10</v>
      </c>
      <c r="O138" s="9" t="s">
        <v>14</v>
      </c>
      <c r="P138" s="10">
        <v>0</v>
      </c>
      <c r="Q138" s="10">
        <v>0</v>
      </c>
      <c r="R138" s="10">
        <v>0</v>
      </c>
      <c r="S138" s="51" t="s">
        <v>10</v>
      </c>
      <c r="T138" s="737"/>
      <c r="U138" s="800"/>
      <c r="V138" s="737"/>
      <c r="W138" s="800"/>
      <c r="X138" s="737"/>
      <c r="Y138" s="800"/>
      <c r="Z138" s="557"/>
      <c r="AA138" s="557"/>
      <c r="AB138" s="557"/>
      <c r="AC138" s="557"/>
      <c r="AD138" s="557"/>
      <c r="AE138" s="557"/>
    </row>
    <row r="139" spans="1:31" s="11" customFormat="1" ht="31.5" customHeight="1" x14ac:dyDescent="0.3">
      <c r="A139" s="1040" t="s">
        <v>93</v>
      </c>
      <c r="B139" s="1080">
        <v>2113</v>
      </c>
      <c r="C139" s="788" t="s">
        <v>78</v>
      </c>
      <c r="D139" s="789" t="s">
        <v>79</v>
      </c>
      <c r="E139" s="789" t="s">
        <v>80</v>
      </c>
      <c r="F139" s="789" t="s">
        <v>80</v>
      </c>
      <c r="G139" s="789" t="s">
        <v>81</v>
      </c>
      <c r="H139" s="789" t="s">
        <v>80</v>
      </c>
      <c r="I139" s="789" t="s">
        <v>82</v>
      </c>
      <c r="J139" s="790" t="s">
        <v>83</v>
      </c>
      <c r="K139" s="62" t="s">
        <v>94</v>
      </c>
      <c r="L139" s="62" t="s">
        <v>12</v>
      </c>
      <c r="M139" s="62" t="s">
        <v>13</v>
      </c>
      <c r="N139" s="62" t="s">
        <v>20</v>
      </c>
      <c r="O139" s="9" t="s">
        <v>21</v>
      </c>
      <c r="P139" s="10">
        <f>'266 КВР 111 (2020)КРАЙ'!E12</f>
        <v>27303.96</v>
      </c>
      <c r="Q139" s="10">
        <f>'266 КВР 111 (2021)КРАЙ'!E12</f>
        <v>27303.96</v>
      </c>
      <c r="R139" s="10">
        <f>'266 КВР 111 (2022)КРАЙ'!E12</f>
        <v>27303.96</v>
      </c>
      <c r="S139" s="51" t="s">
        <v>10</v>
      </c>
      <c r="T139" s="737"/>
      <c r="U139" s="800"/>
      <c r="V139" s="737"/>
      <c r="W139" s="800"/>
      <c r="X139" s="737"/>
      <c r="Y139" s="800"/>
      <c r="Z139" s="557"/>
      <c r="AA139" s="557"/>
      <c r="AB139" s="557"/>
      <c r="AC139" s="557"/>
      <c r="AD139" s="557"/>
      <c r="AE139" s="557"/>
    </row>
    <row r="140" spans="1:31" s="11" customFormat="1" ht="31.5" customHeight="1" x14ac:dyDescent="0.3">
      <c r="A140" s="1041"/>
      <c r="B140" s="1081"/>
      <c r="C140" s="788" t="s">
        <v>78</v>
      </c>
      <c r="D140" s="789" t="s">
        <v>79</v>
      </c>
      <c r="E140" s="789" t="s">
        <v>86</v>
      </c>
      <c r="F140" s="789" t="s">
        <v>80</v>
      </c>
      <c r="G140" s="789" t="s">
        <v>87</v>
      </c>
      <c r="H140" s="789" t="s">
        <v>88</v>
      </c>
      <c r="I140" s="789" t="s">
        <v>82</v>
      </c>
      <c r="J140" s="790" t="s">
        <v>83</v>
      </c>
      <c r="K140" s="62" t="s">
        <v>94</v>
      </c>
      <c r="L140" s="62" t="s">
        <v>12</v>
      </c>
      <c r="M140" s="62" t="s">
        <v>13</v>
      </c>
      <c r="N140" s="62" t="s">
        <v>20</v>
      </c>
      <c r="O140" s="9" t="s">
        <v>21</v>
      </c>
      <c r="P140" s="10">
        <f>'266 КВР 111 (2020)КРАЙ (0703)'!E12</f>
        <v>0</v>
      </c>
      <c r="Q140" s="10">
        <f>'266 КВР 111 (2021)КРАЙ (0703)'!E12</f>
        <v>0</v>
      </c>
      <c r="R140" s="10">
        <f>'266 КВР 111 (2022)КРАЙ (0703)'!E12</f>
        <v>0</v>
      </c>
      <c r="S140" s="51" t="s">
        <v>10</v>
      </c>
      <c r="T140" s="737"/>
      <c r="U140" s="800"/>
      <c r="V140" s="737"/>
      <c r="W140" s="800"/>
      <c r="X140" s="737"/>
      <c r="Y140" s="800"/>
      <c r="Z140" s="557"/>
      <c r="AA140" s="557"/>
      <c r="AB140" s="557"/>
      <c r="AC140" s="557"/>
      <c r="AD140" s="557"/>
      <c r="AE140" s="557"/>
    </row>
    <row r="141" spans="1:31" s="11" customFormat="1" ht="31.5" customHeight="1" x14ac:dyDescent="0.3">
      <c r="A141" s="1041"/>
      <c r="B141" s="1081"/>
      <c r="C141" s="788" t="s">
        <v>78</v>
      </c>
      <c r="D141" s="789" t="s">
        <v>79</v>
      </c>
      <c r="E141" s="789" t="s">
        <v>80</v>
      </c>
      <c r="F141" s="789" t="s">
        <v>80</v>
      </c>
      <c r="G141" s="789" t="s">
        <v>81</v>
      </c>
      <c r="H141" s="789" t="s">
        <v>80</v>
      </c>
      <c r="I141" s="789" t="s">
        <v>90</v>
      </c>
      <c r="J141" s="790" t="s">
        <v>83</v>
      </c>
      <c r="K141" s="62" t="s">
        <v>94</v>
      </c>
      <c r="L141" s="62" t="s">
        <v>12</v>
      </c>
      <c r="M141" s="62" t="s">
        <v>23</v>
      </c>
      <c r="N141" s="62" t="s">
        <v>24</v>
      </c>
      <c r="O141" s="9" t="s">
        <v>25</v>
      </c>
      <c r="P141" s="10">
        <f>'266 КВР 111 (2020)Р-Н'!E12</f>
        <v>0</v>
      </c>
      <c r="Q141" s="10">
        <f>'266 КВР 111 (2021)Р-Н'!E12</f>
        <v>0</v>
      </c>
      <c r="R141" s="10">
        <f>'266 КВР 111 (2022)Р-Н'!E12</f>
        <v>0</v>
      </c>
      <c r="S141" s="51" t="s">
        <v>10</v>
      </c>
      <c r="T141" s="737"/>
      <c r="U141" s="800"/>
      <c r="V141" s="737"/>
      <c r="W141" s="800"/>
      <c r="X141" s="737"/>
      <c r="Y141" s="800"/>
      <c r="Z141" s="557"/>
      <c r="AA141" s="557"/>
      <c r="AB141" s="557"/>
      <c r="AC141" s="557"/>
      <c r="AD141" s="557"/>
      <c r="AE141" s="557"/>
    </row>
    <row r="142" spans="1:31" s="11" customFormat="1" ht="31.5" customHeight="1" x14ac:dyDescent="0.3">
      <c r="A142" s="1042"/>
      <c r="B142" s="1082"/>
      <c r="C142" s="788" t="s">
        <v>78</v>
      </c>
      <c r="D142" s="789" t="s">
        <v>79</v>
      </c>
      <c r="E142" s="789" t="s">
        <v>80</v>
      </c>
      <c r="F142" s="789" t="s">
        <v>80</v>
      </c>
      <c r="G142" s="789" t="s">
        <v>81</v>
      </c>
      <c r="H142" s="789" t="s">
        <v>80</v>
      </c>
      <c r="I142" s="789" t="s">
        <v>90</v>
      </c>
      <c r="J142" s="790" t="s">
        <v>83</v>
      </c>
      <c r="K142" s="62" t="s">
        <v>94</v>
      </c>
      <c r="L142" s="62" t="s">
        <v>12</v>
      </c>
      <c r="M142" s="62" t="s">
        <v>13</v>
      </c>
      <c r="N142" s="62" t="s">
        <v>10</v>
      </c>
      <c r="O142" s="9" t="s">
        <v>14</v>
      </c>
      <c r="P142" s="10">
        <v>0</v>
      </c>
      <c r="Q142" s="10">
        <v>0</v>
      </c>
      <c r="R142" s="10">
        <v>0</v>
      </c>
      <c r="S142" s="51" t="s">
        <v>10</v>
      </c>
      <c r="T142" s="737"/>
      <c r="U142" s="800"/>
      <c r="V142" s="737"/>
      <c r="W142" s="800"/>
      <c r="X142" s="737"/>
      <c r="Y142" s="800"/>
      <c r="Z142" s="557"/>
      <c r="AA142" s="557"/>
      <c r="AB142" s="557"/>
      <c r="AC142" s="557"/>
      <c r="AD142" s="557"/>
      <c r="AE142" s="557"/>
    </row>
    <row r="143" spans="1:31" s="30" customFormat="1" ht="61.5" customHeight="1" x14ac:dyDescent="0.3">
      <c r="A143" s="27" t="s">
        <v>213</v>
      </c>
      <c r="B143" s="31">
        <v>2120</v>
      </c>
      <c r="C143" s="1049" t="s">
        <v>10</v>
      </c>
      <c r="D143" s="1050"/>
      <c r="E143" s="1050"/>
      <c r="F143" s="1050"/>
      <c r="G143" s="1050"/>
      <c r="H143" s="1050"/>
      <c r="I143" s="1050"/>
      <c r="J143" s="1051"/>
      <c r="K143" s="1049" t="s">
        <v>10</v>
      </c>
      <c r="L143" s="1050"/>
      <c r="M143" s="1050"/>
      <c r="N143" s="1050"/>
      <c r="O143" s="1051"/>
      <c r="P143" s="29">
        <f>SUM(P144:P159)</f>
        <v>220603.41</v>
      </c>
      <c r="Q143" s="29">
        <f t="shared" ref="Q143:R143" si="60">SUM(Q144:Q159)</f>
        <v>200744</v>
      </c>
      <c r="R143" s="29">
        <f t="shared" si="60"/>
        <v>200744</v>
      </c>
      <c r="S143" s="50" t="s">
        <v>10</v>
      </c>
      <c r="T143" s="558"/>
      <c r="U143" s="809"/>
      <c r="V143" s="558"/>
      <c r="W143" s="809"/>
      <c r="X143" s="558"/>
      <c r="Y143" s="809"/>
      <c r="Z143" s="556"/>
      <c r="AA143" s="556"/>
      <c r="AB143" s="556"/>
      <c r="AC143" s="556"/>
      <c r="AD143" s="556"/>
      <c r="AE143" s="556"/>
    </row>
    <row r="144" spans="1:31" s="11" customFormat="1" ht="39.75" customHeight="1" x14ac:dyDescent="0.3">
      <c r="A144" s="1052" t="s">
        <v>95</v>
      </c>
      <c r="B144" s="1055">
        <v>2121</v>
      </c>
      <c r="C144" s="788" t="s">
        <v>78</v>
      </c>
      <c r="D144" s="789" t="s">
        <v>79</v>
      </c>
      <c r="E144" s="789" t="s">
        <v>80</v>
      </c>
      <c r="F144" s="789" t="s">
        <v>80</v>
      </c>
      <c r="G144" s="789" t="s">
        <v>81</v>
      </c>
      <c r="H144" s="789" t="s">
        <v>80</v>
      </c>
      <c r="I144" s="789" t="s">
        <v>82</v>
      </c>
      <c r="J144" s="790" t="s">
        <v>96</v>
      </c>
      <c r="K144" s="62" t="s">
        <v>97</v>
      </c>
      <c r="L144" s="62" t="s">
        <v>12</v>
      </c>
      <c r="M144" s="62" t="s">
        <v>13</v>
      </c>
      <c r="N144" s="62" t="s">
        <v>20</v>
      </c>
      <c r="O144" s="9" t="s">
        <v>21</v>
      </c>
      <c r="P144" s="10">
        <f>'212, 226 КВР 112 (2020)КРАЙ'!F12</f>
        <v>3500</v>
      </c>
      <c r="Q144" s="10">
        <f>'212, 226 КВР 112 (2021)КРАЙ'!F12</f>
        <v>1500</v>
      </c>
      <c r="R144" s="10">
        <f>'212, 226 КВР 112 (2022)КРАЙ'!F12</f>
        <v>1500</v>
      </c>
      <c r="S144" s="51" t="s">
        <v>10</v>
      </c>
      <c r="T144" s="737"/>
      <c r="U144" s="800"/>
      <c r="V144" s="737"/>
      <c r="W144" s="800"/>
      <c r="X144" s="737"/>
      <c r="Y144" s="800"/>
      <c r="Z144" s="557"/>
      <c r="AA144" s="557"/>
      <c r="AB144" s="557"/>
      <c r="AC144" s="557"/>
      <c r="AD144" s="557"/>
      <c r="AE144" s="557"/>
    </row>
    <row r="145" spans="1:31" s="11" customFormat="1" ht="32.25" customHeight="1" x14ac:dyDescent="0.3">
      <c r="A145" s="1053"/>
      <c r="B145" s="1056"/>
      <c r="C145" s="788" t="s">
        <v>78</v>
      </c>
      <c r="D145" s="789" t="s">
        <v>79</v>
      </c>
      <c r="E145" s="789" t="s">
        <v>80</v>
      </c>
      <c r="F145" s="789" t="s">
        <v>80</v>
      </c>
      <c r="G145" s="789" t="s">
        <v>81</v>
      </c>
      <c r="H145" s="789" t="s">
        <v>80</v>
      </c>
      <c r="I145" s="789" t="s">
        <v>90</v>
      </c>
      <c r="J145" s="790" t="s">
        <v>96</v>
      </c>
      <c r="K145" s="62" t="s">
        <v>97</v>
      </c>
      <c r="L145" s="62" t="s">
        <v>12</v>
      </c>
      <c r="M145" s="62" t="s">
        <v>13</v>
      </c>
      <c r="N145" s="62" t="s">
        <v>36</v>
      </c>
      <c r="O145" s="9" t="s">
        <v>25</v>
      </c>
      <c r="P145" s="10">
        <v>0</v>
      </c>
      <c r="Q145" s="10"/>
      <c r="R145" s="10"/>
      <c r="S145" s="51"/>
      <c r="T145" s="737"/>
      <c r="U145" s="800"/>
      <c r="V145" s="737"/>
      <c r="W145" s="800"/>
      <c r="X145" s="737"/>
      <c r="Y145" s="800"/>
      <c r="Z145" s="557"/>
      <c r="AA145" s="557"/>
      <c r="AB145" s="557"/>
      <c r="AC145" s="557"/>
      <c r="AD145" s="557"/>
      <c r="AE145" s="557"/>
    </row>
    <row r="146" spans="1:31" s="11" customFormat="1" ht="24.75" customHeight="1" x14ac:dyDescent="0.3">
      <c r="A146" s="1053"/>
      <c r="B146" s="1056"/>
      <c r="C146" s="788" t="s">
        <v>78</v>
      </c>
      <c r="D146" s="789" t="s">
        <v>79</v>
      </c>
      <c r="E146" s="789" t="s">
        <v>80</v>
      </c>
      <c r="F146" s="789" t="s">
        <v>80</v>
      </c>
      <c r="G146" s="789" t="s">
        <v>81</v>
      </c>
      <c r="H146" s="789" t="s">
        <v>80</v>
      </c>
      <c r="I146" s="789" t="s">
        <v>90</v>
      </c>
      <c r="J146" s="790" t="s">
        <v>96</v>
      </c>
      <c r="K146" s="62" t="s">
        <v>97</v>
      </c>
      <c r="L146" s="62" t="s">
        <v>12</v>
      </c>
      <c r="M146" s="62" t="s">
        <v>13</v>
      </c>
      <c r="N146" s="62" t="s">
        <v>10</v>
      </c>
      <c r="O146" s="9" t="s">
        <v>14</v>
      </c>
      <c r="P146" s="10">
        <v>0</v>
      </c>
      <c r="Q146" s="10">
        <v>0</v>
      </c>
      <c r="R146" s="10">
        <v>0</v>
      </c>
      <c r="S146" s="51" t="s">
        <v>10</v>
      </c>
      <c r="T146" s="737"/>
      <c r="U146" s="800"/>
      <c r="V146" s="737"/>
      <c r="W146" s="800"/>
      <c r="X146" s="737"/>
      <c r="Y146" s="800"/>
      <c r="Z146" s="557"/>
      <c r="AA146" s="557"/>
      <c r="AB146" s="557"/>
      <c r="AC146" s="557"/>
      <c r="AD146" s="557"/>
      <c r="AE146" s="557"/>
    </row>
    <row r="147" spans="1:31" s="11" customFormat="1" ht="24.75" customHeight="1" x14ac:dyDescent="0.25">
      <c r="A147" s="1053"/>
      <c r="B147" s="1056"/>
      <c r="C147" s="788" t="s">
        <v>78</v>
      </c>
      <c r="D147" s="789" t="s">
        <v>79</v>
      </c>
      <c r="E147" s="789" t="s">
        <v>80</v>
      </c>
      <c r="F147" s="789" t="s">
        <v>80</v>
      </c>
      <c r="G147" s="789" t="s">
        <v>81</v>
      </c>
      <c r="H147" s="789" t="s">
        <v>80</v>
      </c>
      <c r="I147" s="789" t="s">
        <v>90</v>
      </c>
      <c r="J147" s="790" t="s">
        <v>96</v>
      </c>
      <c r="K147" s="62" t="s">
        <v>97</v>
      </c>
      <c r="L147" s="62" t="s">
        <v>12</v>
      </c>
      <c r="M147" s="62" t="s">
        <v>13</v>
      </c>
      <c r="N147" s="62" t="s">
        <v>10</v>
      </c>
      <c r="O147" s="9" t="s">
        <v>811</v>
      </c>
      <c r="P147" s="10">
        <v>0</v>
      </c>
      <c r="Q147" s="10"/>
      <c r="R147" s="10"/>
      <c r="S147" s="51" t="s">
        <v>10</v>
      </c>
      <c r="T147" s="737"/>
      <c r="U147" s="564"/>
      <c r="V147" s="737"/>
      <c r="W147" s="564"/>
      <c r="X147" s="737"/>
      <c r="Y147" s="564"/>
      <c r="Z147" s="557"/>
      <c r="AA147" s="557"/>
      <c r="AB147" s="557"/>
      <c r="AC147" s="557"/>
      <c r="AD147" s="557"/>
      <c r="AE147" s="557"/>
    </row>
    <row r="148" spans="1:31" s="11" customFormat="1" ht="28.5" customHeight="1" x14ac:dyDescent="0.3">
      <c r="A148" s="1053"/>
      <c r="B148" s="1056"/>
      <c r="C148" s="788" t="s">
        <v>78</v>
      </c>
      <c r="D148" s="789" t="s">
        <v>79</v>
      </c>
      <c r="E148" s="789" t="s">
        <v>80</v>
      </c>
      <c r="F148" s="789" t="s">
        <v>80</v>
      </c>
      <c r="G148" s="789" t="s">
        <v>81</v>
      </c>
      <c r="H148" s="789" t="s">
        <v>80</v>
      </c>
      <c r="I148" s="789" t="s">
        <v>90</v>
      </c>
      <c r="J148" s="790" t="s">
        <v>96</v>
      </c>
      <c r="K148" s="62" t="s">
        <v>97</v>
      </c>
      <c r="L148" s="62" t="s">
        <v>76</v>
      </c>
      <c r="M148" s="62" t="s">
        <v>13</v>
      </c>
      <c r="N148" s="62" t="s">
        <v>10</v>
      </c>
      <c r="O148" s="9" t="s">
        <v>25</v>
      </c>
      <c r="P148" s="10">
        <v>0</v>
      </c>
      <c r="Q148" s="10"/>
      <c r="R148" s="10"/>
      <c r="S148" s="51"/>
      <c r="T148" s="737"/>
      <c r="U148" s="800"/>
      <c r="V148" s="737"/>
      <c r="W148" s="800"/>
      <c r="X148" s="737"/>
      <c r="Y148" s="800"/>
      <c r="Z148" s="557"/>
      <c r="AA148" s="557"/>
      <c r="AB148" s="557"/>
      <c r="AC148" s="557"/>
      <c r="AD148" s="557"/>
      <c r="AE148" s="557"/>
    </row>
    <row r="149" spans="1:31" s="11" customFormat="1" ht="18" customHeight="1" x14ac:dyDescent="0.3">
      <c r="A149" s="1054"/>
      <c r="B149" s="1057"/>
      <c r="C149" s="788" t="s">
        <v>78</v>
      </c>
      <c r="D149" s="789" t="s">
        <v>79</v>
      </c>
      <c r="E149" s="789" t="s">
        <v>80</v>
      </c>
      <c r="F149" s="789" t="s">
        <v>80</v>
      </c>
      <c r="G149" s="789" t="s">
        <v>81</v>
      </c>
      <c r="H149" s="789" t="s">
        <v>80</v>
      </c>
      <c r="I149" s="789" t="s">
        <v>90</v>
      </c>
      <c r="J149" s="790" t="s">
        <v>96</v>
      </c>
      <c r="K149" s="62" t="s">
        <v>97</v>
      </c>
      <c r="L149" s="62" t="s">
        <v>76</v>
      </c>
      <c r="M149" s="62" t="s">
        <v>13</v>
      </c>
      <c r="N149" s="62" t="s">
        <v>10</v>
      </c>
      <c r="O149" s="9" t="s">
        <v>14</v>
      </c>
      <c r="P149" s="10">
        <v>0</v>
      </c>
      <c r="Q149" s="10"/>
      <c r="R149" s="10"/>
      <c r="S149" s="51"/>
      <c r="T149" s="737"/>
      <c r="U149" s="800"/>
      <c r="V149" s="737"/>
      <c r="W149" s="800"/>
      <c r="X149" s="737"/>
      <c r="Y149" s="800"/>
      <c r="Z149" s="557"/>
      <c r="AA149" s="557"/>
      <c r="AB149" s="557"/>
      <c r="AC149" s="557"/>
      <c r="AD149" s="557"/>
      <c r="AE149" s="557"/>
    </row>
    <row r="150" spans="1:31" s="11" customFormat="1" ht="29.25" customHeight="1" x14ac:dyDescent="0.3">
      <c r="A150" s="1052" t="s">
        <v>98</v>
      </c>
      <c r="B150" s="1055">
        <v>2122</v>
      </c>
      <c r="C150" s="788" t="s">
        <v>78</v>
      </c>
      <c r="D150" s="789" t="s">
        <v>79</v>
      </c>
      <c r="E150" s="789" t="s">
        <v>80</v>
      </c>
      <c r="F150" s="789" t="s">
        <v>80</v>
      </c>
      <c r="G150" s="789" t="s">
        <v>81</v>
      </c>
      <c r="H150" s="789" t="s">
        <v>80</v>
      </c>
      <c r="I150" s="789" t="s">
        <v>82</v>
      </c>
      <c r="J150" s="790" t="s">
        <v>96</v>
      </c>
      <c r="K150" s="62" t="s">
        <v>99</v>
      </c>
      <c r="L150" s="62" t="s">
        <v>12</v>
      </c>
      <c r="M150" s="62" t="s">
        <v>13</v>
      </c>
      <c r="N150" s="62" t="s">
        <v>20</v>
      </c>
      <c r="O150" s="9" t="s">
        <v>21</v>
      </c>
      <c r="P150" s="10">
        <f>'212, 226 КВР 112 (2020)КРАЙ'!F15</f>
        <v>32000</v>
      </c>
      <c r="Q150" s="10">
        <f>'212, 226 КВР 112 (2021)КРАЙ'!F15</f>
        <v>24000</v>
      </c>
      <c r="R150" s="10">
        <f>'212, 226 КВР 112 (2022)КРАЙ'!F15</f>
        <v>24000</v>
      </c>
      <c r="S150" s="51" t="s">
        <v>10</v>
      </c>
      <c r="T150" s="737"/>
      <c r="U150" s="800"/>
      <c r="V150" s="737"/>
      <c r="W150" s="800"/>
      <c r="X150" s="737"/>
      <c r="Y150" s="800"/>
      <c r="Z150" s="557"/>
      <c r="AA150" s="557"/>
      <c r="AB150" s="557"/>
      <c r="AC150" s="557"/>
      <c r="AD150" s="557"/>
      <c r="AE150" s="557"/>
    </row>
    <row r="151" spans="1:31" s="11" customFormat="1" ht="35.25" customHeight="1" x14ac:dyDescent="0.3">
      <c r="A151" s="1053"/>
      <c r="B151" s="1056"/>
      <c r="C151" s="788" t="s">
        <v>78</v>
      </c>
      <c r="D151" s="789" t="s">
        <v>79</v>
      </c>
      <c r="E151" s="789" t="s">
        <v>80</v>
      </c>
      <c r="F151" s="789" t="s">
        <v>80</v>
      </c>
      <c r="G151" s="789" t="s">
        <v>81</v>
      </c>
      <c r="H151" s="789" t="s">
        <v>80</v>
      </c>
      <c r="I151" s="789" t="s">
        <v>90</v>
      </c>
      <c r="J151" s="790" t="s">
        <v>96</v>
      </c>
      <c r="K151" s="62" t="s">
        <v>99</v>
      </c>
      <c r="L151" s="62" t="s">
        <v>12</v>
      </c>
      <c r="M151" s="62" t="s">
        <v>13</v>
      </c>
      <c r="N151" s="62" t="s">
        <v>36</v>
      </c>
      <c r="O151" s="9" t="s">
        <v>25</v>
      </c>
      <c r="P151" s="10">
        <v>0</v>
      </c>
      <c r="Q151" s="10"/>
      <c r="R151" s="10"/>
      <c r="S151" s="51"/>
      <c r="T151" s="737"/>
      <c r="U151" s="800"/>
      <c r="V151" s="737"/>
      <c r="W151" s="800"/>
      <c r="X151" s="737"/>
      <c r="Y151" s="800"/>
      <c r="Z151" s="557"/>
      <c r="AA151" s="557"/>
      <c r="AB151" s="557"/>
      <c r="AC151" s="557"/>
      <c r="AD151" s="557"/>
      <c r="AE151" s="557"/>
    </row>
    <row r="152" spans="1:31" s="11" customFormat="1" ht="35.25" customHeight="1" x14ac:dyDescent="0.3">
      <c r="A152" s="1053"/>
      <c r="B152" s="1056"/>
      <c r="C152" s="788" t="s">
        <v>78</v>
      </c>
      <c r="D152" s="789" t="s">
        <v>79</v>
      </c>
      <c r="E152" s="789" t="s">
        <v>80</v>
      </c>
      <c r="F152" s="789" t="s">
        <v>80</v>
      </c>
      <c r="G152" s="789" t="s">
        <v>81</v>
      </c>
      <c r="H152" s="789" t="s">
        <v>80</v>
      </c>
      <c r="I152" s="789" t="s">
        <v>90</v>
      </c>
      <c r="J152" s="790" t="s">
        <v>96</v>
      </c>
      <c r="K152" s="62" t="s">
        <v>99</v>
      </c>
      <c r="L152" s="62" t="s">
        <v>12</v>
      </c>
      <c r="M152" s="62" t="s">
        <v>13</v>
      </c>
      <c r="N152" s="62" t="s">
        <v>10</v>
      </c>
      <c r="O152" s="9" t="s">
        <v>14</v>
      </c>
      <c r="P152" s="10">
        <v>0</v>
      </c>
      <c r="Q152" s="10"/>
      <c r="R152" s="10"/>
      <c r="S152" s="51"/>
      <c r="T152" s="737"/>
      <c r="U152" s="800"/>
      <c r="V152" s="737"/>
      <c r="W152" s="800"/>
      <c r="X152" s="737"/>
      <c r="Y152" s="800"/>
      <c r="Z152" s="557"/>
      <c r="AA152" s="557"/>
      <c r="AB152" s="557"/>
      <c r="AC152" s="557"/>
      <c r="AD152" s="557"/>
      <c r="AE152" s="557"/>
    </row>
    <row r="153" spans="1:31" s="11" customFormat="1" ht="15.75" x14ac:dyDescent="0.25">
      <c r="A153" s="1053"/>
      <c r="B153" s="1056"/>
      <c r="C153" s="788" t="s">
        <v>78</v>
      </c>
      <c r="D153" s="789" t="s">
        <v>79</v>
      </c>
      <c r="E153" s="789" t="s">
        <v>80</v>
      </c>
      <c r="F153" s="789" t="s">
        <v>80</v>
      </c>
      <c r="G153" s="789" t="s">
        <v>81</v>
      </c>
      <c r="H153" s="789" t="s">
        <v>80</v>
      </c>
      <c r="I153" s="789" t="s">
        <v>90</v>
      </c>
      <c r="J153" s="790" t="s">
        <v>96</v>
      </c>
      <c r="K153" s="62" t="s">
        <v>99</v>
      </c>
      <c r="L153" s="62" t="s">
        <v>12</v>
      </c>
      <c r="M153" s="62" t="s">
        <v>13</v>
      </c>
      <c r="N153" s="62" t="s">
        <v>10</v>
      </c>
      <c r="O153" s="9" t="s">
        <v>811</v>
      </c>
      <c r="P153" s="10">
        <v>0</v>
      </c>
      <c r="Q153" s="10"/>
      <c r="R153" s="10"/>
      <c r="S153" s="51"/>
      <c r="T153" s="737"/>
      <c r="U153" s="564"/>
      <c r="V153" s="737"/>
      <c r="W153" s="564"/>
      <c r="X153" s="737"/>
      <c r="Y153" s="564"/>
      <c r="Z153" s="557"/>
      <c r="AA153" s="557"/>
      <c r="AB153" s="557"/>
      <c r="AC153" s="557"/>
      <c r="AD153" s="557"/>
      <c r="AE153" s="557"/>
    </row>
    <row r="154" spans="1:31" s="11" customFormat="1" ht="35.25" customHeight="1" x14ac:dyDescent="0.3">
      <c r="A154" s="1053"/>
      <c r="B154" s="1056"/>
      <c r="C154" s="788" t="s">
        <v>78</v>
      </c>
      <c r="D154" s="789" t="s">
        <v>79</v>
      </c>
      <c r="E154" s="789" t="s">
        <v>80</v>
      </c>
      <c r="F154" s="789" t="s">
        <v>80</v>
      </c>
      <c r="G154" s="789" t="s">
        <v>81</v>
      </c>
      <c r="H154" s="789" t="s">
        <v>80</v>
      </c>
      <c r="I154" s="789" t="s">
        <v>90</v>
      </c>
      <c r="J154" s="790" t="s">
        <v>96</v>
      </c>
      <c r="K154" s="62" t="s">
        <v>99</v>
      </c>
      <c r="L154" s="62" t="s">
        <v>76</v>
      </c>
      <c r="M154" s="62" t="s">
        <v>13</v>
      </c>
      <c r="N154" s="62" t="s">
        <v>10</v>
      </c>
      <c r="O154" s="9" t="s">
        <v>25</v>
      </c>
      <c r="P154" s="10">
        <v>0</v>
      </c>
      <c r="Q154" s="10"/>
      <c r="R154" s="10"/>
      <c r="S154" s="51"/>
      <c r="T154" s="737"/>
      <c r="U154" s="800"/>
      <c r="V154" s="737"/>
      <c r="W154" s="800"/>
      <c r="X154" s="737"/>
      <c r="Y154" s="800"/>
      <c r="Z154" s="557"/>
      <c r="AA154" s="557"/>
      <c r="AB154" s="557"/>
      <c r="AC154" s="557"/>
      <c r="AD154" s="557"/>
      <c r="AE154" s="557"/>
    </row>
    <row r="155" spans="1:31" s="11" customFormat="1" ht="35.25" customHeight="1" x14ac:dyDescent="0.3">
      <c r="A155" s="1054"/>
      <c r="B155" s="1057"/>
      <c r="C155" s="788" t="s">
        <v>78</v>
      </c>
      <c r="D155" s="789" t="s">
        <v>79</v>
      </c>
      <c r="E155" s="789" t="s">
        <v>80</v>
      </c>
      <c r="F155" s="789" t="s">
        <v>80</v>
      </c>
      <c r="G155" s="789" t="s">
        <v>81</v>
      </c>
      <c r="H155" s="789" t="s">
        <v>80</v>
      </c>
      <c r="I155" s="789" t="s">
        <v>90</v>
      </c>
      <c r="J155" s="790" t="s">
        <v>96</v>
      </c>
      <c r="K155" s="62" t="s">
        <v>99</v>
      </c>
      <c r="L155" s="62" t="s">
        <v>76</v>
      </c>
      <c r="M155" s="62" t="s">
        <v>13</v>
      </c>
      <c r="N155" s="62" t="s">
        <v>10</v>
      </c>
      <c r="O155" s="9" t="s">
        <v>14</v>
      </c>
      <c r="P155" s="10">
        <v>0</v>
      </c>
      <c r="Q155" s="10"/>
      <c r="R155" s="10"/>
      <c r="S155" s="51"/>
      <c r="T155" s="737"/>
      <c r="U155" s="800"/>
      <c r="V155" s="737"/>
      <c r="W155" s="800"/>
      <c r="X155" s="737"/>
      <c r="Y155" s="800"/>
      <c r="Z155" s="557"/>
      <c r="AA155" s="557"/>
      <c r="AB155" s="557"/>
      <c r="AC155" s="557"/>
      <c r="AD155" s="557"/>
      <c r="AE155" s="557"/>
    </row>
    <row r="156" spans="1:31" s="11" customFormat="1" ht="28.5" customHeight="1" x14ac:dyDescent="0.3">
      <c r="A156" s="1052" t="s">
        <v>93</v>
      </c>
      <c r="B156" s="1080">
        <v>2123</v>
      </c>
      <c r="C156" s="788" t="s">
        <v>78</v>
      </c>
      <c r="D156" s="789" t="s">
        <v>79</v>
      </c>
      <c r="E156" s="789" t="s">
        <v>80</v>
      </c>
      <c r="F156" s="789" t="s">
        <v>80</v>
      </c>
      <c r="G156" s="789" t="s">
        <v>81</v>
      </c>
      <c r="H156" s="789" t="s">
        <v>80</v>
      </c>
      <c r="I156" s="789" t="s">
        <v>82</v>
      </c>
      <c r="J156" s="790" t="s">
        <v>96</v>
      </c>
      <c r="K156" s="62" t="s">
        <v>94</v>
      </c>
      <c r="L156" s="62" t="s">
        <v>12</v>
      </c>
      <c r="M156" s="62" t="s">
        <v>13</v>
      </c>
      <c r="N156" s="62" t="s">
        <v>20</v>
      </c>
      <c r="O156" s="9" t="s">
        <v>21</v>
      </c>
      <c r="P156" s="10">
        <f>'266 КВР 112 (2020)КРАЙ'!F11</f>
        <v>0</v>
      </c>
      <c r="Q156" s="10">
        <f>'266 КВР 112 (2021)КРАЙ'!F11</f>
        <v>0</v>
      </c>
      <c r="R156" s="10">
        <f>'266 КВР 112 (2022)КРАЙ'!F11</f>
        <v>0</v>
      </c>
      <c r="S156" s="51" t="s">
        <v>10</v>
      </c>
      <c r="T156" s="737"/>
      <c r="U156" s="800"/>
      <c r="V156" s="737"/>
      <c r="W156" s="800"/>
      <c r="X156" s="737"/>
      <c r="Y156" s="800"/>
      <c r="Z156" s="557"/>
      <c r="AA156" s="557"/>
      <c r="AB156" s="557"/>
      <c r="AC156" s="557"/>
      <c r="AD156" s="557"/>
      <c r="AE156" s="557"/>
    </row>
    <row r="157" spans="1:31" s="11" customFormat="1" ht="28.5" customHeight="1" x14ac:dyDescent="0.3">
      <c r="A157" s="1053"/>
      <c r="B157" s="1081"/>
      <c r="C157" s="788" t="s">
        <v>78</v>
      </c>
      <c r="D157" s="789" t="s">
        <v>79</v>
      </c>
      <c r="E157" s="789" t="s">
        <v>80</v>
      </c>
      <c r="F157" s="789" t="s">
        <v>80</v>
      </c>
      <c r="G157" s="789" t="s">
        <v>81</v>
      </c>
      <c r="H157" s="789" t="s">
        <v>80</v>
      </c>
      <c r="I157" s="789" t="s">
        <v>90</v>
      </c>
      <c r="J157" s="790" t="s">
        <v>96</v>
      </c>
      <c r="K157" s="62" t="s">
        <v>94</v>
      </c>
      <c r="L157" s="62" t="s">
        <v>12</v>
      </c>
      <c r="M157" s="62" t="s">
        <v>13</v>
      </c>
      <c r="N157" s="62" t="s">
        <v>36</v>
      </c>
      <c r="O157" s="9" t="s">
        <v>25</v>
      </c>
      <c r="P157" s="10">
        <f>'266 КВР 112 (2020)Р-Н'!F11</f>
        <v>0</v>
      </c>
      <c r="Q157" s="10">
        <f>'266 КВР 112 (2021)Р-Н'!F11</f>
        <v>0</v>
      </c>
      <c r="R157" s="10">
        <f>'266 КВР 112 (2022)Р-Н'!F11</f>
        <v>0</v>
      </c>
      <c r="S157" s="51" t="s">
        <v>10</v>
      </c>
      <c r="T157" s="737"/>
      <c r="U157" s="800"/>
      <c r="V157" s="737"/>
      <c r="W157" s="800"/>
      <c r="X157" s="737"/>
      <c r="Y157" s="800"/>
      <c r="Z157" s="557"/>
      <c r="AA157" s="557"/>
      <c r="AB157" s="557"/>
      <c r="AC157" s="557"/>
      <c r="AD157" s="557"/>
      <c r="AE157" s="557"/>
    </row>
    <row r="158" spans="1:31" s="11" customFormat="1" ht="28.5" customHeight="1" x14ac:dyDescent="0.3">
      <c r="A158" s="1054"/>
      <c r="B158" s="1082"/>
      <c r="C158" s="788" t="s">
        <v>78</v>
      </c>
      <c r="D158" s="789" t="s">
        <v>79</v>
      </c>
      <c r="E158" s="789" t="s">
        <v>80</v>
      </c>
      <c r="F158" s="789" t="s">
        <v>80</v>
      </c>
      <c r="G158" s="789" t="s">
        <v>81</v>
      </c>
      <c r="H158" s="789" t="s">
        <v>80</v>
      </c>
      <c r="I158" s="789" t="s">
        <v>90</v>
      </c>
      <c r="J158" s="790" t="s">
        <v>96</v>
      </c>
      <c r="K158" s="62" t="s">
        <v>94</v>
      </c>
      <c r="L158" s="62" t="s">
        <v>12</v>
      </c>
      <c r="M158" s="62" t="s">
        <v>13</v>
      </c>
      <c r="N158" s="62" t="s">
        <v>10</v>
      </c>
      <c r="O158" s="9" t="s">
        <v>14</v>
      </c>
      <c r="P158" s="10">
        <v>0</v>
      </c>
      <c r="Q158" s="10">
        <v>0</v>
      </c>
      <c r="R158" s="10">
        <v>0</v>
      </c>
      <c r="S158" s="51" t="s">
        <v>10</v>
      </c>
      <c r="T158" s="737"/>
      <c r="U158" s="800"/>
      <c r="V158" s="737"/>
      <c r="W158" s="800"/>
      <c r="X158" s="737"/>
      <c r="Y158" s="800"/>
      <c r="Z158" s="557"/>
      <c r="AA158" s="557"/>
      <c r="AB158" s="557"/>
      <c r="AC158" s="557"/>
      <c r="AD158" s="557"/>
      <c r="AE158" s="557"/>
    </row>
    <row r="159" spans="1:31" s="11" customFormat="1" ht="42.75" customHeight="1" x14ac:dyDescent="0.3">
      <c r="A159" s="7" t="s">
        <v>100</v>
      </c>
      <c r="B159" s="797">
        <v>2124</v>
      </c>
      <c r="C159" s="788" t="s">
        <v>78</v>
      </c>
      <c r="D159" s="789" t="s">
        <v>79</v>
      </c>
      <c r="E159" s="789" t="s">
        <v>80</v>
      </c>
      <c r="F159" s="789" t="s">
        <v>80</v>
      </c>
      <c r="G159" s="789" t="s">
        <v>81</v>
      </c>
      <c r="H159" s="789" t="s">
        <v>80</v>
      </c>
      <c r="I159" s="789" t="s">
        <v>101</v>
      </c>
      <c r="J159" s="790" t="s">
        <v>96</v>
      </c>
      <c r="K159" s="62" t="s">
        <v>102</v>
      </c>
      <c r="L159" s="62" t="s">
        <v>12</v>
      </c>
      <c r="M159" s="62" t="s">
        <v>13</v>
      </c>
      <c r="N159" s="62" t="s">
        <v>41</v>
      </c>
      <c r="O159" s="9" t="s">
        <v>42</v>
      </c>
      <c r="P159" s="10">
        <f>'267 ЛЬГОТЫ (112) (2020)'!F14</f>
        <v>185103.41</v>
      </c>
      <c r="Q159" s="10">
        <f>'267 ЛЬГОТЫ (112) (2021)'!F14</f>
        <v>175244</v>
      </c>
      <c r="R159" s="10">
        <f>'267 ЛЬГОТЫ (112) (2022)'!F14</f>
        <v>175244</v>
      </c>
      <c r="S159" s="51" t="s">
        <v>10</v>
      </c>
      <c r="T159" s="737"/>
      <c r="U159" s="800"/>
      <c r="V159" s="737"/>
      <c r="W159" s="800"/>
      <c r="X159" s="737"/>
      <c r="Y159" s="800"/>
      <c r="Z159" s="557"/>
      <c r="AA159" s="557"/>
      <c r="AB159" s="557"/>
      <c r="AC159" s="557"/>
      <c r="AD159" s="557"/>
      <c r="AE159" s="557"/>
    </row>
    <row r="160" spans="1:31" s="30" customFormat="1" ht="77.25" customHeight="1" x14ac:dyDescent="0.3">
      <c r="A160" s="27" t="s">
        <v>783</v>
      </c>
      <c r="B160" s="43">
        <v>2130</v>
      </c>
      <c r="C160" s="1049" t="s">
        <v>10</v>
      </c>
      <c r="D160" s="1050"/>
      <c r="E160" s="1050"/>
      <c r="F160" s="1050"/>
      <c r="G160" s="1050"/>
      <c r="H160" s="1050"/>
      <c r="I160" s="1050"/>
      <c r="J160" s="1051"/>
      <c r="K160" s="1049" t="s">
        <v>10</v>
      </c>
      <c r="L160" s="1050"/>
      <c r="M160" s="1050"/>
      <c r="N160" s="1050"/>
      <c r="O160" s="1051"/>
      <c r="P160" s="29">
        <f>SUM(P161)</f>
        <v>0</v>
      </c>
      <c r="Q160" s="29">
        <f t="shared" ref="Q160:R160" si="61">SUM(Q161)</f>
        <v>0</v>
      </c>
      <c r="R160" s="29">
        <f t="shared" si="61"/>
        <v>0</v>
      </c>
      <c r="S160" s="50" t="s">
        <v>10</v>
      </c>
      <c r="T160" s="558"/>
      <c r="U160" s="809"/>
      <c r="V160" s="558"/>
      <c r="W160" s="809"/>
      <c r="X160" s="558"/>
      <c r="Y160" s="809"/>
      <c r="Z160" s="556"/>
      <c r="AA160" s="556"/>
      <c r="AB160" s="556"/>
      <c r="AC160" s="556"/>
      <c r="AD160" s="556"/>
      <c r="AE160" s="556"/>
    </row>
    <row r="161" spans="1:31" s="11" customFormat="1" ht="29.25" customHeight="1" x14ac:dyDescent="0.3">
      <c r="A161" s="791" t="s">
        <v>98</v>
      </c>
      <c r="B161" s="783">
        <v>2131</v>
      </c>
      <c r="C161" s="788" t="s">
        <v>78</v>
      </c>
      <c r="D161" s="789" t="s">
        <v>79</v>
      </c>
      <c r="E161" s="789" t="s">
        <v>80</v>
      </c>
      <c r="F161" s="789" t="s">
        <v>80</v>
      </c>
      <c r="G161" s="789" t="s">
        <v>81</v>
      </c>
      <c r="H161" s="789" t="s">
        <v>80</v>
      </c>
      <c r="I161" s="789" t="s">
        <v>82</v>
      </c>
      <c r="J161" s="790" t="s">
        <v>784</v>
      </c>
      <c r="K161" s="62" t="s">
        <v>99</v>
      </c>
      <c r="L161" s="62" t="s">
        <v>12</v>
      </c>
      <c r="M161" s="62" t="s">
        <v>13</v>
      </c>
      <c r="N161" s="62" t="s">
        <v>20</v>
      </c>
      <c r="O161" s="9" t="s">
        <v>21</v>
      </c>
      <c r="P161" s="10">
        <v>0</v>
      </c>
      <c r="Q161" s="10"/>
      <c r="R161" s="10"/>
      <c r="S161" s="51" t="s">
        <v>10</v>
      </c>
      <c r="T161" s="737"/>
      <c r="U161" s="800"/>
      <c r="V161" s="737"/>
      <c r="W161" s="800"/>
      <c r="X161" s="737"/>
      <c r="Y161" s="800"/>
      <c r="Z161" s="557"/>
      <c r="AA161" s="557"/>
      <c r="AB161" s="557"/>
      <c r="AC161" s="557"/>
      <c r="AD161" s="557"/>
      <c r="AE161" s="557"/>
    </row>
    <row r="162" spans="1:31" s="30" customFormat="1" ht="77.25" customHeight="1" x14ac:dyDescent="0.25">
      <c r="A162" s="27" t="s">
        <v>214</v>
      </c>
      <c r="B162" s="43">
        <v>2140</v>
      </c>
      <c r="C162" s="1049" t="s">
        <v>10</v>
      </c>
      <c r="D162" s="1050"/>
      <c r="E162" s="1050"/>
      <c r="F162" s="1050"/>
      <c r="G162" s="1050"/>
      <c r="H162" s="1050"/>
      <c r="I162" s="1050"/>
      <c r="J162" s="1051"/>
      <c r="K162" s="1049" t="s">
        <v>10</v>
      </c>
      <c r="L162" s="1050"/>
      <c r="M162" s="1050"/>
      <c r="N162" s="1050"/>
      <c r="O162" s="1051"/>
      <c r="P162" s="29">
        <f>SUM(P163:P193)</f>
        <v>2373057.6199999996</v>
      </c>
      <c r="Q162" s="29">
        <f>SUM(Q163:Q193)</f>
        <v>2479836.71</v>
      </c>
      <c r="R162" s="29">
        <f>SUM(R163:R193)</f>
        <v>2479836.71</v>
      </c>
      <c r="S162" s="50" t="s">
        <v>10</v>
      </c>
      <c r="T162" s="556"/>
      <c r="U162" s="904"/>
      <c r="V162" s="556"/>
      <c r="W162" s="904"/>
      <c r="X162" s="556"/>
      <c r="Y162" s="904"/>
      <c r="Z162" s="556"/>
      <c r="AA162" s="556"/>
      <c r="AB162" s="556"/>
      <c r="AC162" s="556"/>
      <c r="AD162" s="556"/>
      <c r="AE162" s="556"/>
    </row>
    <row r="163" spans="1:31" s="11" customFormat="1" ht="29.25" customHeight="1" x14ac:dyDescent="0.3">
      <c r="A163" s="1040" t="s">
        <v>215</v>
      </c>
      <c r="B163" s="1043">
        <v>2141</v>
      </c>
      <c r="C163" s="788" t="s">
        <v>78</v>
      </c>
      <c r="D163" s="789" t="s">
        <v>79</v>
      </c>
      <c r="E163" s="789" t="s">
        <v>80</v>
      </c>
      <c r="F163" s="789" t="s">
        <v>80</v>
      </c>
      <c r="G163" s="789" t="s">
        <v>81</v>
      </c>
      <c r="H163" s="789" t="s">
        <v>80</v>
      </c>
      <c r="I163" s="789" t="s">
        <v>82</v>
      </c>
      <c r="J163" s="790" t="s">
        <v>103</v>
      </c>
      <c r="K163" s="62" t="s">
        <v>104</v>
      </c>
      <c r="L163" s="62" t="s">
        <v>12</v>
      </c>
      <c r="M163" s="62" t="s">
        <v>13</v>
      </c>
      <c r="N163" s="62" t="s">
        <v>20</v>
      </c>
      <c r="O163" s="9" t="s">
        <v>21</v>
      </c>
      <c r="P163" s="10">
        <f>'213 КВР 113(2020-2022)КРАЙ'!F23</f>
        <v>2106452.5499999998</v>
      </c>
      <c r="Q163" s="10">
        <f>'213 КВР 113(2020-2022)КРАЙ'!G23</f>
        <v>2106452.5499999998</v>
      </c>
      <c r="R163" s="10">
        <f>'213 КВР 113(2020-2022)КРАЙ'!H23</f>
        <v>2106452.5499999998</v>
      </c>
      <c r="S163" s="51" t="s">
        <v>10</v>
      </c>
      <c r="T163" s="737"/>
      <c r="U163" s="800"/>
      <c r="V163" s="737"/>
      <c r="W163" s="800"/>
      <c r="X163" s="737"/>
      <c r="Y163" s="800"/>
      <c r="Z163" s="557"/>
      <c r="AA163" s="557"/>
      <c r="AB163" s="557"/>
      <c r="AC163" s="557"/>
      <c r="AD163" s="557"/>
      <c r="AE163" s="557"/>
    </row>
    <row r="164" spans="1:31" s="11" customFormat="1" ht="29.25" customHeight="1" x14ac:dyDescent="0.3">
      <c r="A164" s="1041"/>
      <c r="B164" s="1044"/>
      <c r="C164" s="788" t="s">
        <v>78</v>
      </c>
      <c r="D164" s="789" t="s">
        <v>79</v>
      </c>
      <c r="E164" s="789" t="s">
        <v>86</v>
      </c>
      <c r="F164" s="789" t="s">
        <v>80</v>
      </c>
      <c r="G164" s="789" t="s">
        <v>87</v>
      </c>
      <c r="H164" s="789" t="s">
        <v>88</v>
      </c>
      <c r="I164" s="789" t="s">
        <v>82</v>
      </c>
      <c r="J164" s="790" t="s">
        <v>103</v>
      </c>
      <c r="K164" s="62" t="s">
        <v>104</v>
      </c>
      <c r="L164" s="62" t="s">
        <v>12</v>
      </c>
      <c r="M164" s="62" t="s">
        <v>13</v>
      </c>
      <c r="N164" s="62" t="s">
        <v>20</v>
      </c>
      <c r="O164" s="9" t="s">
        <v>21</v>
      </c>
      <c r="P164" s="10">
        <f>'213КВР113(2020-2022)КРАЙ (0703)'!F23</f>
        <v>203546.80000000002</v>
      </c>
      <c r="Q164" s="10">
        <f>'213КВР113(2020-2022)КРАЙ (0703)'!G23</f>
        <v>203546.80000000002</v>
      </c>
      <c r="R164" s="10">
        <f>'213КВР113(2020-2022)КРАЙ (0703)'!H23</f>
        <v>203546.8</v>
      </c>
      <c r="S164" s="51" t="s">
        <v>10</v>
      </c>
      <c r="T164" s="737"/>
      <c r="U164" s="800"/>
      <c r="V164" s="737"/>
      <c r="W164" s="800"/>
      <c r="X164" s="737"/>
      <c r="Y164" s="800"/>
      <c r="Z164" s="557"/>
      <c r="AA164" s="557"/>
      <c r="AB164" s="557"/>
      <c r="AC164" s="557"/>
      <c r="AD164" s="557"/>
      <c r="AE164" s="557"/>
    </row>
    <row r="165" spans="1:31" s="11" customFormat="1" ht="29.25" customHeight="1" x14ac:dyDescent="0.3">
      <c r="A165" s="1041"/>
      <c r="B165" s="1044"/>
      <c r="C165" s="788" t="s">
        <v>78</v>
      </c>
      <c r="D165" s="789" t="s">
        <v>79</v>
      </c>
      <c r="E165" s="789" t="s">
        <v>80</v>
      </c>
      <c r="F165" s="789" t="s">
        <v>80</v>
      </c>
      <c r="G165" s="789" t="s">
        <v>81</v>
      </c>
      <c r="H165" s="789" t="s">
        <v>80</v>
      </c>
      <c r="I165" s="789" t="s">
        <v>82</v>
      </c>
      <c r="J165" s="790" t="s">
        <v>103</v>
      </c>
      <c r="K165" s="62" t="s">
        <v>104</v>
      </c>
      <c r="L165" s="62" t="s">
        <v>12</v>
      </c>
      <c r="M165" s="62" t="s">
        <v>13</v>
      </c>
      <c r="N165" s="62" t="s">
        <v>10</v>
      </c>
      <c r="O165" s="9" t="s">
        <v>21</v>
      </c>
      <c r="P165" s="10">
        <v>0</v>
      </c>
      <c r="Q165" s="10">
        <v>0</v>
      </c>
      <c r="R165" s="10">
        <v>0</v>
      </c>
      <c r="S165" s="51" t="s">
        <v>10</v>
      </c>
      <c r="T165" s="737"/>
      <c r="U165" s="800"/>
      <c r="V165" s="737"/>
      <c r="W165" s="800"/>
      <c r="X165" s="737"/>
      <c r="Y165" s="800"/>
      <c r="Z165" s="557"/>
      <c r="AA165" s="557"/>
      <c r="AB165" s="557"/>
      <c r="AC165" s="557"/>
      <c r="AD165" s="557"/>
      <c r="AE165" s="557"/>
    </row>
    <row r="166" spans="1:31" s="11" customFormat="1" ht="29.25" customHeight="1" x14ac:dyDescent="0.3">
      <c r="A166" s="1041"/>
      <c r="B166" s="1044"/>
      <c r="C166" s="788" t="s">
        <v>78</v>
      </c>
      <c r="D166" s="789" t="s">
        <v>79</v>
      </c>
      <c r="E166" s="789" t="s">
        <v>80</v>
      </c>
      <c r="F166" s="789" t="s">
        <v>80</v>
      </c>
      <c r="G166" s="789" t="s">
        <v>9</v>
      </c>
      <c r="H166" s="789" t="s">
        <v>88</v>
      </c>
      <c r="I166" s="789" t="s">
        <v>89</v>
      </c>
      <c r="J166" s="790" t="s">
        <v>103</v>
      </c>
      <c r="K166" s="62" t="s">
        <v>104</v>
      </c>
      <c r="L166" s="62" t="s">
        <v>12</v>
      </c>
      <c r="M166" s="62" t="s">
        <v>13</v>
      </c>
      <c r="N166" s="62" t="s">
        <v>66</v>
      </c>
      <c r="O166" s="9" t="s">
        <v>42</v>
      </c>
      <c r="P166" s="10">
        <f>'213 КВР 113 (2020-2022)ЕГЭ'!F23</f>
        <v>6674.2</v>
      </c>
      <c r="Q166" s="10">
        <f>'213 КВР 113 (2020-2022)ЕГЭ'!G23</f>
        <v>6752.7199999999993</v>
      </c>
      <c r="R166" s="10">
        <f>'213 КВР 113 (2020-2022)ЕГЭ'!H23</f>
        <v>6752.7199999999993</v>
      </c>
      <c r="S166" s="51" t="s">
        <v>10</v>
      </c>
      <c r="T166" s="737"/>
      <c r="U166" s="800"/>
      <c r="V166" s="737"/>
      <c r="W166" s="800"/>
      <c r="X166" s="737"/>
      <c r="Y166" s="800"/>
      <c r="Z166" s="557"/>
      <c r="AA166" s="557"/>
      <c r="AB166" s="557"/>
      <c r="AC166" s="557"/>
      <c r="AD166" s="557"/>
      <c r="AE166" s="557"/>
    </row>
    <row r="167" spans="1:31" s="745" customFormat="1" ht="29.25" customHeight="1" x14ac:dyDescent="0.25">
      <c r="A167" s="1041"/>
      <c r="B167" s="1044"/>
      <c r="C167" s="996" t="s">
        <v>78</v>
      </c>
      <c r="D167" s="997" t="s">
        <v>79</v>
      </c>
      <c r="E167" s="997" t="s">
        <v>80</v>
      </c>
      <c r="F167" s="997" t="s">
        <v>80</v>
      </c>
      <c r="G167" s="997" t="s">
        <v>81</v>
      </c>
      <c r="H167" s="997" t="s">
        <v>80</v>
      </c>
      <c r="I167" s="997" t="s">
        <v>887</v>
      </c>
      <c r="J167" s="998" t="s">
        <v>103</v>
      </c>
      <c r="K167" s="62" t="s">
        <v>104</v>
      </c>
      <c r="L167" s="62" t="s">
        <v>12</v>
      </c>
      <c r="M167" s="62" t="s">
        <v>13</v>
      </c>
      <c r="N167" s="62" t="s">
        <v>888</v>
      </c>
      <c r="O167" s="9" t="s">
        <v>65</v>
      </c>
      <c r="P167" s="10">
        <f>'классное 213 (2020)'!F23</f>
        <v>54369.279999999999</v>
      </c>
      <c r="Q167" s="10">
        <f>'классное 213 (2020)'!G23</f>
        <v>163084.64000000001</v>
      </c>
      <c r="R167" s="10">
        <f>'классное 213 (2020)'!H23</f>
        <v>163084.64000000001</v>
      </c>
      <c r="S167" s="51"/>
      <c r="T167" s="744"/>
      <c r="U167" s="995"/>
      <c r="V167" s="744"/>
      <c r="W167" s="995"/>
      <c r="X167" s="744"/>
      <c r="Y167" s="995"/>
      <c r="Z167" s="744"/>
      <c r="AA167" s="744"/>
      <c r="AB167" s="744"/>
      <c r="AC167" s="744"/>
      <c r="AD167" s="744"/>
      <c r="AE167" s="744"/>
    </row>
    <row r="168" spans="1:31" s="11" customFormat="1" ht="29.25" customHeight="1" x14ac:dyDescent="0.3">
      <c r="A168" s="1041"/>
      <c r="B168" s="1044"/>
      <c r="C168" s="788" t="s">
        <v>78</v>
      </c>
      <c r="D168" s="789" t="s">
        <v>79</v>
      </c>
      <c r="E168" s="789" t="s">
        <v>80</v>
      </c>
      <c r="F168" s="789" t="s">
        <v>80</v>
      </c>
      <c r="G168" s="789" t="s">
        <v>81</v>
      </c>
      <c r="H168" s="789" t="s">
        <v>80</v>
      </c>
      <c r="I168" s="789" t="s">
        <v>90</v>
      </c>
      <c r="J168" s="790" t="s">
        <v>103</v>
      </c>
      <c r="K168" s="62" t="s">
        <v>104</v>
      </c>
      <c r="L168" s="62" t="s">
        <v>12</v>
      </c>
      <c r="M168" s="62" t="s">
        <v>23</v>
      </c>
      <c r="N168" s="62" t="s">
        <v>24</v>
      </c>
      <c r="O168" s="9" t="s">
        <v>25</v>
      </c>
      <c r="P168" s="10">
        <f>'213 КВР 113 (2020-2022)Р-Н'!F23</f>
        <v>2014.79</v>
      </c>
      <c r="Q168" s="10">
        <f>'213 КВР 113 (2020-2022)Р-Н'!G23</f>
        <v>0</v>
      </c>
      <c r="R168" s="10">
        <f>'213 КВР 113 (2020-2022)Р-Н'!H23</f>
        <v>0</v>
      </c>
      <c r="S168" s="51" t="s">
        <v>10</v>
      </c>
      <c r="T168" s="737"/>
      <c r="U168" s="800"/>
      <c r="V168" s="737"/>
      <c r="W168" s="800"/>
      <c r="X168" s="737"/>
      <c r="Y168" s="800"/>
      <c r="Z168" s="557"/>
      <c r="AA168" s="557"/>
      <c r="AB168" s="557"/>
      <c r="AC168" s="557"/>
      <c r="AD168" s="557"/>
      <c r="AE168" s="557"/>
    </row>
    <row r="169" spans="1:31" s="11" customFormat="1" ht="29.25" customHeight="1" x14ac:dyDescent="0.3">
      <c r="A169" s="1041"/>
      <c r="B169" s="1044"/>
      <c r="C169" s="788" t="s">
        <v>78</v>
      </c>
      <c r="D169" s="789" t="s">
        <v>79</v>
      </c>
      <c r="E169" s="789" t="s">
        <v>80</v>
      </c>
      <c r="F169" s="789" t="s">
        <v>80</v>
      </c>
      <c r="G169" s="789" t="s">
        <v>81</v>
      </c>
      <c r="H169" s="789" t="s">
        <v>80</v>
      </c>
      <c r="I169" s="789" t="s">
        <v>90</v>
      </c>
      <c r="J169" s="790" t="s">
        <v>103</v>
      </c>
      <c r="K169" s="62" t="s">
        <v>104</v>
      </c>
      <c r="L169" s="62" t="s">
        <v>76</v>
      </c>
      <c r="M169" s="62" t="s">
        <v>13</v>
      </c>
      <c r="N169" s="62" t="s">
        <v>10</v>
      </c>
      <c r="O169" s="9" t="s">
        <v>25</v>
      </c>
      <c r="P169" s="10">
        <v>0</v>
      </c>
      <c r="Q169" s="10">
        <v>0</v>
      </c>
      <c r="R169" s="10">
        <v>0</v>
      </c>
      <c r="S169" s="51" t="s">
        <v>10</v>
      </c>
      <c r="T169" s="737"/>
      <c r="U169" s="800"/>
      <c r="V169" s="737"/>
      <c r="W169" s="800"/>
      <c r="X169" s="737"/>
      <c r="Y169" s="800"/>
      <c r="Z169" s="557"/>
      <c r="AA169" s="557"/>
      <c r="AB169" s="557"/>
      <c r="AC169" s="557"/>
      <c r="AD169" s="557"/>
      <c r="AE169" s="557"/>
    </row>
    <row r="170" spans="1:31" s="11" customFormat="1" ht="29.25" customHeight="1" x14ac:dyDescent="0.3">
      <c r="A170" s="1041"/>
      <c r="B170" s="1044"/>
      <c r="C170" s="788" t="s">
        <v>78</v>
      </c>
      <c r="D170" s="789" t="s">
        <v>79</v>
      </c>
      <c r="E170" s="789" t="s">
        <v>80</v>
      </c>
      <c r="F170" s="789" t="s">
        <v>80</v>
      </c>
      <c r="G170" s="789" t="s">
        <v>81</v>
      </c>
      <c r="H170" s="789" t="s">
        <v>80</v>
      </c>
      <c r="I170" s="789" t="s">
        <v>90</v>
      </c>
      <c r="J170" s="790" t="s">
        <v>103</v>
      </c>
      <c r="K170" s="62" t="s">
        <v>104</v>
      </c>
      <c r="L170" s="62" t="s">
        <v>12</v>
      </c>
      <c r="M170" s="62" t="s">
        <v>13</v>
      </c>
      <c r="N170" s="62" t="s">
        <v>10</v>
      </c>
      <c r="O170" s="9" t="s">
        <v>14</v>
      </c>
      <c r="P170" s="10">
        <f>'213КВР113(2020-2022)ВНЕБ,ПЛАТ.У'!F23</f>
        <v>0</v>
      </c>
      <c r="Q170" s="10">
        <f>'213КВР113(2020-2022)ВНЕБ,ПЛАТ.У'!G23</f>
        <v>0</v>
      </c>
      <c r="R170" s="10">
        <f>'213КВР113(2020-2022)ВНЕБ,ПЛАТ.У'!H23</f>
        <v>0</v>
      </c>
      <c r="S170" s="51" t="s">
        <v>10</v>
      </c>
      <c r="T170" s="737"/>
      <c r="U170" s="800"/>
      <c r="V170" s="737"/>
      <c r="W170" s="800"/>
      <c r="X170" s="737"/>
      <c r="Y170" s="800"/>
      <c r="Z170" s="557"/>
      <c r="AA170" s="557"/>
      <c r="AB170" s="557"/>
      <c r="AC170" s="557"/>
      <c r="AD170" s="557"/>
      <c r="AE170" s="557"/>
    </row>
    <row r="171" spans="1:31" s="11" customFormat="1" ht="29.25" customHeight="1" x14ac:dyDescent="0.25">
      <c r="A171" s="1041"/>
      <c r="B171" s="1044"/>
      <c r="C171" s="788" t="s">
        <v>78</v>
      </c>
      <c r="D171" s="789" t="s">
        <v>79</v>
      </c>
      <c r="E171" s="789" t="s">
        <v>80</v>
      </c>
      <c r="F171" s="789" t="s">
        <v>80</v>
      </c>
      <c r="G171" s="789" t="s">
        <v>81</v>
      </c>
      <c r="H171" s="789" t="s">
        <v>80</v>
      </c>
      <c r="I171" s="789" t="s">
        <v>90</v>
      </c>
      <c r="J171" s="790" t="s">
        <v>103</v>
      </c>
      <c r="K171" s="62" t="s">
        <v>104</v>
      </c>
      <c r="L171" s="62" t="s">
        <v>12</v>
      </c>
      <c r="M171" s="62" t="s">
        <v>13</v>
      </c>
      <c r="N171" s="62" t="s">
        <v>10</v>
      </c>
      <c r="O171" s="9" t="s">
        <v>811</v>
      </c>
      <c r="P171" s="10">
        <v>0</v>
      </c>
      <c r="Q171" s="10"/>
      <c r="R171" s="10"/>
      <c r="S171" s="51" t="s">
        <v>10</v>
      </c>
      <c r="T171" s="737"/>
      <c r="U171" s="564"/>
      <c r="V171" s="737"/>
      <c r="W171" s="564"/>
      <c r="X171" s="737"/>
      <c r="Y171" s="564"/>
      <c r="Z171" s="557"/>
      <c r="AA171" s="557"/>
      <c r="AB171" s="557"/>
      <c r="AC171" s="557"/>
      <c r="AD171" s="557"/>
      <c r="AE171" s="557"/>
    </row>
    <row r="172" spans="1:31" s="11" customFormat="1" ht="29.25" customHeight="1" x14ac:dyDescent="0.3">
      <c r="A172" s="1042"/>
      <c r="B172" s="1045"/>
      <c r="C172" s="788" t="s">
        <v>78</v>
      </c>
      <c r="D172" s="789" t="s">
        <v>79</v>
      </c>
      <c r="E172" s="789" t="s">
        <v>80</v>
      </c>
      <c r="F172" s="789" t="s">
        <v>80</v>
      </c>
      <c r="G172" s="789" t="s">
        <v>81</v>
      </c>
      <c r="H172" s="789" t="s">
        <v>80</v>
      </c>
      <c r="I172" s="789" t="s">
        <v>90</v>
      </c>
      <c r="J172" s="790" t="s">
        <v>103</v>
      </c>
      <c r="K172" s="62" t="s">
        <v>104</v>
      </c>
      <c r="L172" s="62" t="s">
        <v>76</v>
      </c>
      <c r="M172" s="62" t="s">
        <v>13</v>
      </c>
      <c r="N172" s="62" t="s">
        <v>10</v>
      </c>
      <c r="O172" s="9" t="s">
        <v>14</v>
      </c>
      <c r="P172" s="10">
        <v>0</v>
      </c>
      <c r="Q172" s="10">
        <v>0</v>
      </c>
      <c r="R172" s="10">
        <v>0</v>
      </c>
      <c r="S172" s="51" t="s">
        <v>10</v>
      </c>
      <c r="T172" s="737"/>
      <c r="U172" s="800"/>
      <c r="V172" s="737"/>
      <c r="W172" s="800"/>
      <c r="X172" s="737"/>
      <c r="Y172" s="800"/>
      <c r="Z172" s="557"/>
      <c r="AA172" s="557"/>
      <c r="AB172" s="557"/>
      <c r="AC172" s="557"/>
      <c r="AD172" s="557"/>
      <c r="AE172" s="557"/>
    </row>
    <row r="173" spans="1:31" s="11" customFormat="1" ht="29.25" customHeight="1" x14ac:dyDescent="0.25">
      <c r="A173" s="1040" t="s">
        <v>130</v>
      </c>
      <c r="B173" s="1043">
        <v>2142</v>
      </c>
      <c r="C173" s="873" t="s">
        <v>78</v>
      </c>
      <c r="D173" s="874" t="s">
        <v>79</v>
      </c>
      <c r="E173" s="874" t="s">
        <v>80</v>
      </c>
      <c r="F173" s="874" t="s">
        <v>80</v>
      </c>
      <c r="G173" s="874" t="s">
        <v>81</v>
      </c>
      <c r="H173" s="874" t="s">
        <v>80</v>
      </c>
      <c r="I173" s="874" t="s">
        <v>90</v>
      </c>
      <c r="J173" s="875" t="s">
        <v>103</v>
      </c>
      <c r="K173" s="62" t="s">
        <v>131</v>
      </c>
      <c r="L173" s="62" t="s">
        <v>12</v>
      </c>
      <c r="M173" s="62" t="s">
        <v>23</v>
      </c>
      <c r="N173" s="62" t="s">
        <v>24</v>
      </c>
      <c r="O173" s="9" t="s">
        <v>25</v>
      </c>
      <c r="P173" s="10">
        <v>0</v>
      </c>
      <c r="Q173" s="10"/>
      <c r="R173" s="10"/>
      <c r="S173" s="51" t="s">
        <v>10</v>
      </c>
      <c r="T173" s="557"/>
      <c r="U173" s="564"/>
      <c r="V173" s="557"/>
      <c r="W173" s="564"/>
      <c r="X173" s="557"/>
      <c r="Y173" s="564"/>
      <c r="Z173" s="557"/>
      <c r="AA173" s="557"/>
      <c r="AB173" s="557"/>
      <c r="AC173" s="557"/>
      <c r="AD173" s="557"/>
      <c r="AE173" s="557"/>
    </row>
    <row r="174" spans="1:31" s="11" customFormat="1" ht="29.25" customHeight="1" x14ac:dyDescent="0.25">
      <c r="A174" s="1041"/>
      <c r="B174" s="1044"/>
      <c r="C174" s="873" t="s">
        <v>78</v>
      </c>
      <c r="D174" s="874" t="s">
        <v>79</v>
      </c>
      <c r="E174" s="874" t="s">
        <v>80</v>
      </c>
      <c r="F174" s="874" t="s">
        <v>80</v>
      </c>
      <c r="G174" s="874" t="s">
        <v>81</v>
      </c>
      <c r="H174" s="874" t="s">
        <v>80</v>
      </c>
      <c r="I174" s="874" t="s">
        <v>82</v>
      </c>
      <c r="J174" s="875" t="s">
        <v>103</v>
      </c>
      <c r="K174" s="62" t="s">
        <v>131</v>
      </c>
      <c r="L174" s="62" t="s">
        <v>12</v>
      </c>
      <c r="M174" s="62" t="s">
        <v>13</v>
      </c>
      <c r="N174" s="62" t="s">
        <v>20</v>
      </c>
      <c r="O174" s="9" t="s">
        <v>21</v>
      </c>
      <c r="P174" s="10">
        <v>0</v>
      </c>
      <c r="Q174" s="10"/>
      <c r="R174" s="10"/>
      <c r="S174" s="51"/>
      <c r="T174" s="557"/>
      <c r="U174" s="564"/>
      <c r="V174" s="557"/>
      <c r="W174" s="564"/>
      <c r="X174" s="557"/>
      <c r="Y174" s="564"/>
      <c r="Z174" s="557"/>
      <c r="AA174" s="557"/>
      <c r="AB174" s="557"/>
      <c r="AC174" s="557"/>
      <c r="AD174" s="557"/>
      <c r="AE174" s="557"/>
    </row>
    <row r="175" spans="1:31" s="11" customFormat="1" ht="29.25" customHeight="1" x14ac:dyDescent="0.25">
      <c r="A175" s="1042"/>
      <c r="B175" s="1045"/>
      <c r="C175" s="873" t="s">
        <v>78</v>
      </c>
      <c r="D175" s="874" t="s">
        <v>79</v>
      </c>
      <c r="E175" s="874" t="s">
        <v>86</v>
      </c>
      <c r="F175" s="874" t="s">
        <v>80</v>
      </c>
      <c r="G175" s="874" t="s">
        <v>81</v>
      </c>
      <c r="H175" s="874" t="s">
        <v>80</v>
      </c>
      <c r="I175" s="874" t="s">
        <v>82</v>
      </c>
      <c r="J175" s="875" t="s">
        <v>103</v>
      </c>
      <c r="K175" s="62" t="s">
        <v>131</v>
      </c>
      <c r="L175" s="62" t="s">
        <v>12</v>
      </c>
      <c r="M175" s="62" t="s">
        <v>13</v>
      </c>
      <c r="N175" s="62" t="s">
        <v>20</v>
      </c>
      <c r="O175" s="9" t="s">
        <v>21</v>
      </c>
      <c r="P175" s="10">
        <v>0</v>
      </c>
      <c r="Q175" s="10"/>
      <c r="R175" s="10"/>
      <c r="S175" s="51" t="s">
        <v>10</v>
      </c>
      <c r="T175" s="557"/>
      <c r="U175" s="564"/>
      <c r="V175" s="557"/>
      <c r="W175" s="564"/>
      <c r="X175" s="557"/>
      <c r="Y175" s="564"/>
      <c r="Z175" s="557"/>
      <c r="AA175" s="557"/>
      <c r="AB175" s="557"/>
      <c r="AC175" s="557"/>
      <c r="AD175" s="557"/>
      <c r="AE175" s="557"/>
    </row>
    <row r="176" spans="1:31" s="11" customFormat="1" ht="29.25" customHeight="1" x14ac:dyDescent="0.25">
      <c r="A176" s="1040" t="s">
        <v>98</v>
      </c>
      <c r="B176" s="1043">
        <v>2143</v>
      </c>
      <c r="C176" s="873" t="s">
        <v>78</v>
      </c>
      <c r="D176" s="874" t="s">
        <v>79</v>
      </c>
      <c r="E176" s="874" t="s">
        <v>80</v>
      </c>
      <c r="F176" s="874" t="s">
        <v>80</v>
      </c>
      <c r="G176" s="874" t="s">
        <v>81</v>
      </c>
      <c r="H176" s="874" t="s">
        <v>80</v>
      </c>
      <c r="I176" s="874" t="s">
        <v>90</v>
      </c>
      <c r="J176" s="875" t="s">
        <v>103</v>
      </c>
      <c r="K176" s="62" t="s">
        <v>99</v>
      </c>
      <c r="L176" s="62" t="s">
        <v>12</v>
      </c>
      <c r="M176" s="62" t="s">
        <v>23</v>
      </c>
      <c r="N176" s="62" t="s">
        <v>24</v>
      </c>
      <c r="O176" s="9" t="s">
        <v>25</v>
      </c>
      <c r="P176" s="10">
        <v>0</v>
      </c>
      <c r="Q176" s="10"/>
      <c r="R176" s="10"/>
      <c r="S176" s="51" t="s">
        <v>10</v>
      </c>
      <c r="T176" s="557"/>
      <c r="U176" s="564"/>
      <c r="V176" s="557"/>
      <c r="W176" s="564"/>
      <c r="X176" s="557"/>
      <c r="Y176" s="564"/>
      <c r="Z176" s="557"/>
      <c r="AA176" s="557"/>
      <c r="AB176" s="557"/>
      <c r="AC176" s="557"/>
      <c r="AD176" s="557"/>
      <c r="AE176" s="557"/>
    </row>
    <row r="177" spans="1:31" s="11" customFormat="1" ht="29.25" customHeight="1" x14ac:dyDescent="0.25">
      <c r="A177" s="1041"/>
      <c r="B177" s="1044"/>
      <c r="C177" s="873" t="s">
        <v>78</v>
      </c>
      <c r="D177" s="874" t="s">
        <v>79</v>
      </c>
      <c r="E177" s="874" t="s">
        <v>80</v>
      </c>
      <c r="F177" s="874" t="s">
        <v>80</v>
      </c>
      <c r="G177" s="874" t="s">
        <v>81</v>
      </c>
      <c r="H177" s="874" t="s">
        <v>80</v>
      </c>
      <c r="I177" s="874" t="s">
        <v>82</v>
      </c>
      <c r="J177" s="875" t="s">
        <v>103</v>
      </c>
      <c r="K177" s="62" t="s">
        <v>99</v>
      </c>
      <c r="L177" s="62" t="s">
        <v>12</v>
      </c>
      <c r="M177" s="62" t="s">
        <v>13</v>
      </c>
      <c r="N177" s="62" t="s">
        <v>20</v>
      </c>
      <c r="O177" s="9" t="s">
        <v>21</v>
      </c>
      <c r="P177" s="10">
        <v>0</v>
      </c>
      <c r="Q177" s="10"/>
      <c r="R177" s="10"/>
      <c r="S177" s="51"/>
      <c r="T177" s="557"/>
      <c r="U177" s="564"/>
      <c r="V177" s="557"/>
      <c r="W177" s="564"/>
      <c r="X177" s="557"/>
      <c r="Y177" s="564"/>
      <c r="Z177" s="557"/>
      <c r="AA177" s="557"/>
      <c r="AB177" s="557"/>
      <c r="AC177" s="557"/>
      <c r="AD177" s="557"/>
      <c r="AE177" s="557"/>
    </row>
    <row r="178" spans="1:31" s="11" customFormat="1" ht="29.25" customHeight="1" x14ac:dyDescent="0.25">
      <c r="A178" s="1042"/>
      <c r="B178" s="1045"/>
      <c r="C178" s="873" t="s">
        <v>78</v>
      </c>
      <c r="D178" s="874" t="s">
        <v>79</v>
      </c>
      <c r="E178" s="874" t="s">
        <v>86</v>
      </c>
      <c r="F178" s="874" t="s">
        <v>80</v>
      </c>
      <c r="G178" s="874" t="s">
        <v>81</v>
      </c>
      <c r="H178" s="874" t="s">
        <v>80</v>
      </c>
      <c r="I178" s="874" t="s">
        <v>82</v>
      </c>
      <c r="J178" s="875" t="s">
        <v>103</v>
      </c>
      <c r="K178" s="62" t="s">
        <v>99</v>
      </c>
      <c r="L178" s="62" t="s">
        <v>12</v>
      </c>
      <c r="M178" s="62" t="s">
        <v>13</v>
      </c>
      <c r="N178" s="62" t="s">
        <v>20</v>
      </c>
      <c r="O178" s="9" t="s">
        <v>21</v>
      </c>
      <c r="P178" s="10">
        <v>0</v>
      </c>
      <c r="Q178" s="10"/>
      <c r="R178" s="10"/>
      <c r="S178" s="51" t="s">
        <v>10</v>
      </c>
      <c r="T178" s="557"/>
      <c r="U178" s="564"/>
      <c r="V178" s="557"/>
      <c r="W178" s="564"/>
      <c r="X178" s="557"/>
      <c r="Y178" s="564"/>
      <c r="Z178" s="557"/>
      <c r="AA178" s="557"/>
      <c r="AB178" s="557"/>
      <c r="AC178" s="557"/>
      <c r="AD178" s="557"/>
      <c r="AE178" s="557"/>
    </row>
    <row r="179" spans="1:31" s="11" customFormat="1" ht="29.25" customHeight="1" x14ac:dyDescent="0.25">
      <c r="A179" s="1040" t="s">
        <v>132</v>
      </c>
      <c r="B179" s="1043">
        <v>2144</v>
      </c>
      <c r="C179" s="873" t="s">
        <v>78</v>
      </c>
      <c r="D179" s="874" t="s">
        <v>79</v>
      </c>
      <c r="E179" s="874" t="s">
        <v>80</v>
      </c>
      <c r="F179" s="874" t="s">
        <v>80</v>
      </c>
      <c r="G179" s="874" t="s">
        <v>81</v>
      </c>
      <c r="H179" s="874" t="s">
        <v>80</v>
      </c>
      <c r="I179" s="874" t="s">
        <v>90</v>
      </c>
      <c r="J179" s="875" t="s">
        <v>103</v>
      </c>
      <c r="K179" s="62" t="s">
        <v>133</v>
      </c>
      <c r="L179" s="62" t="s">
        <v>12</v>
      </c>
      <c r="M179" s="62" t="s">
        <v>23</v>
      </c>
      <c r="N179" s="62" t="s">
        <v>24</v>
      </c>
      <c r="O179" s="9" t="s">
        <v>25</v>
      </c>
      <c r="P179" s="10">
        <v>0</v>
      </c>
      <c r="Q179" s="10"/>
      <c r="R179" s="10"/>
      <c r="S179" s="51" t="s">
        <v>10</v>
      </c>
      <c r="T179" s="557"/>
      <c r="U179" s="564"/>
      <c r="V179" s="557"/>
      <c r="W179" s="564"/>
      <c r="X179" s="557"/>
      <c r="Y179" s="564"/>
      <c r="Z179" s="557"/>
      <c r="AA179" s="557"/>
      <c r="AB179" s="557"/>
      <c r="AC179" s="557"/>
      <c r="AD179" s="557"/>
      <c r="AE179" s="557"/>
    </row>
    <row r="180" spans="1:31" s="11" customFormat="1" ht="29.25" customHeight="1" x14ac:dyDescent="0.25">
      <c r="A180" s="1041"/>
      <c r="B180" s="1044"/>
      <c r="C180" s="873" t="s">
        <v>78</v>
      </c>
      <c r="D180" s="874" t="s">
        <v>79</v>
      </c>
      <c r="E180" s="874" t="s">
        <v>80</v>
      </c>
      <c r="F180" s="874" t="s">
        <v>80</v>
      </c>
      <c r="G180" s="874" t="s">
        <v>81</v>
      </c>
      <c r="H180" s="874" t="s">
        <v>80</v>
      </c>
      <c r="I180" s="874" t="s">
        <v>82</v>
      </c>
      <c r="J180" s="875" t="s">
        <v>103</v>
      </c>
      <c r="K180" s="62" t="s">
        <v>133</v>
      </c>
      <c r="L180" s="62" t="s">
        <v>12</v>
      </c>
      <c r="M180" s="62" t="s">
        <v>13</v>
      </c>
      <c r="N180" s="62" t="s">
        <v>20</v>
      </c>
      <c r="O180" s="9" t="s">
        <v>21</v>
      </c>
      <c r="P180" s="10">
        <v>0</v>
      </c>
      <c r="Q180" s="10"/>
      <c r="R180" s="10"/>
      <c r="S180" s="51"/>
      <c r="T180" s="557"/>
      <c r="U180" s="564"/>
      <c r="V180" s="557"/>
      <c r="W180" s="564"/>
      <c r="X180" s="557"/>
      <c r="Y180" s="564"/>
      <c r="Z180" s="557"/>
      <c r="AA180" s="557"/>
      <c r="AB180" s="557"/>
      <c r="AC180" s="557"/>
      <c r="AD180" s="557"/>
      <c r="AE180" s="557"/>
    </row>
    <row r="181" spans="1:31" s="11" customFormat="1" ht="29.25" customHeight="1" x14ac:dyDescent="0.25">
      <c r="A181" s="1042"/>
      <c r="B181" s="1045"/>
      <c r="C181" s="873" t="s">
        <v>78</v>
      </c>
      <c r="D181" s="874" t="s">
        <v>79</v>
      </c>
      <c r="E181" s="874" t="s">
        <v>86</v>
      </c>
      <c r="F181" s="874" t="s">
        <v>80</v>
      </c>
      <c r="G181" s="874" t="s">
        <v>81</v>
      </c>
      <c r="H181" s="874" t="s">
        <v>80</v>
      </c>
      <c r="I181" s="874" t="s">
        <v>82</v>
      </c>
      <c r="J181" s="875" t="s">
        <v>103</v>
      </c>
      <c r="K181" s="62" t="s">
        <v>133</v>
      </c>
      <c r="L181" s="62" t="s">
        <v>12</v>
      </c>
      <c r="M181" s="62" t="s">
        <v>13</v>
      </c>
      <c r="N181" s="62" t="s">
        <v>20</v>
      </c>
      <c r="O181" s="9" t="s">
        <v>21</v>
      </c>
      <c r="P181" s="10">
        <v>0</v>
      </c>
      <c r="Q181" s="10"/>
      <c r="R181" s="10"/>
      <c r="S181" s="51" t="s">
        <v>10</v>
      </c>
      <c r="T181" s="557"/>
      <c r="U181" s="564"/>
      <c r="V181" s="557"/>
      <c r="W181" s="564"/>
      <c r="X181" s="557"/>
      <c r="Y181" s="564"/>
      <c r="Z181" s="557"/>
      <c r="AA181" s="557"/>
      <c r="AB181" s="557"/>
      <c r="AC181" s="557"/>
      <c r="AD181" s="557"/>
      <c r="AE181" s="557"/>
    </row>
    <row r="182" spans="1:31" s="11" customFormat="1" ht="29.25" customHeight="1" x14ac:dyDescent="0.25">
      <c r="A182" s="1040" t="s">
        <v>134</v>
      </c>
      <c r="B182" s="1043">
        <v>2145</v>
      </c>
      <c r="C182" s="873" t="s">
        <v>78</v>
      </c>
      <c r="D182" s="874" t="s">
        <v>79</v>
      </c>
      <c r="E182" s="874" t="s">
        <v>80</v>
      </c>
      <c r="F182" s="874" t="s">
        <v>80</v>
      </c>
      <c r="G182" s="874" t="s">
        <v>81</v>
      </c>
      <c r="H182" s="874" t="s">
        <v>80</v>
      </c>
      <c r="I182" s="874" t="s">
        <v>90</v>
      </c>
      <c r="J182" s="875" t="s">
        <v>103</v>
      </c>
      <c r="K182" s="62" t="s">
        <v>135</v>
      </c>
      <c r="L182" s="62" t="s">
        <v>12</v>
      </c>
      <c r="M182" s="62" t="s">
        <v>23</v>
      </c>
      <c r="N182" s="62" t="s">
        <v>24</v>
      </c>
      <c r="O182" s="9" t="s">
        <v>25</v>
      </c>
      <c r="P182" s="10">
        <v>0</v>
      </c>
      <c r="Q182" s="10"/>
      <c r="R182" s="10"/>
      <c r="S182" s="51" t="s">
        <v>10</v>
      </c>
      <c r="T182" s="557"/>
      <c r="U182" s="564"/>
      <c r="V182" s="557"/>
      <c r="W182" s="564"/>
      <c r="X182" s="557"/>
      <c r="Y182" s="564"/>
      <c r="Z182" s="557"/>
      <c r="AA182" s="557"/>
      <c r="AB182" s="557"/>
      <c r="AC182" s="557"/>
      <c r="AD182" s="557"/>
      <c r="AE182" s="557"/>
    </row>
    <row r="183" spans="1:31" s="11" customFormat="1" ht="29.25" customHeight="1" x14ac:dyDescent="0.25">
      <c r="A183" s="1041"/>
      <c r="B183" s="1044"/>
      <c r="C183" s="873" t="s">
        <v>78</v>
      </c>
      <c r="D183" s="874" t="s">
        <v>79</v>
      </c>
      <c r="E183" s="874" t="s">
        <v>80</v>
      </c>
      <c r="F183" s="874" t="s">
        <v>80</v>
      </c>
      <c r="G183" s="874" t="s">
        <v>81</v>
      </c>
      <c r="H183" s="874" t="s">
        <v>80</v>
      </c>
      <c r="I183" s="874" t="s">
        <v>82</v>
      </c>
      <c r="J183" s="875" t="s">
        <v>103</v>
      </c>
      <c r="K183" s="62" t="s">
        <v>135</v>
      </c>
      <c r="L183" s="62" t="s">
        <v>12</v>
      </c>
      <c r="M183" s="62" t="s">
        <v>13</v>
      </c>
      <c r="N183" s="62" t="s">
        <v>20</v>
      </c>
      <c r="O183" s="9" t="s">
        <v>21</v>
      </c>
      <c r="P183" s="10">
        <v>0</v>
      </c>
      <c r="Q183" s="10"/>
      <c r="R183" s="10"/>
      <c r="S183" s="51"/>
      <c r="T183" s="557"/>
      <c r="U183" s="564"/>
      <c r="V183" s="557"/>
      <c r="W183" s="564"/>
      <c r="X183" s="557"/>
      <c r="Y183" s="564"/>
      <c r="Z183" s="557"/>
      <c r="AA183" s="557"/>
      <c r="AB183" s="557"/>
      <c r="AC183" s="557"/>
      <c r="AD183" s="557"/>
      <c r="AE183" s="557"/>
    </row>
    <row r="184" spans="1:31" s="11" customFormat="1" ht="29.25" customHeight="1" x14ac:dyDescent="0.25">
      <c r="A184" s="1042"/>
      <c r="B184" s="1045"/>
      <c r="C184" s="873" t="s">
        <v>78</v>
      </c>
      <c r="D184" s="874" t="s">
        <v>79</v>
      </c>
      <c r="E184" s="874" t="s">
        <v>86</v>
      </c>
      <c r="F184" s="874" t="s">
        <v>80</v>
      </c>
      <c r="G184" s="874" t="s">
        <v>81</v>
      </c>
      <c r="H184" s="874" t="s">
        <v>80</v>
      </c>
      <c r="I184" s="874" t="s">
        <v>82</v>
      </c>
      <c r="J184" s="875" t="s">
        <v>103</v>
      </c>
      <c r="K184" s="62" t="s">
        <v>135</v>
      </c>
      <c r="L184" s="62" t="s">
        <v>12</v>
      </c>
      <c r="M184" s="62" t="s">
        <v>13</v>
      </c>
      <c r="N184" s="62" t="s">
        <v>20</v>
      </c>
      <c r="O184" s="9" t="s">
        <v>21</v>
      </c>
      <c r="P184" s="10">
        <v>0</v>
      </c>
      <c r="Q184" s="10"/>
      <c r="R184" s="10"/>
      <c r="S184" s="51" t="s">
        <v>10</v>
      </c>
      <c r="T184" s="557"/>
      <c r="U184" s="564"/>
      <c r="V184" s="557"/>
      <c r="W184" s="564"/>
      <c r="X184" s="557"/>
      <c r="Y184" s="564"/>
      <c r="Z184" s="557"/>
      <c r="AA184" s="557"/>
      <c r="AB184" s="557"/>
      <c r="AC184" s="557"/>
      <c r="AD184" s="557"/>
      <c r="AE184" s="557"/>
    </row>
    <row r="185" spans="1:31" s="11" customFormat="1" ht="29.25" customHeight="1" x14ac:dyDescent="0.25">
      <c r="A185" s="1040" t="s">
        <v>136</v>
      </c>
      <c r="B185" s="1043">
        <v>2146</v>
      </c>
      <c r="C185" s="873" t="s">
        <v>78</v>
      </c>
      <c r="D185" s="874" t="s">
        <v>79</v>
      </c>
      <c r="E185" s="874" t="s">
        <v>80</v>
      </c>
      <c r="F185" s="874" t="s">
        <v>80</v>
      </c>
      <c r="G185" s="874" t="s">
        <v>81</v>
      </c>
      <c r="H185" s="874" t="s">
        <v>80</v>
      </c>
      <c r="I185" s="874" t="s">
        <v>90</v>
      </c>
      <c r="J185" s="875" t="s">
        <v>103</v>
      </c>
      <c r="K185" s="62" t="s">
        <v>137</v>
      </c>
      <c r="L185" s="62" t="s">
        <v>12</v>
      </c>
      <c r="M185" s="62" t="s">
        <v>23</v>
      </c>
      <c r="N185" s="62" t="s">
        <v>24</v>
      </c>
      <c r="O185" s="9" t="s">
        <v>25</v>
      </c>
      <c r="P185" s="10">
        <v>0</v>
      </c>
      <c r="Q185" s="10"/>
      <c r="R185" s="10"/>
      <c r="S185" s="51" t="s">
        <v>10</v>
      </c>
      <c r="T185" s="557"/>
      <c r="U185" s="564"/>
      <c r="V185" s="557"/>
      <c r="W185" s="564"/>
      <c r="X185" s="557"/>
      <c r="Y185" s="564"/>
      <c r="Z185" s="557"/>
      <c r="AA185" s="557"/>
      <c r="AB185" s="557"/>
      <c r="AC185" s="557"/>
      <c r="AD185" s="557"/>
      <c r="AE185" s="557"/>
    </row>
    <row r="186" spans="1:31" s="11" customFormat="1" ht="29.25" customHeight="1" x14ac:dyDescent="0.25">
      <c r="A186" s="1041"/>
      <c r="B186" s="1044"/>
      <c r="C186" s="873" t="s">
        <v>78</v>
      </c>
      <c r="D186" s="874" t="s">
        <v>79</v>
      </c>
      <c r="E186" s="874" t="s">
        <v>80</v>
      </c>
      <c r="F186" s="874" t="s">
        <v>80</v>
      </c>
      <c r="G186" s="874" t="s">
        <v>81</v>
      </c>
      <c r="H186" s="874" t="s">
        <v>80</v>
      </c>
      <c r="I186" s="874" t="s">
        <v>82</v>
      </c>
      <c r="J186" s="875" t="s">
        <v>103</v>
      </c>
      <c r="K186" s="62" t="s">
        <v>137</v>
      </c>
      <c r="L186" s="62" t="s">
        <v>12</v>
      </c>
      <c r="M186" s="62" t="s">
        <v>13</v>
      </c>
      <c r="N186" s="62" t="s">
        <v>20</v>
      </c>
      <c r="O186" s="9" t="s">
        <v>21</v>
      </c>
      <c r="P186" s="10">
        <v>0</v>
      </c>
      <c r="Q186" s="10"/>
      <c r="R186" s="10"/>
      <c r="S186" s="51"/>
      <c r="T186" s="557"/>
      <c r="U186" s="564"/>
      <c r="V186" s="557"/>
      <c r="W186" s="564"/>
      <c r="X186" s="557"/>
      <c r="Y186" s="564"/>
      <c r="Z186" s="557"/>
      <c r="AA186" s="557"/>
      <c r="AB186" s="557"/>
      <c r="AC186" s="557"/>
      <c r="AD186" s="557"/>
      <c r="AE186" s="557"/>
    </row>
    <row r="187" spans="1:31" s="11" customFormat="1" ht="29.25" customHeight="1" x14ac:dyDescent="0.25">
      <c r="A187" s="1042"/>
      <c r="B187" s="1045"/>
      <c r="C187" s="873" t="s">
        <v>78</v>
      </c>
      <c r="D187" s="874" t="s">
        <v>79</v>
      </c>
      <c r="E187" s="874" t="s">
        <v>86</v>
      </c>
      <c r="F187" s="874" t="s">
        <v>80</v>
      </c>
      <c r="G187" s="874" t="s">
        <v>81</v>
      </c>
      <c r="H187" s="874" t="s">
        <v>80</v>
      </c>
      <c r="I187" s="874" t="s">
        <v>82</v>
      </c>
      <c r="J187" s="875" t="s">
        <v>103</v>
      </c>
      <c r="K187" s="62" t="s">
        <v>137</v>
      </c>
      <c r="L187" s="62" t="s">
        <v>12</v>
      </c>
      <c r="M187" s="62" t="s">
        <v>13</v>
      </c>
      <c r="N187" s="62" t="s">
        <v>20</v>
      </c>
      <c r="O187" s="9" t="s">
        <v>21</v>
      </c>
      <c r="P187" s="10">
        <v>0</v>
      </c>
      <c r="Q187" s="10"/>
      <c r="R187" s="10"/>
      <c r="S187" s="51" t="s">
        <v>10</v>
      </c>
      <c r="T187" s="557"/>
      <c r="U187" s="564"/>
      <c r="V187" s="557"/>
      <c r="W187" s="564"/>
      <c r="X187" s="557"/>
      <c r="Y187" s="564"/>
      <c r="Z187" s="557"/>
      <c r="AA187" s="557"/>
      <c r="AB187" s="557"/>
      <c r="AC187" s="557"/>
      <c r="AD187" s="557"/>
      <c r="AE187" s="557"/>
    </row>
    <row r="188" spans="1:31" s="11" customFormat="1" ht="29.25" customHeight="1" x14ac:dyDescent="0.25">
      <c r="A188" s="1040" t="s">
        <v>865</v>
      </c>
      <c r="B188" s="1043">
        <v>2147</v>
      </c>
      <c r="C188" s="873" t="s">
        <v>78</v>
      </c>
      <c r="D188" s="874" t="s">
        <v>79</v>
      </c>
      <c r="E188" s="874" t="s">
        <v>80</v>
      </c>
      <c r="F188" s="874" t="s">
        <v>80</v>
      </c>
      <c r="G188" s="874" t="s">
        <v>81</v>
      </c>
      <c r="H188" s="874" t="s">
        <v>80</v>
      </c>
      <c r="I188" s="874" t="s">
        <v>90</v>
      </c>
      <c r="J188" s="875" t="s">
        <v>103</v>
      </c>
      <c r="K188" s="62" t="s">
        <v>138</v>
      </c>
      <c r="L188" s="62" t="s">
        <v>12</v>
      </c>
      <c r="M188" s="62" t="s">
        <v>23</v>
      </c>
      <c r="N188" s="62" t="s">
        <v>24</v>
      </c>
      <c r="O188" s="9" t="s">
        <v>25</v>
      </c>
      <c r="P188" s="10">
        <v>0</v>
      </c>
      <c r="Q188" s="10"/>
      <c r="R188" s="10"/>
      <c r="S188" s="51" t="s">
        <v>10</v>
      </c>
      <c r="T188" s="557"/>
      <c r="U188" s="564"/>
      <c r="V188" s="557"/>
      <c r="W188" s="564"/>
      <c r="X188" s="557"/>
      <c r="Y188" s="564"/>
      <c r="Z188" s="557"/>
      <c r="AA188" s="557"/>
      <c r="AB188" s="557"/>
      <c r="AC188" s="557"/>
      <c r="AD188" s="557"/>
      <c r="AE188" s="557"/>
    </row>
    <row r="189" spans="1:31" s="11" customFormat="1" ht="29.25" customHeight="1" x14ac:dyDescent="0.25">
      <c r="A189" s="1041"/>
      <c r="B189" s="1044"/>
      <c r="C189" s="873" t="s">
        <v>78</v>
      </c>
      <c r="D189" s="874" t="s">
        <v>79</v>
      </c>
      <c r="E189" s="874" t="s">
        <v>80</v>
      </c>
      <c r="F189" s="874" t="s">
        <v>80</v>
      </c>
      <c r="G189" s="874" t="s">
        <v>81</v>
      </c>
      <c r="H189" s="874" t="s">
        <v>80</v>
      </c>
      <c r="I189" s="874" t="s">
        <v>82</v>
      </c>
      <c r="J189" s="875" t="s">
        <v>103</v>
      </c>
      <c r="K189" s="62" t="s">
        <v>138</v>
      </c>
      <c r="L189" s="62" t="s">
        <v>12</v>
      </c>
      <c r="M189" s="62" t="s">
        <v>13</v>
      </c>
      <c r="N189" s="62" t="s">
        <v>20</v>
      </c>
      <c r="O189" s="9" t="s">
        <v>21</v>
      </c>
      <c r="P189" s="10">
        <v>0</v>
      </c>
      <c r="Q189" s="10"/>
      <c r="R189" s="10"/>
      <c r="S189" s="51"/>
      <c r="T189" s="557"/>
      <c r="U189" s="564"/>
      <c r="V189" s="557"/>
      <c r="W189" s="564"/>
      <c r="X189" s="557"/>
      <c r="Y189" s="564"/>
      <c r="Z189" s="557"/>
      <c r="AA189" s="557"/>
      <c r="AB189" s="557"/>
      <c r="AC189" s="557"/>
      <c r="AD189" s="557"/>
      <c r="AE189" s="557"/>
    </row>
    <row r="190" spans="1:31" s="11" customFormat="1" ht="29.25" customHeight="1" x14ac:dyDescent="0.25">
      <c r="A190" s="1042"/>
      <c r="B190" s="1045"/>
      <c r="C190" s="873" t="s">
        <v>78</v>
      </c>
      <c r="D190" s="874" t="s">
        <v>79</v>
      </c>
      <c r="E190" s="874" t="s">
        <v>86</v>
      </c>
      <c r="F190" s="874" t="s">
        <v>80</v>
      </c>
      <c r="G190" s="874" t="s">
        <v>81</v>
      </c>
      <c r="H190" s="874" t="s">
        <v>80</v>
      </c>
      <c r="I190" s="874" t="s">
        <v>82</v>
      </c>
      <c r="J190" s="875" t="s">
        <v>103</v>
      </c>
      <c r="K190" s="62" t="s">
        <v>138</v>
      </c>
      <c r="L190" s="62" t="s">
        <v>12</v>
      </c>
      <c r="M190" s="62" t="s">
        <v>13</v>
      </c>
      <c r="N190" s="62" t="s">
        <v>20</v>
      </c>
      <c r="O190" s="9" t="s">
        <v>21</v>
      </c>
      <c r="P190" s="10">
        <v>0</v>
      </c>
      <c r="Q190" s="10"/>
      <c r="R190" s="10"/>
      <c r="S190" s="51" t="s">
        <v>10</v>
      </c>
      <c r="T190" s="557"/>
      <c r="U190" s="564"/>
      <c r="V190" s="557"/>
      <c r="W190" s="564"/>
      <c r="X190" s="557"/>
      <c r="Y190" s="564"/>
      <c r="Z190" s="557"/>
      <c r="AA190" s="557"/>
      <c r="AB190" s="557"/>
      <c r="AC190" s="557"/>
      <c r="AD190" s="557"/>
      <c r="AE190" s="557"/>
    </row>
    <row r="191" spans="1:31" s="11" customFormat="1" ht="29.25" customHeight="1" x14ac:dyDescent="0.25">
      <c r="A191" s="1040" t="s">
        <v>139</v>
      </c>
      <c r="B191" s="1043">
        <v>2148</v>
      </c>
      <c r="C191" s="873" t="s">
        <v>78</v>
      </c>
      <c r="D191" s="874" t="s">
        <v>79</v>
      </c>
      <c r="E191" s="874" t="s">
        <v>80</v>
      </c>
      <c r="F191" s="874" t="s">
        <v>80</v>
      </c>
      <c r="G191" s="874" t="s">
        <v>81</v>
      </c>
      <c r="H191" s="874" t="s">
        <v>80</v>
      </c>
      <c r="I191" s="874" t="s">
        <v>90</v>
      </c>
      <c r="J191" s="875" t="s">
        <v>103</v>
      </c>
      <c r="K191" s="62" t="s">
        <v>140</v>
      </c>
      <c r="L191" s="62" t="s">
        <v>12</v>
      </c>
      <c r="M191" s="62" t="s">
        <v>23</v>
      </c>
      <c r="N191" s="62" t="s">
        <v>24</v>
      </c>
      <c r="O191" s="9" t="s">
        <v>25</v>
      </c>
      <c r="P191" s="10">
        <v>0</v>
      </c>
      <c r="Q191" s="10"/>
      <c r="R191" s="10"/>
      <c r="S191" s="51" t="s">
        <v>10</v>
      </c>
      <c r="T191" s="557"/>
      <c r="U191" s="564"/>
      <c r="V191" s="557"/>
      <c r="W191" s="564"/>
      <c r="X191" s="557"/>
      <c r="Y191" s="564"/>
      <c r="Z191" s="557"/>
      <c r="AA191" s="557"/>
      <c r="AB191" s="557"/>
      <c r="AC191" s="557"/>
      <c r="AD191" s="557"/>
      <c r="AE191" s="557"/>
    </row>
    <row r="192" spans="1:31" s="11" customFormat="1" ht="29.25" customHeight="1" x14ac:dyDescent="0.25">
      <c r="A192" s="1041"/>
      <c r="B192" s="1044"/>
      <c r="C192" s="873" t="s">
        <v>78</v>
      </c>
      <c r="D192" s="874" t="s">
        <v>79</v>
      </c>
      <c r="E192" s="874" t="s">
        <v>80</v>
      </c>
      <c r="F192" s="874" t="s">
        <v>80</v>
      </c>
      <c r="G192" s="874" t="s">
        <v>81</v>
      </c>
      <c r="H192" s="874" t="s">
        <v>80</v>
      </c>
      <c r="I192" s="874" t="s">
        <v>82</v>
      </c>
      <c r="J192" s="875" t="s">
        <v>103</v>
      </c>
      <c r="K192" s="62" t="s">
        <v>140</v>
      </c>
      <c r="L192" s="62" t="s">
        <v>12</v>
      </c>
      <c r="M192" s="62" t="s">
        <v>13</v>
      </c>
      <c r="N192" s="62" t="s">
        <v>20</v>
      </c>
      <c r="O192" s="9" t="s">
        <v>21</v>
      </c>
      <c r="P192" s="10">
        <v>0</v>
      </c>
      <c r="Q192" s="10"/>
      <c r="R192" s="10"/>
      <c r="S192" s="51"/>
      <c r="T192" s="557"/>
      <c r="U192" s="564"/>
      <c r="V192" s="557"/>
      <c r="W192" s="564"/>
      <c r="X192" s="557"/>
      <c r="Y192" s="564"/>
      <c r="Z192" s="557"/>
      <c r="AA192" s="557"/>
      <c r="AB192" s="557"/>
      <c r="AC192" s="557"/>
      <c r="AD192" s="557"/>
      <c r="AE192" s="557"/>
    </row>
    <row r="193" spans="1:31" s="11" customFormat="1" ht="29.25" customHeight="1" x14ac:dyDescent="0.25">
      <c r="A193" s="1042"/>
      <c r="B193" s="1045"/>
      <c r="C193" s="873" t="s">
        <v>78</v>
      </c>
      <c r="D193" s="874" t="s">
        <v>79</v>
      </c>
      <c r="E193" s="874" t="s">
        <v>86</v>
      </c>
      <c r="F193" s="874" t="s">
        <v>80</v>
      </c>
      <c r="G193" s="874" t="s">
        <v>81</v>
      </c>
      <c r="H193" s="874" t="s">
        <v>80</v>
      </c>
      <c r="I193" s="874" t="s">
        <v>82</v>
      </c>
      <c r="J193" s="875" t="s">
        <v>103</v>
      </c>
      <c r="K193" s="62" t="s">
        <v>140</v>
      </c>
      <c r="L193" s="62" t="s">
        <v>12</v>
      </c>
      <c r="M193" s="62" t="s">
        <v>13</v>
      </c>
      <c r="N193" s="62" t="s">
        <v>20</v>
      </c>
      <c r="O193" s="9" t="s">
        <v>21</v>
      </c>
      <c r="P193" s="10">
        <v>0</v>
      </c>
      <c r="Q193" s="10"/>
      <c r="R193" s="10"/>
      <c r="S193" s="51" t="s">
        <v>10</v>
      </c>
      <c r="T193" s="557"/>
      <c r="U193" s="564"/>
      <c r="V193" s="557"/>
      <c r="W193" s="564"/>
      <c r="X193" s="557"/>
      <c r="Y193" s="564"/>
      <c r="Z193" s="557"/>
      <c r="AA193" s="557"/>
      <c r="AB193" s="557"/>
      <c r="AC193" s="557"/>
      <c r="AD193" s="557"/>
      <c r="AE193" s="557"/>
    </row>
    <row r="194" spans="1:31" s="30" customFormat="1" ht="48" customHeight="1" x14ac:dyDescent="0.3">
      <c r="A194" s="27" t="s">
        <v>105</v>
      </c>
      <c r="B194" s="31">
        <v>2200</v>
      </c>
      <c r="C194" s="1049" t="s">
        <v>10</v>
      </c>
      <c r="D194" s="1050"/>
      <c r="E194" s="1050"/>
      <c r="F194" s="1050"/>
      <c r="G194" s="1050"/>
      <c r="H194" s="1050"/>
      <c r="I194" s="1050"/>
      <c r="J194" s="1051"/>
      <c r="K194" s="1049" t="s">
        <v>10</v>
      </c>
      <c r="L194" s="1050"/>
      <c r="M194" s="1050"/>
      <c r="N194" s="1050"/>
      <c r="O194" s="1051"/>
      <c r="P194" s="29">
        <f>P195</f>
        <v>0</v>
      </c>
      <c r="Q194" s="29">
        <f t="shared" ref="Q194:R195" si="62">Q195</f>
        <v>0</v>
      </c>
      <c r="R194" s="29">
        <f t="shared" si="62"/>
        <v>0</v>
      </c>
      <c r="S194" s="50" t="s">
        <v>10</v>
      </c>
      <c r="T194" s="558"/>
      <c r="U194" s="809"/>
      <c r="V194" s="558"/>
      <c r="W194" s="809"/>
      <c r="X194" s="558"/>
      <c r="Y194" s="809"/>
      <c r="Z194" s="556"/>
      <c r="AA194" s="556"/>
      <c r="AB194" s="556"/>
      <c r="AC194" s="556"/>
      <c r="AD194" s="556"/>
      <c r="AE194" s="556"/>
    </row>
    <row r="195" spans="1:31" s="11" customFormat="1" ht="54" customHeight="1" x14ac:dyDescent="0.3">
      <c r="A195" s="724" t="s">
        <v>216</v>
      </c>
      <c r="B195" s="725">
        <v>2210</v>
      </c>
      <c r="C195" s="1087" t="s">
        <v>10</v>
      </c>
      <c r="D195" s="1088"/>
      <c r="E195" s="1088"/>
      <c r="F195" s="1088"/>
      <c r="G195" s="1088"/>
      <c r="H195" s="1088"/>
      <c r="I195" s="1088"/>
      <c r="J195" s="1089"/>
      <c r="K195" s="1087" t="s">
        <v>10</v>
      </c>
      <c r="L195" s="1088"/>
      <c r="M195" s="1088"/>
      <c r="N195" s="1088"/>
      <c r="O195" s="1089"/>
      <c r="P195" s="726">
        <f>P196</f>
        <v>0</v>
      </c>
      <c r="Q195" s="726">
        <f t="shared" si="62"/>
        <v>0</v>
      </c>
      <c r="R195" s="726">
        <f t="shared" si="62"/>
        <v>0</v>
      </c>
      <c r="S195" s="727" t="s">
        <v>10</v>
      </c>
      <c r="T195" s="737"/>
      <c r="U195" s="800"/>
      <c r="V195" s="737"/>
      <c r="W195" s="800"/>
      <c r="X195" s="737"/>
      <c r="Y195" s="800"/>
      <c r="Z195" s="557"/>
      <c r="AA195" s="557"/>
      <c r="AB195" s="557"/>
      <c r="AC195" s="557"/>
      <c r="AD195" s="557"/>
      <c r="AE195" s="557"/>
    </row>
    <row r="196" spans="1:31" s="11" customFormat="1" ht="67.5" customHeight="1" x14ac:dyDescent="0.3">
      <c r="A196" s="724" t="s">
        <v>217</v>
      </c>
      <c r="B196" s="725">
        <v>2211</v>
      </c>
      <c r="C196" s="1087" t="s">
        <v>10</v>
      </c>
      <c r="D196" s="1088"/>
      <c r="E196" s="1088"/>
      <c r="F196" s="1088"/>
      <c r="G196" s="1088"/>
      <c r="H196" s="1088"/>
      <c r="I196" s="1088"/>
      <c r="J196" s="1089"/>
      <c r="K196" s="1087" t="s">
        <v>10</v>
      </c>
      <c r="L196" s="1088"/>
      <c r="M196" s="1088"/>
      <c r="N196" s="1088"/>
      <c r="O196" s="1089"/>
      <c r="P196" s="726">
        <f>SUM(P197:P198)</f>
        <v>0</v>
      </c>
      <c r="Q196" s="726">
        <f t="shared" ref="Q196:R196" si="63">SUM(Q197:Q198)</f>
        <v>0</v>
      </c>
      <c r="R196" s="726">
        <f t="shared" si="63"/>
        <v>0</v>
      </c>
      <c r="S196" s="727" t="s">
        <v>10</v>
      </c>
      <c r="T196" s="737"/>
      <c r="U196" s="800"/>
      <c r="V196" s="737"/>
      <c r="W196" s="800"/>
      <c r="X196" s="737"/>
      <c r="Y196" s="800"/>
      <c r="Z196" s="557"/>
      <c r="AA196" s="557"/>
      <c r="AB196" s="557"/>
      <c r="AC196" s="557"/>
      <c r="AD196" s="557"/>
      <c r="AE196" s="557"/>
    </row>
    <row r="197" spans="1:31" s="11" customFormat="1" ht="48" customHeight="1" x14ac:dyDescent="0.3">
      <c r="A197" s="19" t="s">
        <v>91</v>
      </c>
      <c r="B197" s="57"/>
      <c r="C197" s="20" t="s">
        <v>78</v>
      </c>
      <c r="D197" s="21" t="s">
        <v>79</v>
      </c>
      <c r="E197" s="21" t="s">
        <v>80</v>
      </c>
      <c r="F197" s="21" t="s">
        <v>80</v>
      </c>
      <c r="G197" s="21" t="s">
        <v>81</v>
      </c>
      <c r="H197" s="21" t="s">
        <v>80</v>
      </c>
      <c r="I197" s="21" t="s">
        <v>90</v>
      </c>
      <c r="J197" s="22" t="s">
        <v>106</v>
      </c>
      <c r="K197" s="23" t="s">
        <v>92</v>
      </c>
      <c r="L197" s="23" t="s">
        <v>12</v>
      </c>
      <c r="M197" s="23" t="s">
        <v>23</v>
      </c>
      <c r="N197" s="62" t="s">
        <v>24</v>
      </c>
      <c r="O197" s="23" t="s">
        <v>25</v>
      </c>
      <c r="P197" s="24">
        <v>0</v>
      </c>
      <c r="Q197" s="10">
        <v>0</v>
      </c>
      <c r="R197" s="10">
        <v>0</v>
      </c>
      <c r="S197" s="51" t="s">
        <v>10</v>
      </c>
      <c r="T197" s="737"/>
      <c r="U197" s="800"/>
      <c r="V197" s="737"/>
      <c r="W197" s="800"/>
      <c r="X197" s="737"/>
      <c r="Y197" s="800"/>
      <c r="Z197" s="557"/>
      <c r="AA197" s="557"/>
      <c r="AB197" s="557"/>
      <c r="AC197" s="557"/>
      <c r="AD197" s="557"/>
      <c r="AE197" s="557"/>
    </row>
    <row r="198" spans="1:31" s="11" customFormat="1" ht="114.75" customHeight="1" x14ac:dyDescent="0.3">
      <c r="A198" s="19" t="s">
        <v>107</v>
      </c>
      <c r="B198" s="57"/>
      <c r="C198" s="788" t="s">
        <v>78</v>
      </c>
      <c r="D198" s="789" t="s">
        <v>79</v>
      </c>
      <c r="E198" s="789" t="s">
        <v>80</v>
      </c>
      <c r="F198" s="789" t="s">
        <v>80</v>
      </c>
      <c r="G198" s="789" t="s">
        <v>81</v>
      </c>
      <c r="H198" s="789" t="s">
        <v>80</v>
      </c>
      <c r="I198" s="789" t="s">
        <v>101</v>
      </c>
      <c r="J198" s="790" t="s">
        <v>106</v>
      </c>
      <c r="K198" s="62" t="s">
        <v>108</v>
      </c>
      <c r="L198" s="62" t="s">
        <v>12</v>
      </c>
      <c r="M198" s="62" t="s">
        <v>13</v>
      </c>
      <c r="N198" s="62" t="s">
        <v>41</v>
      </c>
      <c r="O198" s="9" t="s">
        <v>42</v>
      </c>
      <c r="P198" s="24">
        <f>'265 ЛЬГОТЫ (321) (2020)'!F14</f>
        <v>0</v>
      </c>
      <c r="Q198" s="10">
        <f>'265 ЛЬГОТЫ (321) (2021)'!F14</f>
        <v>0</v>
      </c>
      <c r="R198" s="10">
        <f>'265 ЛЬГОТЫ (321) (2022)'!F14</f>
        <v>0</v>
      </c>
      <c r="S198" s="51" t="s">
        <v>10</v>
      </c>
      <c r="T198" s="737"/>
      <c r="U198" s="800"/>
      <c r="V198" s="737"/>
      <c r="W198" s="800"/>
      <c r="X198" s="737"/>
      <c r="Y198" s="800"/>
      <c r="Z198" s="557"/>
      <c r="AA198" s="557"/>
      <c r="AB198" s="557"/>
      <c r="AC198" s="557"/>
      <c r="AD198" s="557"/>
      <c r="AE198" s="557"/>
    </row>
    <row r="199" spans="1:31" s="30" customFormat="1" ht="48" customHeight="1" x14ac:dyDescent="0.3">
      <c r="A199" s="27" t="s">
        <v>109</v>
      </c>
      <c r="B199" s="31">
        <v>2300</v>
      </c>
      <c r="C199" s="1049" t="s">
        <v>10</v>
      </c>
      <c r="D199" s="1050"/>
      <c r="E199" s="1050"/>
      <c r="F199" s="1050"/>
      <c r="G199" s="1050"/>
      <c r="H199" s="1050"/>
      <c r="I199" s="1050"/>
      <c r="J199" s="1051"/>
      <c r="K199" s="1049" t="s">
        <v>10</v>
      </c>
      <c r="L199" s="1050"/>
      <c r="M199" s="1050"/>
      <c r="N199" s="1050"/>
      <c r="O199" s="1051"/>
      <c r="P199" s="29">
        <f>SUM(P200:P203)+P204+P212</f>
        <v>1342745</v>
      </c>
      <c r="Q199" s="29">
        <f t="shared" ref="Q199:R199" si="64">SUM(Q200:Q203)+Q204+Q212</f>
        <v>1396393</v>
      </c>
      <c r="R199" s="29">
        <f t="shared" si="64"/>
        <v>1368959</v>
      </c>
      <c r="S199" s="50" t="s">
        <v>10</v>
      </c>
      <c r="T199" s="558"/>
      <c r="U199" s="809"/>
      <c r="V199" s="558"/>
      <c r="W199" s="809"/>
      <c r="X199" s="558"/>
      <c r="Y199" s="809"/>
      <c r="Z199" s="556"/>
      <c r="AA199" s="556"/>
      <c r="AB199" s="556"/>
      <c r="AC199" s="556"/>
      <c r="AD199" s="556"/>
      <c r="AE199" s="556"/>
    </row>
    <row r="200" spans="1:31" s="11" customFormat="1" ht="57" customHeight="1" x14ac:dyDescent="0.3">
      <c r="A200" s="1040" t="s">
        <v>218</v>
      </c>
      <c r="B200" s="1080">
        <v>2310</v>
      </c>
      <c r="C200" s="788" t="s">
        <v>78</v>
      </c>
      <c r="D200" s="789" t="s">
        <v>79</v>
      </c>
      <c r="E200" s="789" t="s">
        <v>80</v>
      </c>
      <c r="F200" s="789" t="s">
        <v>80</v>
      </c>
      <c r="G200" s="789" t="s">
        <v>81</v>
      </c>
      <c r="H200" s="789" t="s">
        <v>80</v>
      </c>
      <c r="I200" s="789" t="s">
        <v>90</v>
      </c>
      <c r="J200" s="790" t="s">
        <v>110</v>
      </c>
      <c r="K200" s="62" t="s">
        <v>111</v>
      </c>
      <c r="L200" s="62" t="s">
        <v>12</v>
      </c>
      <c r="M200" s="62" t="s">
        <v>29</v>
      </c>
      <c r="N200" s="62" t="s">
        <v>30</v>
      </c>
      <c r="O200" s="9" t="s">
        <v>25</v>
      </c>
      <c r="P200" s="10">
        <f>'291 зем  (2020)'!E11+'291 им  (2020)'!E13</f>
        <v>1332745</v>
      </c>
      <c r="Q200" s="10">
        <f>'291 зем  (2021)'!E11+'291 им  (2021)'!E13</f>
        <v>1396393</v>
      </c>
      <c r="R200" s="10">
        <f>'291 зем  (2022)'!G11+'291 им  (2022)'!G13</f>
        <v>1368959</v>
      </c>
      <c r="S200" s="51" t="s">
        <v>10</v>
      </c>
      <c r="T200" s="737"/>
      <c r="U200" s="800"/>
      <c r="V200" s="737"/>
      <c r="W200" s="800"/>
      <c r="X200" s="737"/>
      <c r="Y200" s="800"/>
      <c r="Z200" s="557"/>
      <c r="AA200" s="557"/>
      <c r="AB200" s="557"/>
      <c r="AC200" s="557"/>
      <c r="AD200" s="557"/>
      <c r="AE200" s="557"/>
    </row>
    <row r="201" spans="1:31" s="11" customFormat="1" ht="49.5" customHeight="1" x14ac:dyDescent="0.3">
      <c r="A201" s="1041"/>
      <c r="B201" s="1081"/>
      <c r="C201" s="788" t="s">
        <v>78</v>
      </c>
      <c r="D201" s="789" t="s">
        <v>79</v>
      </c>
      <c r="E201" s="789" t="s">
        <v>80</v>
      </c>
      <c r="F201" s="789" t="s">
        <v>80</v>
      </c>
      <c r="G201" s="789" t="s">
        <v>81</v>
      </c>
      <c r="H201" s="789" t="s">
        <v>80</v>
      </c>
      <c r="I201" s="789" t="s">
        <v>90</v>
      </c>
      <c r="J201" s="790" t="s">
        <v>110</v>
      </c>
      <c r="K201" s="62" t="s">
        <v>111</v>
      </c>
      <c r="L201" s="62" t="s">
        <v>76</v>
      </c>
      <c r="M201" s="62" t="s">
        <v>29</v>
      </c>
      <c r="N201" s="62"/>
      <c r="O201" s="9" t="s">
        <v>25</v>
      </c>
      <c r="P201" s="10">
        <v>0</v>
      </c>
      <c r="Q201" s="10">
        <v>0</v>
      </c>
      <c r="R201" s="10">
        <v>0</v>
      </c>
      <c r="S201" s="51" t="s">
        <v>10</v>
      </c>
      <c r="T201" s="737"/>
      <c r="U201" s="800"/>
      <c r="V201" s="737"/>
      <c r="W201" s="800"/>
      <c r="X201" s="737"/>
      <c r="Y201" s="800"/>
      <c r="Z201" s="557"/>
      <c r="AA201" s="557"/>
      <c r="AB201" s="557"/>
      <c r="AC201" s="557"/>
      <c r="AD201" s="557"/>
      <c r="AE201" s="557"/>
    </row>
    <row r="202" spans="1:31" s="11" customFormat="1" ht="49.5" customHeight="1" x14ac:dyDescent="0.3">
      <c r="A202" s="1041"/>
      <c r="B202" s="1081"/>
      <c r="C202" s="788" t="s">
        <v>78</v>
      </c>
      <c r="D202" s="789" t="s">
        <v>79</v>
      </c>
      <c r="E202" s="789" t="s">
        <v>80</v>
      </c>
      <c r="F202" s="789" t="s">
        <v>80</v>
      </c>
      <c r="G202" s="789" t="s">
        <v>81</v>
      </c>
      <c r="H202" s="789" t="s">
        <v>80</v>
      </c>
      <c r="I202" s="789" t="s">
        <v>90</v>
      </c>
      <c r="J202" s="790" t="s">
        <v>110</v>
      </c>
      <c r="K202" s="62" t="s">
        <v>111</v>
      </c>
      <c r="L202" s="62" t="s">
        <v>12</v>
      </c>
      <c r="M202" s="62" t="s">
        <v>29</v>
      </c>
      <c r="N202" s="62" t="s">
        <v>10</v>
      </c>
      <c r="O202" s="9" t="s">
        <v>14</v>
      </c>
      <c r="P202" s="10">
        <v>0</v>
      </c>
      <c r="Q202" s="10">
        <v>0</v>
      </c>
      <c r="R202" s="10">
        <v>0</v>
      </c>
      <c r="S202" s="51" t="s">
        <v>10</v>
      </c>
      <c r="T202" s="737"/>
      <c r="U202" s="800"/>
      <c r="V202" s="737"/>
      <c r="W202" s="800"/>
      <c r="X202" s="737"/>
      <c r="Y202" s="800"/>
      <c r="Z202" s="557"/>
      <c r="AA202" s="557"/>
      <c r="AB202" s="557"/>
      <c r="AC202" s="557"/>
      <c r="AD202" s="557"/>
      <c r="AE202" s="557"/>
    </row>
    <row r="203" spans="1:31" s="11" customFormat="1" ht="49.5" customHeight="1" x14ac:dyDescent="0.3">
      <c r="A203" s="1042"/>
      <c r="B203" s="1082"/>
      <c r="C203" s="788" t="s">
        <v>78</v>
      </c>
      <c r="D203" s="789" t="s">
        <v>79</v>
      </c>
      <c r="E203" s="789" t="s">
        <v>80</v>
      </c>
      <c r="F203" s="789" t="s">
        <v>80</v>
      </c>
      <c r="G203" s="789" t="s">
        <v>81</v>
      </c>
      <c r="H203" s="789" t="s">
        <v>80</v>
      </c>
      <c r="I203" s="789" t="s">
        <v>90</v>
      </c>
      <c r="J203" s="790" t="s">
        <v>110</v>
      </c>
      <c r="K203" s="62" t="s">
        <v>111</v>
      </c>
      <c r="L203" s="62" t="s">
        <v>76</v>
      </c>
      <c r="M203" s="62" t="s">
        <v>29</v>
      </c>
      <c r="N203" s="62" t="s">
        <v>10</v>
      </c>
      <c r="O203" s="9" t="s">
        <v>14</v>
      </c>
      <c r="P203" s="10">
        <v>0</v>
      </c>
      <c r="Q203" s="10">
        <v>0</v>
      </c>
      <c r="R203" s="10">
        <v>0</v>
      </c>
      <c r="S203" s="51" t="s">
        <v>10</v>
      </c>
      <c r="T203" s="737"/>
      <c r="U203" s="800"/>
      <c r="V203" s="737"/>
      <c r="W203" s="800"/>
      <c r="X203" s="737"/>
      <c r="Y203" s="800"/>
      <c r="Z203" s="557"/>
      <c r="AA203" s="557"/>
      <c r="AB203" s="557"/>
      <c r="AC203" s="557"/>
      <c r="AD203" s="557"/>
      <c r="AE203" s="557"/>
    </row>
    <row r="204" spans="1:31" s="30" customFormat="1" ht="75.75" customHeight="1" x14ac:dyDescent="0.3">
      <c r="A204" s="44" t="s">
        <v>219</v>
      </c>
      <c r="B204" s="31">
        <v>2320</v>
      </c>
      <c r="C204" s="1049" t="s">
        <v>10</v>
      </c>
      <c r="D204" s="1050"/>
      <c r="E204" s="1050"/>
      <c r="F204" s="1050"/>
      <c r="G204" s="1050"/>
      <c r="H204" s="1050"/>
      <c r="I204" s="1050"/>
      <c r="J204" s="1051"/>
      <c r="K204" s="1049" t="s">
        <v>10</v>
      </c>
      <c r="L204" s="1050"/>
      <c r="M204" s="1050"/>
      <c r="N204" s="1050"/>
      <c r="O204" s="1051"/>
      <c r="P204" s="29">
        <f>SUM(P205:P211)</f>
        <v>0</v>
      </c>
      <c r="Q204" s="29">
        <f t="shared" ref="Q204:R204" si="65">SUM(Q205:Q211)</f>
        <v>0</v>
      </c>
      <c r="R204" s="29">
        <f t="shared" si="65"/>
        <v>0</v>
      </c>
      <c r="S204" s="50" t="s">
        <v>10</v>
      </c>
      <c r="T204" s="558"/>
      <c r="U204" s="809"/>
      <c r="V204" s="558"/>
      <c r="W204" s="809"/>
      <c r="X204" s="558"/>
      <c r="Y204" s="809"/>
      <c r="Z204" s="556"/>
      <c r="AA204" s="556"/>
      <c r="AB204" s="556"/>
      <c r="AC204" s="556"/>
      <c r="AD204" s="556"/>
      <c r="AE204" s="556"/>
    </row>
    <row r="205" spans="1:31" s="11" customFormat="1" ht="33" customHeight="1" x14ac:dyDescent="0.3">
      <c r="A205" s="1052" t="s">
        <v>220</v>
      </c>
      <c r="B205" s="1080">
        <v>2321</v>
      </c>
      <c r="C205" s="788" t="s">
        <v>78</v>
      </c>
      <c r="D205" s="789" t="s">
        <v>79</v>
      </c>
      <c r="E205" s="789" t="s">
        <v>80</v>
      </c>
      <c r="F205" s="789" t="s">
        <v>80</v>
      </c>
      <c r="G205" s="789" t="s">
        <v>81</v>
      </c>
      <c r="H205" s="789" t="s">
        <v>80</v>
      </c>
      <c r="I205" s="789" t="s">
        <v>82</v>
      </c>
      <c r="J205" s="790" t="s">
        <v>112</v>
      </c>
      <c r="K205" s="62" t="s">
        <v>111</v>
      </c>
      <c r="L205" s="62" t="s">
        <v>12</v>
      </c>
      <c r="M205" s="62" t="s">
        <v>13</v>
      </c>
      <c r="N205" s="62" t="s">
        <v>20</v>
      </c>
      <c r="O205" s="9" t="s">
        <v>21</v>
      </c>
      <c r="P205" s="10">
        <v>0</v>
      </c>
      <c r="Q205" s="10">
        <v>0</v>
      </c>
      <c r="R205" s="10">
        <v>0</v>
      </c>
      <c r="S205" s="51" t="s">
        <v>10</v>
      </c>
      <c r="T205" s="737"/>
      <c r="U205" s="800"/>
      <c r="V205" s="737"/>
      <c r="W205" s="800"/>
      <c r="X205" s="737"/>
      <c r="Y205" s="800"/>
      <c r="Z205" s="557"/>
      <c r="AA205" s="557"/>
      <c r="AB205" s="557"/>
      <c r="AC205" s="557"/>
      <c r="AD205" s="557"/>
      <c r="AE205" s="557"/>
    </row>
    <row r="206" spans="1:31" s="11" customFormat="1" ht="36.75" customHeight="1" x14ac:dyDescent="0.3">
      <c r="A206" s="1053"/>
      <c r="B206" s="1081"/>
      <c r="C206" s="788" t="s">
        <v>78</v>
      </c>
      <c r="D206" s="789" t="s">
        <v>79</v>
      </c>
      <c r="E206" s="789" t="s">
        <v>80</v>
      </c>
      <c r="F206" s="789" t="s">
        <v>80</v>
      </c>
      <c r="G206" s="789" t="s">
        <v>81</v>
      </c>
      <c r="H206" s="789" t="s">
        <v>80</v>
      </c>
      <c r="I206" s="789" t="s">
        <v>90</v>
      </c>
      <c r="J206" s="790" t="s">
        <v>112</v>
      </c>
      <c r="K206" s="62" t="s">
        <v>111</v>
      </c>
      <c r="L206" s="62" t="s">
        <v>12</v>
      </c>
      <c r="M206" s="62" t="s">
        <v>13</v>
      </c>
      <c r="N206" s="62" t="s">
        <v>36</v>
      </c>
      <c r="O206" s="9" t="s">
        <v>25</v>
      </c>
      <c r="P206" s="10">
        <f>'291(852) (2020)'!F16</f>
        <v>0</v>
      </c>
      <c r="Q206" s="10">
        <v>0</v>
      </c>
      <c r="R206" s="10">
        <v>0</v>
      </c>
      <c r="S206" s="51" t="s">
        <v>10</v>
      </c>
      <c r="T206" s="737"/>
      <c r="U206" s="800"/>
      <c r="V206" s="737"/>
      <c r="W206" s="800"/>
      <c r="X206" s="737"/>
      <c r="Y206" s="800"/>
      <c r="Z206" s="557"/>
      <c r="AA206" s="557"/>
      <c r="AB206" s="557"/>
      <c r="AC206" s="557"/>
      <c r="AD206" s="557"/>
      <c r="AE206" s="557"/>
    </row>
    <row r="207" spans="1:31" s="11" customFormat="1" ht="32.25" customHeight="1" x14ac:dyDescent="0.3">
      <c r="A207" s="1053"/>
      <c r="B207" s="1081"/>
      <c r="C207" s="788" t="s">
        <v>78</v>
      </c>
      <c r="D207" s="789" t="s">
        <v>79</v>
      </c>
      <c r="E207" s="789" t="s">
        <v>80</v>
      </c>
      <c r="F207" s="789" t="s">
        <v>80</v>
      </c>
      <c r="G207" s="789" t="s">
        <v>81</v>
      </c>
      <c r="H207" s="789" t="s">
        <v>80</v>
      </c>
      <c r="I207" s="789" t="s">
        <v>90</v>
      </c>
      <c r="J207" s="790" t="s">
        <v>112</v>
      </c>
      <c r="K207" s="62" t="s">
        <v>111</v>
      </c>
      <c r="L207" s="62" t="s">
        <v>12</v>
      </c>
      <c r="M207" s="62" t="s">
        <v>13</v>
      </c>
      <c r="N207" s="62" t="s">
        <v>34</v>
      </c>
      <c r="O207" s="9" t="s">
        <v>25</v>
      </c>
      <c r="P207" s="10">
        <v>0</v>
      </c>
      <c r="Q207" s="10">
        <v>0</v>
      </c>
      <c r="R207" s="10">
        <v>0</v>
      </c>
      <c r="S207" s="51" t="s">
        <v>10</v>
      </c>
      <c r="T207" s="737"/>
      <c r="U207" s="800"/>
      <c r="V207" s="737"/>
      <c r="W207" s="800"/>
      <c r="X207" s="737"/>
      <c r="Y207" s="800"/>
      <c r="Z207" s="557"/>
      <c r="AA207" s="557"/>
      <c r="AB207" s="557"/>
      <c r="AC207" s="557"/>
      <c r="AD207" s="557"/>
      <c r="AE207" s="557"/>
    </row>
    <row r="208" spans="1:31" s="11" customFormat="1" ht="30.75" customHeight="1" x14ac:dyDescent="0.3">
      <c r="A208" s="1053"/>
      <c r="B208" s="1081"/>
      <c r="C208" s="788" t="s">
        <v>78</v>
      </c>
      <c r="D208" s="789" t="s">
        <v>79</v>
      </c>
      <c r="E208" s="789" t="s">
        <v>80</v>
      </c>
      <c r="F208" s="789" t="s">
        <v>80</v>
      </c>
      <c r="G208" s="789" t="s">
        <v>81</v>
      </c>
      <c r="H208" s="789" t="s">
        <v>80</v>
      </c>
      <c r="I208" s="789" t="s">
        <v>90</v>
      </c>
      <c r="J208" s="790" t="s">
        <v>112</v>
      </c>
      <c r="K208" s="62" t="s">
        <v>111</v>
      </c>
      <c r="L208" s="62" t="s">
        <v>76</v>
      </c>
      <c r="M208" s="62" t="s">
        <v>13</v>
      </c>
      <c r="N208" s="62"/>
      <c r="O208" s="9" t="s">
        <v>25</v>
      </c>
      <c r="P208" s="10">
        <v>0</v>
      </c>
      <c r="Q208" s="10">
        <v>0</v>
      </c>
      <c r="R208" s="10">
        <v>0</v>
      </c>
      <c r="S208" s="51" t="s">
        <v>10</v>
      </c>
      <c r="T208" s="737"/>
      <c r="U208" s="800"/>
      <c r="V208" s="737"/>
      <c r="W208" s="800"/>
      <c r="X208" s="737"/>
      <c r="Y208" s="800"/>
      <c r="Z208" s="557"/>
      <c r="AA208" s="557"/>
      <c r="AB208" s="557"/>
      <c r="AC208" s="557"/>
      <c r="AD208" s="557"/>
      <c r="AE208" s="557"/>
    </row>
    <row r="209" spans="1:31" s="11" customFormat="1" ht="36" customHeight="1" x14ac:dyDescent="0.3">
      <c r="A209" s="1053"/>
      <c r="B209" s="1081"/>
      <c r="C209" s="788" t="s">
        <v>78</v>
      </c>
      <c r="D209" s="789" t="s">
        <v>79</v>
      </c>
      <c r="E209" s="789" t="s">
        <v>80</v>
      </c>
      <c r="F209" s="789" t="s">
        <v>80</v>
      </c>
      <c r="G209" s="789" t="s">
        <v>81</v>
      </c>
      <c r="H209" s="789" t="s">
        <v>80</v>
      </c>
      <c r="I209" s="789" t="s">
        <v>90</v>
      </c>
      <c r="J209" s="790" t="s">
        <v>112</v>
      </c>
      <c r="K209" s="62" t="s">
        <v>111</v>
      </c>
      <c r="L209" s="62" t="s">
        <v>12</v>
      </c>
      <c r="M209" s="62" t="s">
        <v>13</v>
      </c>
      <c r="N209" s="62" t="s">
        <v>10</v>
      </c>
      <c r="O209" s="9" t="s">
        <v>14</v>
      </c>
      <c r="P209" s="10">
        <v>0</v>
      </c>
      <c r="Q209" s="10">
        <v>0</v>
      </c>
      <c r="R209" s="10">
        <v>0</v>
      </c>
      <c r="S209" s="51" t="s">
        <v>10</v>
      </c>
      <c r="T209" s="737"/>
      <c r="U209" s="800"/>
      <c r="V209" s="737"/>
      <c r="W209" s="800"/>
      <c r="X209" s="737"/>
      <c r="Y209" s="800"/>
      <c r="Z209" s="557"/>
      <c r="AA209" s="557"/>
      <c r="AB209" s="557"/>
      <c r="AC209" s="557"/>
      <c r="AD209" s="557"/>
      <c r="AE209" s="557"/>
    </row>
    <row r="210" spans="1:31" s="11" customFormat="1" ht="27.75" customHeight="1" x14ac:dyDescent="0.3">
      <c r="A210" s="1054"/>
      <c r="B210" s="1082"/>
      <c r="C210" s="788" t="s">
        <v>78</v>
      </c>
      <c r="D210" s="789" t="s">
        <v>79</v>
      </c>
      <c r="E210" s="789" t="s">
        <v>80</v>
      </c>
      <c r="F210" s="789" t="s">
        <v>80</v>
      </c>
      <c r="G210" s="789" t="s">
        <v>81</v>
      </c>
      <c r="H210" s="789" t="s">
        <v>80</v>
      </c>
      <c r="I210" s="789" t="s">
        <v>90</v>
      </c>
      <c r="J210" s="790" t="s">
        <v>112</v>
      </c>
      <c r="K210" s="62" t="s">
        <v>111</v>
      </c>
      <c r="L210" s="62" t="s">
        <v>76</v>
      </c>
      <c r="M210" s="62" t="s">
        <v>13</v>
      </c>
      <c r="N210" s="62" t="s">
        <v>10</v>
      </c>
      <c r="O210" s="9" t="s">
        <v>14</v>
      </c>
      <c r="P210" s="10">
        <v>0</v>
      </c>
      <c r="Q210" s="10">
        <v>0</v>
      </c>
      <c r="R210" s="10">
        <v>0</v>
      </c>
      <c r="S210" s="51" t="s">
        <v>10</v>
      </c>
      <c r="T210" s="737"/>
      <c r="U210" s="800"/>
      <c r="V210" s="737"/>
      <c r="W210" s="800"/>
      <c r="X210" s="737"/>
      <c r="Y210" s="800"/>
      <c r="Z210" s="557"/>
      <c r="AA210" s="557"/>
      <c r="AB210" s="557"/>
      <c r="AC210" s="557"/>
      <c r="AD210" s="557"/>
      <c r="AE210" s="557"/>
    </row>
    <row r="211" spans="1:31" s="11" customFormat="1" ht="48" customHeight="1" x14ac:dyDescent="0.3">
      <c r="A211" s="7" t="s">
        <v>117</v>
      </c>
      <c r="B211" s="35">
        <v>2322</v>
      </c>
      <c r="C211" s="788" t="s">
        <v>78</v>
      </c>
      <c r="D211" s="789" t="s">
        <v>79</v>
      </c>
      <c r="E211" s="789" t="s">
        <v>80</v>
      </c>
      <c r="F211" s="789" t="s">
        <v>80</v>
      </c>
      <c r="G211" s="789" t="s">
        <v>81</v>
      </c>
      <c r="H211" s="789" t="s">
        <v>80</v>
      </c>
      <c r="I211" s="789" t="s">
        <v>90</v>
      </c>
      <c r="J211" s="790" t="s">
        <v>112</v>
      </c>
      <c r="K211" s="62" t="s">
        <v>118</v>
      </c>
      <c r="L211" s="62" t="s">
        <v>12</v>
      </c>
      <c r="M211" s="62" t="s">
        <v>13</v>
      </c>
      <c r="N211" s="62" t="s">
        <v>36</v>
      </c>
      <c r="O211" s="9" t="s">
        <v>25</v>
      </c>
      <c r="P211" s="10">
        <v>0</v>
      </c>
      <c r="Q211" s="10">
        <v>0</v>
      </c>
      <c r="R211" s="10">
        <v>0</v>
      </c>
      <c r="S211" s="51" t="s">
        <v>10</v>
      </c>
      <c r="T211" s="737"/>
      <c r="U211" s="800"/>
      <c r="V211" s="737"/>
      <c r="W211" s="800"/>
      <c r="X211" s="737"/>
      <c r="Y211" s="800"/>
      <c r="Z211" s="557"/>
      <c r="AA211" s="557"/>
      <c r="AB211" s="557"/>
      <c r="AC211" s="557"/>
      <c r="AD211" s="557"/>
      <c r="AE211" s="557"/>
    </row>
    <row r="212" spans="1:31" s="30" customFormat="1" ht="50.25" customHeight="1" x14ac:dyDescent="0.3">
      <c r="A212" s="27" t="s">
        <v>221</v>
      </c>
      <c r="B212" s="43">
        <v>2330</v>
      </c>
      <c r="C212" s="1049" t="s">
        <v>10</v>
      </c>
      <c r="D212" s="1050"/>
      <c r="E212" s="1050"/>
      <c r="F212" s="1050"/>
      <c r="G212" s="1050"/>
      <c r="H212" s="1050"/>
      <c r="I212" s="1050"/>
      <c r="J212" s="1051"/>
      <c r="K212" s="1049" t="s">
        <v>10</v>
      </c>
      <c r="L212" s="1050"/>
      <c r="M212" s="1050"/>
      <c r="N212" s="1050"/>
      <c r="O212" s="1051"/>
      <c r="P212" s="29">
        <f>SUM(P213:P224)</f>
        <v>10000</v>
      </c>
      <c r="Q212" s="29">
        <f t="shared" ref="Q212:R212" si="66">SUM(Q213:Q224)</f>
        <v>0</v>
      </c>
      <c r="R212" s="29">
        <f t="shared" si="66"/>
        <v>0</v>
      </c>
      <c r="S212" s="50" t="s">
        <v>10</v>
      </c>
      <c r="T212" s="558"/>
      <c r="U212" s="809"/>
      <c r="V212" s="558"/>
      <c r="W212" s="809"/>
      <c r="X212" s="558"/>
      <c r="Y212" s="809"/>
      <c r="Z212" s="556"/>
      <c r="AA212" s="556"/>
      <c r="AB212" s="556"/>
      <c r="AC212" s="556"/>
      <c r="AD212" s="556"/>
      <c r="AE212" s="556"/>
    </row>
    <row r="213" spans="1:31" s="11" customFormat="1" ht="32.25" customHeight="1" x14ac:dyDescent="0.3">
      <c r="A213" s="1052" t="s">
        <v>220</v>
      </c>
      <c r="B213" s="1043">
        <v>2331</v>
      </c>
      <c r="C213" s="788" t="s">
        <v>78</v>
      </c>
      <c r="D213" s="789" t="s">
        <v>79</v>
      </c>
      <c r="E213" s="789" t="s">
        <v>80</v>
      </c>
      <c r="F213" s="789" t="s">
        <v>80</v>
      </c>
      <c r="G213" s="789" t="s">
        <v>81</v>
      </c>
      <c r="H213" s="789" t="s">
        <v>80</v>
      </c>
      <c r="I213" s="789" t="s">
        <v>82</v>
      </c>
      <c r="J213" s="790" t="s">
        <v>113</v>
      </c>
      <c r="K213" s="62" t="s">
        <v>111</v>
      </c>
      <c r="L213" s="62" t="s">
        <v>12</v>
      </c>
      <c r="M213" s="62" t="s">
        <v>13</v>
      </c>
      <c r="N213" s="62" t="s">
        <v>20</v>
      </c>
      <c r="O213" s="9" t="s">
        <v>21</v>
      </c>
      <c r="P213" s="10">
        <v>0</v>
      </c>
      <c r="Q213" s="10">
        <v>0</v>
      </c>
      <c r="R213" s="10">
        <v>0</v>
      </c>
      <c r="S213" s="51" t="s">
        <v>10</v>
      </c>
      <c r="T213" s="737"/>
      <c r="U213" s="800"/>
      <c r="V213" s="737"/>
      <c r="W213" s="800"/>
      <c r="X213" s="737"/>
      <c r="Y213" s="800"/>
      <c r="Z213" s="557"/>
      <c r="AA213" s="557"/>
      <c r="AB213" s="557"/>
      <c r="AC213" s="557"/>
      <c r="AD213" s="557"/>
      <c r="AE213" s="557"/>
    </row>
    <row r="214" spans="1:31" s="11" customFormat="1" ht="34.5" customHeight="1" x14ac:dyDescent="0.3">
      <c r="A214" s="1053"/>
      <c r="B214" s="1044"/>
      <c r="C214" s="788" t="s">
        <v>78</v>
      </c>
      <c r="D214" s="789" t="s">
        <v>79</v>
      </c>
      <c r="E214" s="789" t="s">
        <v>80</v>
      </c>
      <c r="F214" s="789" t="s">
        <v>80</v>
      </c>
      <c r="G214" s="789" t="s">
        <v>81</v>
      </c>
      <c r="H214" s="789" t="s">
        <v>80</v>
      </c>
      <c r="I214" s="789" t="s">
        <v>90</v>
      </c>
      <c r="J214" s="790" t="s">
        <v>113</v>
      </c>
      <c r="K214" s="62" t="s">
        <v>111</v>
      </c>
      <c r="L214" s="62" t="s">
        <v>12</v>
      </c>
      <c r="M214" s="62" t="s">
        <v>13</v>
      </c>
      <c r="N214" s="62" t="s">
        <v>36</v>
      </c>
      <c r="O214" s="9" t="s">
        <v>25</v>
      </c>
      <c r="P214" s="10">
        <f>'291 (853) (2020)'!F15</f>
        <v>0</v>
      </c>
      <c r="Q214" s="10">
        <v>0</v>
      </c>
      <c r="R214" s="10">
        <v>0</v>
      </c>
      <c r="S214" s="51" t="s">
        <v>10</v>
      </c>
      <c r="T214" s="737"/>
      <c r="U214" s="800"/>
      <c r="V214" s="737"/>
      <c r="W214" s="800"/>
      <c r="X214" s="737"/>
      <c r="Y214" s="800"/>
      <c r="Z214" s="557"/>
      <c r="AA214" s="557"/>
      <c r="AB214" s="557"/>
      <c r="AC214" s="557"/>
      <c r="AD214" s="557"/>
      <c r="AE214" s="557"/>
    </row>
    <row r="215" spans="1:31" s="11" customFormat="1" ht="33" customHeight="1" x14ac:dyDescent="0.3">
      <c r="A215" s="1053"/>
      <c r="B215" s="1044"/>
      <c r="C215" s="788" t="s">
        <v>78</v>
      </c>
      <c r="D215" s="789" t="s">
        <v>79</v>
      </c>
      <c r="E215" s="789" t="s">
        <v>80</v>
      </c>
      <c r="F215" s="789" t="s">
        <v>80</v>
      </c>
      <c r="G215" s="789" t="s">
        <v>81</v>
      </c>
      <c r="H215" s="789" t="s">
        <v>80</v>
      </c>
      <c r="I215" s="789" t="s">
        <v>90</v>
      </c>
      <c r="J215" s="790" t="s">
        <v>113</v>
      </c>
      <c r="K215" s="62" t="s">
        <v>111</v>
      </c>
      <c r="L215" s="62" t="s">
        <v>12</v>
      </c>
      <c r="M215" s="62" t="s">
        <v>13</v>
      </c>
      <c r="N215" s="62" t="s">
        <v>34</v>
      </c>
      <c r="O215" s="9" t="s">
        <v>25</v>
      </c>
      <c r="P215" s="10">
        <v>0</v>
      </c>
      <c r="Q215" s="10">
        <v>0</v>
      </c>
      <c r="R215" s="10">
        <v>0</v>
      </c>
      <c r="S215" s="51" t="s">
        <v>10</v>
      </c>
      <c r="T215" s="737"/>
      <c r="U215" s="800"/>
      <c r="V215" s="737"/>
      <c r="W215" s="800"/>
      <c r="X215" s="737"/>
      <c r="Y215" s="800"/>
      <c r="Z215" s="557"/>
      <c r="AA215" s="557"/>
      <c r="AB215" s="557"/>
      <c r="AC215" s="557"/>
      <c r="AD215" s="557"/>
      <c r="AE215" s="557"/>
    </row>
    <row r="216" spans="1:31" s="11" customFormat="1" ht="30.75" customHeight="1" x14ac:dyDescent="0.3">
      <c r="A216" s="1053"/>
      <c r="B216" s="1044"/>
      <c r="C216" s="788" t="s">
        <v>78</v>
      </c>
      <c r="D216" s="789" t="s">
        <v>79</v>
      </c>
      <c r="E216" s="789" t="s">
        <v>80</v>
      </c>
      <c r="F216" s="789" t="s">
        <v>80</v>
      </c>
      <c r="G216" s="789" t="s">
        <v>81</v>
      </c>
      <c r="H216" s="789" t="s">
        <v>80</v>
      </c>
      <c r="I216" s="789" t="s">
        <v>90</v>
      </c>
      <c r="J216" s="790" t="s">
        <v>113</v>
      </c>
      <c r="K216" s="62" t="s">
        <v>111</v>
      </c>
      <c r="L216" s="62" t="s">
        <v>76</v>
      </c>
      <c r="M216" s="62" t="s">
        <v>13</v>
      </c>
      <c r="N216" s="62" t="s">
        <v>36</v>
      </c>
      <c r="O216" s="9" t="s">
        <v>25</v>
      </c>
      <c r="P216" s="10">
        <f>'291 (853) (2020)'!F20</f>
        <v>0</v>
      </c>
      <c r="Q216" s="10">
        <v>0</v>
      </c>
      <c r="R216" s="10">
        <v>0</v>
      </c>
      <c r="S216" s="51" t="s">
        <v>10</v>
      </c>
      <c r="T216" s="737"/>
      <c r="U216" s="800"/>
      <c r="V216" s="737"/>
      <c r="W216" s="800"/>
      <c r="X216" s="737"/>
      <c r="Y216" s="800"/>
      <c r="Z216" s="557"/>
      <c r="AA216" s="557"/>
      <c r="AB216" s="557"/>
      <c r="AC216" s="557"/>
      <c r="AD216" s="557"/>
      <c r="AE216" s="557"/>
    </row>
    <row r="217" spans="1:31" s="11" customFormat="1" ht="27.75" customHeight="1" x14ac:dyDescent="0.3">
      <c r="A217" s="1054"/>
      <c r="B217" s="1045"/>
      <c r="C217" s="788" t="s">
        <v>78</v>
      </c>
      <c r="D217" s="789" t="s">
        <v>79</v>
      </c>
      <c r="E217" s="789" t="s">
        <v>80</v>
      </c>
      <c r="F217" s="789" t="s">
        <v>80</v>
      </c>
      <c r="G217" s="789" t="s">
        <v>81</v>
      </c>
      <c r="H217" s="789" t="s">
        <v>80</v>
      </c>
      <c r="I217" s="789" t="s">
        <v>90</v>
      </c>
      <c r="J217" s="790" t="s">
        <v>113</v>
      </c>
      <c r="K217" s="62" t="s">
        <v>111</v>
      </c>
      <c r="L217" s="62" t="s">
        <v>76</v>
      </c>
      <c r="M217" s="62" t="s">
        <v>13</v>
      </c>
      <c r="N217" s="62" t="s">
        <v>10</v>
      </c>
      <c r="O217" s="9" t="s">
        <v>14</v>
      </c>
      <c r="P217" s="10">
        <v>0</v>
      </c>
      <c r="Q217" s="10">
        <v>0</v>
      </c>
      <c r="R217" s="10">
        <v>0</v>
      </c>
      <c r="S217" s="51" t="s">
        <v>10</v>
      </c>
      <c r="T217" s="737"/>
      <c r="U217" s="800"/>
      <c r="V217" s="737"/>
      <c r="W217" s="800"/>
      <c r="X217" s="737"/>
      <c r="Y217" s="800"/>
      <c r="Z217" s="557"/>
      <c r="AA217" s="557"/>
      <c r="AB217" s="557"/>
      <c r="AC217" s="557"/>
      <c r="AD217" s="557"/>
      <c r="AE217" s="557"/>
    </row>
    <row r="218" spans="1:31" s="11" customFormat="1" ht="48.75" customHeight="1" x14ac:dyDescent="0.3">
      <c r="A218" s="1052" t="s">
        <v>117</v>
      </c>
      <c r="B218" s="1043">
        <v>2332</v>
      </c>
      <c r="C218" s="788" t="s">
        <v>78</v>
      </c>
      <c r="D218" s="789" t="s">
        <v>79</v>
      </c>
      <c r="E218" s="789" t="s">
        <v>80</v>
      </c>
      <c r="F218" s="789" t="s">
        <v>80</v>
      </c>
      <c r="G218" s="789" t="s">
        <v>81</v>
      </c>
      <c r="H218" s="789" t="s">
        <v>80</v>
      </c>
      <c r="I218" s="789" t="s">
        <v>90</v>
      </c>
      <c r="J218" s="790" t="s">
        <v>113</v>
      </c>
      <c r="K218" s="62" t="s">
        <v>118</v>
      </c>
      <c r="L218" s="62" t="s">
        <v>12</v>
      </c>
      <c r="M218" s="62" t="s">
        <v>13</v>
      </c>
      <c r="N218" s="62" t="s">
        <v>36</v>
      </c>
      <c r="O218" s="9" t="s">
        <v>25</v>
      </c>
      <c r="P218" s="10">
        <v>0</v>
      </c>
      <c r="Q218" s="10">
        <v>0</v>
      </c>
      <c r="R218" s="10">
        <v>0</v>
      </c>
      <c r="S218" s="51" t="s">
        <v>10</v>
      </c>
      <c r="T218" s="737"/>
      <c r="U218" s="800"/>
      <c r="V218" s="737"/>
      <c r="W218" s="800"/>
      <c r="X218" s="737"/>
      <c r="Y218" s="800"/>
      <c r="Z218" s="557"/>
      <c r="AA218" s="557"/>
      <c r="AB218" s="557"/>
      <c r="AC218" s="557"/>
      <c r="AD218" s="557"/>
      <c r="AE218" s="557"/>
    </row>
    <row r="219" spans="1:31" s="11" customFormat="1" ht="48.75" customHeight="1" x14ac:dyDescent="0.3">
      <c r="A219" s="1054"/>
      <c r="B219" s="1045"/>
      <c r="C219" s="788" t="s">
        <v>78</v>
      </c>
      <c r="D219" s="789" t="s">
        <v>79</v>
      </c>
      <c r="E219" s="789" t="s">
        <v>80</v>
      </c>
      <c r="F219" s="789" t="s">
        <v>80</v>
      </c>
      <c r="G219" s="789" t="s">
        <v>81</v>
      </c>
      <c r="H219" s="789" t="s">
        <v>80</v>
      </c>
      <c r="I219" s="789" t="s">
        <v>90</v>
      </c>
      <c r="J219" s="790" t="s">
        <v>113</v>
      </c>
      <c r="K219" s="62" t="s">
        <v>118</v>
      </c>
      <c r="L219" s="62" t="s">
        <v>12</v>
      </c>
      <c r="M219" s="62" t="s">
        <v>13</v>
      </c>
      <c r="N219" s="62" t="s">
        <v>10</v>
      </c>
      <c r="O219" s="9" t="s">
        <v>14</v>
      </c>
      <c r="P219" s="10">
        <v>0</v>
      </c>
      <c r="Q219" s="10">
        <v>0</v>
      </c>
      <c r="R219" s="10">
        <v>0</v>
      </c>
      <c r="S219" s="51" t="s">
        <v>10</v>
      </c>
      <c r="T219" s="737"/>
      <c r="U219" s="800"/>
      <c r="V219" s="737"/>
      <c r="W219" s="800"/>
      <c r="X219" s="737"/>
      <c r="Y219" s="800"/>
      <c r="Z219" s="557"/>
      <c r="AA219" s="557"/>
      <c r="AB219" s="557"/>
      <c r="AC219" s="557"/>
      <c r="AD219" s="557"/>
      <c r="AE219" s="557"/>
    </row>
    <row r="220" spans="1:31" s="11" customFormat="1" ht="66.75" customHeight="1" x14ac:dyDescent="0.3">
      <c r="A220" s="7" t="s">
        <v>117</v>
      </c>
      <c r="B220" s="35">
        <v>2333</v>
      </c>
      <c r="C220" s="788" t="s">
        <v>78</v>
      </c>
      <c r="D220" s="789" t="s">
        <v>79</v>
      </c>
      <c r="E220" s="789" t="s">
        <v>80</v>
      </c>
      <c r="F220" s="789" t="s">
        <v>80</v>
      </c>
      <c r="G220" s="789" t="s">
        <v>81</v>
      </c>
      <c r="H220" s="789" t="s">
        <v>80</v>
      </c>
      <c r="I220" s="789" t="s">
        <v>90</v>
      </c>
      <c r="J220" s="790" t="s">
        <v>113</v>
      </c>
      <c r="K220" s="62" t="s">
        <v>118</v>
      </c>
      <c r="L220" s="62" t="s">
        <v>76</v>
      </c>
      <c r="M220" s="62" t="s">
        <v>13</v>
      </c>
      <c r="N220" s="62" t="s">
        <v>36</v>
      </c>
      <c r="O220" s="9" t="s">
        <v>25</v>
      </c>
      <c r="P220" s="10">
        <v>0</v>
      </c>
      <c r="Q220" s="10">
        <v>0</v>
      </c>
      <c r="R220" s="10">
        <v>0</v>
      </c>
      <c r="S220" s="51" t="s">
        <v>10</v>
      </c>
      <c r="T220" s="737"/>
      <c r="U220" s="800"/>
      <c r="V220" s="737"/>
      <c r="W220" s="800"/>
      <c r="X220" s="737"/>
      <c r="Y220" s="800"/>
      <c r="Z220" s="557"/>
      <c r="AA220" s="557"/>
      <c r="AB220" s="557"/>
      <c r="AC220" s="557"/>
      <c r="AD220" s="557"/>
      <c r="AE220" s="557"/>
    </row>
    <row r="221" spans="1:31" s="11" customFormat="1" ht="22.5" customHeight="1" x14ac:dyDescent="0.3">
      <c r="A221" s="1100" t="s">
        <v>119</v>
      </c>
      <c r="B221" s="1043">
        <v>2334</v>
      </c>
      <c r="C221" s="788" t="s">
        <v>78</v>
      </c>
      <c r="D221" s="789" t="s">
        <v>79</v>
      </c>
      <c r="E221" s="789" t="s">
        <v>80</v>
      </c>
      <c r="F221" s="789" t="s">
        <v>80</v>
      </c>
      <c r="G221" s="789" t="s">
        <v>81</v>
      </c>
      <c r="H221" s="789" t="s">
        <v>80</v>
      </c>
      <c r="I221" s="789" t="s">
        <v>90</v>
      </c>
      <c r="J221" s="790" t="s">
        <v>113</v>
      </c>
      <c r="K221" s="62" t="s">
        <v>120</v>
      </c>
      <c r="L221" s="62" t="s">
        <v>12</v>
      </c>
      <c r="M221" s="62" t="s">
        <v>13</v>
      </c>
      <c r="N221" s="62" t="s">
        <v>36</v>
      </c>
      <c r="O221" s="9" t="s">
        <v>25</v>
      </c>
      <c r="P221" s="10">
        <f>'295 (853) (2020)'!F15</f>
        <v>0</v>
      </c>
      <c r="Q221" s="10">
        <v>0</v>
      </c>
      <c r="R221" s="10">
        <v>0</v>
      </c>
      <c r="S221" s="51" t="s">
        <v>10</v>
      </c>
      <c r="T221" s="737"/>
      <c r="U221" s="800"/>
      <c r="V221" s="737"/>
      <c r="W221" s="800"/>
      <c r="X221" s="737"/>
      <c r="Y221" s="800"/>
      <c r="Z221" s="557"/>
      <c r="AA221" s="557"/>
      <c r="AB221" s="557"/>
      <c r="AC221" s="557"/>
      <c r="AD221" s="557"/>
      <c r="AE221" s="557"/>
    </row>
    <row r="222" spans="1:31" s="11" customFormat="1" ht="22.5" customHeight="1" x14ac:dyDescent="0.3">
      <c r="A222" s="1101"/>
      <c r="B222" s="1044"/>
      <c r="C222" s="788" t="s">
        <v>78</v>
      </c>
      <c r="D222" s="789" t="s">
        <v>79</v>
      </c>
      <c r="E222" s="789" t="s">
        <v>80</v>
      </c>
      <c r="F222" s="789" t="s">
        <v>80</v>
      </c>
      <c r="G222" s="789" t="s">
        <v>81</v>
      </c>
      <c r="H222" s="789" t="s">
        <v>80</v>
      </c>
      <c r="I222" s="789" t="s">
        <v>90</v>
      </c>
      <c r="J222" s="790" t="s">
        <v>113</v>
      </c>
      <c r="K222" s="62" t="s">
        <v>120</v>
      </c>
      <c r="L222" s="62" t="s">
        <v>12</v>
      </c>
      <c r="M222" s="62" t="s">
        <v>13</v>
      </c>
      <c r="N222" s="62" t="s">
        <v>10</v>
      </c>
      <c r="O222" s="9" t="s">
        <v>14</v>
      </c>
      <c r="P222" s="10">
        <v>0</v>
      </c>
      <c r="Q222" s="10">
        <v>0</v>
      </c>
      <c r="R222" s="10">
        <v>0</v>
      </c>
      <c r="S222" s="51" t="s">
        <v>10</v>
      </c>
      <c r="T222" s="737"/>
      <c r="U222" s="800"/>
      <c r="V222" s="737"/>
      <c r="W222" s="800"/>
      <c r="X222" s="737"/>
      <c r="Y222" s="800"/>
      <c r="Z222" s="557"/>
      <c r="AA222" s="557"/>
      <c r="AB222" s="557"/>
      <c r="AC222" s="557"/>
      <c r="AD222" s="557"/>
      <c r="AE222" s="557"/>
    </row>
    <row r="223" spans="1:31" s="11" customFormat="1" ht="22.5" customHeight="1" x14ac:dyDescent="0.3">
      <c r="A223" s="1101"/>
      <c r="B223" s="1044"/>
      <c r="C223" s="788" t="s">
        <v>78</v>
      </c>
      <c r="D223" s="789" t="s">
        <v>79</v>
      </c>
      <c r="E223" s="789" t="s">
        <v>80</v>
      </c>
      <c r="F223" s="789" t="s">
        <v>80</v>
      </c>
      <c r="G223" s="789" t="s">
        <v>81</v>
      </c>
      <c r="H223" s="789" t="s">
        <v>80</v>
      </c>
      <c r="I223" s="789" t="s">
        <v>90</v>
      </c>
      <c r="J223" s="790" t="s">
        <v>113</v>
      </c>
      <c r="K223" s="62" t="s">
        <v>120</v>
      </c>
      <c r="L223" s="62" t="s">
        <v>76</v>
      </c>
      <c r="M223" s="62" t="s">
        <v>13</v>
      </c>
      <c r="N223" s="62" t="s">
        <v>36</v>
      </c>
      <c r="O223" s="9" t="s">
        <v>25</v>
      </c>
      <c r="P223" s="10">
        <f>'295 (853) (2020)'!F20</f>
        <v>0</v>
      </c>
      <c r="Q223" s="10">
        <v>0</v>
      </c>
      <c r="R223" s="10">
        <v>0</v>
      </c>
      <c r="S223" s="51" t="s">
        <v>10</v>
      </c>
      <c r="T223" s="737"/>
      <c r="U223" s="800"/>
      <c r="V223" s="737"/>
      <c r="W223" s="800"/>
      <c r="X223" s="737"/>
      <c r="Y223" s="800"/>
      <c r="Z223" s="557"/>
      <c r="AA223" s="557"/>
      <c r="AB223" s="557"/>
      <c r="AC223" s="557"/>
      <c r="AD223" s="557"/>
      <c r="AE223" s="557"/>
    </row>
    <row r="224" spans="1:31" s="11" customFormat="1" ht="22.5" customHeight="1" x14ac:dyDescent="0.3">
      <c r="A224" s="1102"/>
      <c r="B224" s="1045"/>
      <c r="C224" s="788" t="s">
        <v>78</v>
      </c>
      <c r="D224" s="789" t="s">
        <v>79</v>
      </c>
      <c r="E224" s="789" t="s">
        <v>80</v>
      </c>
      <c r="F224" s="789" t="s">
        <v>80</v>
      </c>
      <c r="G224" s="789" t="s">
        <v>81</v>
      </c>
      <c r="H224" s="789" t="s">
        <v>80</v>
      </c>
      <c r="I224" s="789" t="s">
        <v>90</v>
      </c>
      <c r="J224" s="790" t="s">
        <v>113</v>
      </c>
      <c r="K224" s="62" t="s">
        <v>120</v>
      </c>
      <c r="L224" s="62" t="s">
        <v>76</v>
      </c>
      <c r="M224" s="62" t="s">
        <v>13</v>
      </c>
      <c r="N224" s="62" t="s">
        <v>10</v>
      </c>
      <c r="O224" s="9" t="s">
        <v>14</v>
      </c>
      <c r="P224" s="10">
        <f>'295 (853) (2020)внеб 120'!F20</f>
        <v>10000</v>
      </c>
      <c r="Q224" s="10">
        <v>0</v>
      </c>
      <c r="R224" s="10">
        <v>0</v>
      </c>
      <c r="S224" s="51" t="s">
        <v>10</v>
      </c>
      <c r="T224" s="737"/>
      <c r="U224" s="800"/>
      <c r="V224" s="737"/>
      <c r="W224" s="800"/>
      <c r="X224" s="737"/>
      <c r="Y224" s="800"/>
      <c r="Z224" s="557"/>
      <c r="AA224" s="557"/>
      <c r="AB224" s="557"/>
      <c r="AC224" s="557"/>
      <c r="AD224" s="557"/>
      <c r="AE224" s="557"/>
    </row>
    <row r="225" spans="1:31" s="30" customFormat="1" ht="43.5" customHeight="1" x14ac:dyDescent="0.3">
      <c r="A225" s="45" t="s">
        <v>123</v>
      </c>
      <c r="B225" s="31">
        <v>2500</v>
      </c>
      <c r="C225" s="1049" t="s">
        <v>10</v>
      </c>
      <c r="D225" s="1050"/>
      <c r="E225" s="1050"/>
      <c r="F225" s="1050"/>
      <c r="G225" s="1050"/>
      <c r="H225" s="1050"/>
      <c r="I225" s="1050"/>
      <c r="J225" s="1051"/>
      <c r="K225" s="1049" t="s">
        <v>10</v>
      </c>
      <c r="L225" s="1050"/>
      <c r="M225" s="1050"/>
      <c r="N225" s="1050"/>
      <c r="O225" s="1051"/>
      <c r="P225" s="29">
        <f>P226</f>
        <v>0</v>
      </c>
      <c r="Q225" s="29">
        <f t="shared" ref="Q225:R225" si="67">Q226</f>
        <v>0</v>
      </c>
      <c r="R225" s="29">
        <f t="shared" si="67"/>
        <v>0</v>
      </c>
      <c r="S225" s="50" t="s">
        <v>10</v>
      </c>
      <c r="T225" s="558"/>
      <c r="U225" s="809"/>
      <c r="V225" s="558"/>
      <c r="W225" s="809"/>
      <c r="X225" s="558"/>
      <c r="Y225" s="809"/>
      <c r="Z225" s="556"/>
      <c r="AA225" s="556"/>
      <c r="AB225" s="556"/>
      <c r="AC225" s="556"/>
      <c r="AD225" s="556"/>
      <c r="AE225" s="556"/>
    </row>
    <row r="226" spans="1:31" s="11" customFormat="1" ht="78" customHeight="1" x14ac:dyDescent="0.3">
      <c r="A226" s="724" t="s">
        <v>223</v>
      </c>
      <c r="B226" s="725">
        <v>2520</v>
      </c>
      <c r="C226" s="1087" t="s">
        <v>10</v>
      </c>
      <c r="D226" s="1088"/>
      <c r="E226" s="1088"/>
      <c r="F226" s="1088"/>
      <c r="G226" s="1088"/>
      <c r="H226" s="1088"/>
      <c r="I226" s="1088"/>
      <c r="J226" s="1089"/>
      <c r="K226" s="1087" t="s">
        <v>10</v>
      </c>
      <c r="L226" s="1088"/>
      <c r="M226" s="1088"/>
      <c r="N226" s="1088"/>
      <c r="O226" s="1089"/>
      <c r="P226" s="726">
        <f>SUM(P227:P235)</f>
        <v>0</v>
      </c>
      <c r="Q226" s="726">
        <f t="shared" ref="Q226:R226" si="68">SUM(Q227:Q235)</f>
        <v>0</v>
      </c>
      <c r="R226" s="726">
        <f t="shared" si="68"/>
        <v>0</v>
      </c>
      <c r="S226" s="727" t="s">
        <v>10</v>
      </c>
      <c r="T226" s="737"/>
      <c r="U226" s="800"/>
      <c r="V226" s="737"/>
      <c r="W226" s="800"/>
      <c r="X226" s="737"/>
      <c r="Y226" s="800"/>
      <c r="Z226" s="557"/>
      <c r="AA226" s="557"/>
      <c r="AB226" s="557"/>
      <c r="AC226" s="557"/>
      <c r="AD226" s="557"/>
      <c r="AE226" s="557"/>
    </row>
    <row r="227" spans="1:31" s="11" customFormat="1" ht="36.75" customHeight="1" x14ac:dyDescent="0.3">
      <c r="A227" s="1052" t="s">
        <v>222</v>
      </c>
      <c r="B227" s="1080">
        <v>2521</v>
      </c>
      <c r="C227" s="788" t="s">
        <v>78</v>
      </c>
      <c r="D227" s="789" t="s">
        <v>79</v>
      </c>
      <c r="E227" s="789" t="s">
        <v>80</v>
      </c>
      <c r="F227" s="789" t="s">
        <v>80</v>
      </c>
      <c r="G227" s="789" t="s">
        <v>81</v>
      </c>
      <c r="H227" s="789" t="s">
        <v>80</v>
      </c>
      <c r="I227" s="789" t="s">
        <v>90</v>
      </c>
      <c r="J227" s="790" t="s">
        <v>115</v>
      </c>
      <c r="K227" s="62" t="s">
        <v>121</v>
      </c>
      <c r="L227" s="62" t="s">
        <v>12</v>
      </c>
      <c r="M227" s="62" t="s">
        <v>13</v>
      </c>
      <c r="N227" s="62" t="s">
        <v>36</v>
      </c>
      <c r="O227" s="9" t="s">
        <v>25</v>
      </c>
      <c r="P227" s="10">
        <v>0</v>
      </c>
      <c r="Q227" s="10"/>
      <c r="R227" s="10"/>
      <c r="S227" s="51" t="s">
        <v>10</v>
      </c>
      <c r="T227" s="737"/>
      <c r="U227" s="800"/>
      <c r="V227" s="737"/>
      <c r="W227" s="800"/>
      <c r="X227" s="737"/>
      <c r="Y227" s="800"/>
      <c r="Z227" s="557"/>
      <c r="AA227" s="557"/>
      <c r="AB227" s="557"/>
      <c r="AC227" s="557"/>
      <c r="AD227" s="557"/>
      <c r="AE227" s="557"/>
    </row>
    <row r="228" spans="1:31" s="11" customFormat="1" ht="36.75" customHeight="1" x14ac:dyDescent="0.3">
      <c r="A228" s="1053"/>
      <c r="B228" s="1081"/>
      <c r="C228" s="788" t="s">
        <v>78</v>
      </c>
      <c r="D228" s="789" t="s">
        <v>79</v>
      </c>
      <c r="E228" s="789" t="s">
        <v>80</v>
      </c>
      <c r="F228" s="789" t="s">
        <v>80</v>
      </c>
      <c r="G228" s="789" t="s">
        <v>81</v>
      </c>
      <c r="H228" s="789" t="s">
        <v>80</v>
      </c>
      <c r="I228" s="789" t="s">
        <v>90</v>
      </c>
      <c r="J228" s="790" t="s">
        <v>115</v>
      </c>
      <c r="K228" s="62" t="s">
        <v>121</v>
      </c>
      <c r="L228" s="62" t="s">
        <v>12</v>
      </c>
      <c r="M228" s="62" t="s">
        <v>13</v>
      </c>
      <c r="N228" s="62" t="s">
        <v>10</v>
      </c>
      <c r="O228" s="9" t="s">
        <v>14</v>
      </c>
      <c r="P228" s="10">
        <v>0</v>
      </c>
      <c r="Q228" s="10"/>
      <c r="R228" s="10"/>
      <c r="S228" s="51" t="s">
        <v>10</v>
      </c>
      <c r="T228" s="737"/>
      <c r="U228" s="800"/>
      <c r="V228" s="737"/>
      <c r="W228" s="800"/>
      <c r="X228" s="737"/>
      <c r="Y228" s="800"/>
      <c r="Z228" s="557"/>
      <c r="AA228" s="557"/>
      <c r="AB228" s="557"/>
      <c r="AC228" s="557"/>
      <c r="AD228" s="557"/>
      <c r="AE228" s="557"/>
    </row>
    <row r="229" spans="1:31" s="11" customFormat="1" ht="36.75" customHeight="1" x14ac:dyDescent="0.3">
      <c r="A229" s="1053"/>
      <c r="B229" s="1081"/>
      <c r="C229" s="788" t="s">
        <v>78</v>
      </c>
      <c r="D229" s="789" t="s">
        <v>79</v>
      </c>
      <c r="E229" s="789" t="s">
        <v>80</v>
      </c>
      <c r="F229" s="789" t="s">
        <v>80</v>
      </c>
      <c r="G229" s="789" t="s">
        <v>81</v>
      </c>
      <c r="H229" s="789" t="s">
        <v>80</v>
      </c>
      <c r="I229" s="789" t="s">
        <v>90</v>
      </c>
      <c r="J229" s="790" t="s">
        <v>115</v>
      </c>
      <c r="K229" s="62" t="s">
        <v>121</v>
      </c>
      <c r="L229" s="62" t="s">
        <v>76</v>
      </c>
      <c r="M229" s="62" t="s">
        <v>13</v>
      </c>
      <c r="N229" s="62" t="s">
        <v>36</v>
      </c>
      <c r="O229" s="9" t="s">
        <v>25</v>
      </c>
      <c r="P229" s="10">
        <v>0</v>
      </c>
      <c r="Q229" s="10"/>
      <c r="R229" s="10"/>
      <c r="S229" s="51" t="s">
        <v>10</v>
      </c>
      <c r="T229" s="737"/>
      <c r="U229" s="800"/>
      <c r="V229" s="737"/>
      <c r="W229" s="800"/>
      <c r="X229" s="737"/>
      <c r="Y229" s="800"/>
      <c r="Z229" s="557"/>
      <c r="AA229" s="557"/>
      <c r="AB229" s="557"/>
      <c r="AC229" s="557"/>
      <c r="AD229" s="557"/>
      <c r="AE229" s="557"/>
    </row>
    <row r="230" spans="1:31" s="11" customFormat="1" ht="36.75" customHeight="1" x14ac:dyDescent="0.3">
      <c r="A230" s="1054"/>
      <c r="B230" s="1082"/>
      <c r="C230" s="788" t="s">
        <v>78</v>
      </c>
      <c r="D230" s="789" t="s">
        <v>79</v>
      </c>
      <c r="E230" s="789" t="s">
        <v>80</v>
      </c>
      <c r="F230" s="789" t="s">
        <v>80</v>
      </c>
      <c r="G230" s="789" t="s">
        <v>81</v>
      </c>
      <c r="H230" s="789" t="s">
        <v>80</v>
      </c>
      <c r="I230" s="789" t="s">
        <v>90</v>
      </c>
      <c r="J230" s="790" t="s">
        <v>115</v>
      </c>
      <c r="K230" s="62" t="s">
        <v>121</v>
      </c>
      <c r="L230" s="62" t="s">
        <v>76</v>
      </c>
      <c r="M230" s="62" t="s">
        <v>13</v>
      </c>
      <c r="N230" s="62" t="s">
        <v>10</v>
      </c>
      <c r="O230" s="9" t="s">
        <v>14</v>
      </c>
      <c r="P230" s="10">
        <v>0</v>
      </c>
      <c r="Q230" s="10"/>
      <c r="R230" s="10"/>
      <c r="S230" s="51" t="s">
        <v>10</v>
      </c>
      <c r="T230" s="737"/>
      <c r="U230" s="800"/>
      <c r="V230" s="737"/>
      <c r="W230" s="800"/>
      <c r="X230" s="737"/>
      <c r="Y230" s="800"/>
      <c r="Z230" s="557"/>
      <c r="AA230" s="557"/>
      <c r="AB230" s="557"/>
      <c r="AC230" s="557"/>
      <c r="AD230" s="557"/>
      <c r="AE230" s="557"/>
    </row>
    <row r="231" spans="1:31" s="11" customFormat="1" ht="18.75" customHeight="1" x14ac:dyDescent="0.3">
      <c r="A231" s="1052" t="s">
        <v>114</v>
      </c>
      <c r="B231" s="1080">
        <v>2522</v>
      </c>
      <c r="C231" s="788" t="s">
        <v>78</v>
      </c>
      <c r="D231" s="789" t="s">
        <v>79</v>
      </c>
      <c r="E231" s="789" t="s">
        <v>80</v>
      </c>
      <c r="F231" s="789" t="s">
        <v>80</v>
      </c>
      <c r="G231" s="789" t="s">
        <v>81</v>
      </c>
      <c r="H231" s="789" t="s">
        <v>80</v>
      </c>
      <c r="I231" s="789" t="s">
        <v>82</v>
      </c>
      <c r="J231" s="790" t="s">
        <v>115</v>
      </c>
      <c r="K231" s="62" t="s">
        <v>116</v>
      </c>
      <c r="L231" s="62" t="s">
        <v>12</v>
      </c>
      <c r="M231" s="62" t="s">
        <v>13</v>
      </c>
      <c r="N231" s="62" t="s">
        <v>20</v>
      </c>
      <c r="O231" s="9" t="s">
        <v>21</v>
      </c>
      <c r="P231" s="10">
        <v>0</v>
      </c>
      <c r="Q231" s="10"/>
      <c r="R231" s="10"/>
      <c r="S231" s="51" t="s">
        <v>10</v>
      </c>
      <c r="T231" s="737"/>
      <c r="U231" s="800"/>
      <c r="V231" s="737"/>
      <c r="W231" s="800"/>
      <c r="X231" s="737"/>
      <c r="Y231" s="800"/>
      <c r="Z231" s="557"/>
      <c r="AA231" s="557"/>
      <c r="AB231" s="557"/>
      <c r="AC231" s="557"/>
      <c r="AD231" s="557"/>
      <c r="AE231" s="557"/>
    </row>
    <row r="232" spans="1:31" s="11" customFormat="1" ht="18.75" customHeight="1" x14ac:dyDescent="0.3">
      <c r="A232" s="1053"/>
      <c r="B232" s="1081"/>
      <c r="C232" s="788" t="s">
        <v>78</v>
      </c>
      <c r="D232" s="789" t="s">
        <v>79</v>
      </c>
      <c r="E232" s="789" t="s">
        <v>80</v>
      </c>
      <c r="F232" s="789" t="s">
        <v>80</v>
      </c>
      <c r="G232" s="789" t="s">
        <v>81</v>
      </c>
      <c r="H232" s="789" t="s">
        <v>80</v>
      </c>
      <c r="I232" s="789" t="s">
        <v>90</v>
      </c>
      <c r="J232" s="790" t="s">
        <v>115</v>
      </c>
      <c r="K232" s="62" t="s">
        <v>122</v>
      </c>
      <c r="L232" s="62" t="s">
        <v>12</v>
      </c>
      <c r="M232" s="62" t="s">
        <v>13</v>
      </c>
      <c r="N232" s="62" t="s">
        <v>36</v>
      </c>
      <c r="O232" s="9" t="s">
        <v>25</v>
      </c>
      <c r="P232" s="10">
        <v>0</v>
      </c>
      <c r="Q232" s="10"/>
      <c r="R232" s="10"/>
      <c r="S232" s="51" t="s">
        <v>10</v>
      </c>
      <c r="T232" s="737"/>
      <c r="U232" s="800"/>
      <c r="V232" s="737"/>
      <c r="W232" s="800"/>
      <c r="X232" s="737"/>
      <c r="Y232" s="800"/>
      <c r="Z232" s="557"/>
      <c r="AA232" s="557"/>
      <c r="AB232" s="557"/>
      <c r="AC232" s="557"/>
      <c r="AD232" s="557"/>
      <c r="AE232" s="557"/>
    </row>
    <row r="233" spans="1:31" s="11" customFormat="1" ht="18.75" customHeight="1" x14ac:dyDescent="0.3">
      <c r="A233" s="1053"/>
      <c r="B233" s="1081"/>
      <c r="C233" s="788" t="s">
        <v>78</v>
      </c>
      <c r="D233" s="789" t="s">
        <v>79</v>
      </c>
      <c r="E233" s="789" t="s">
        <v>80</v>
      </c>
      <c r="F233" s="789" t="s">
        <v>80</v>
      </c>
      <c r="G233" s="789" t="s">
        <v>81</v>
      </c>
      <c r="H233" s="789" t="s">
        <v>80</v>
      </c>
      <c r="I233" s="789" t="s">
        <v>90</v>
      </c>
      <c r="J233" s="790" t="s">
        <v>115</v>
      </c>
      <c r="K233" s="62" t="s">
        <v>122</v>
      </c>
      <c r="L233" s="62" t="s">
        <v>12</v>
      </c>
      <c r="M233" s="62" t="s">
        <v>13</v>
      </c>
      <c r="N233" s="62" t="s">
        <v>10</v>
      </c>
      <c r="O233" s="9" t="s">
        <v>14</v>
      </c>
      <c r="P233" s="10">
        <v>0</v>
      </c>
      <c r="Q233" s="10"/>
      <c r="R233" s="10"/>
      <c r="S233" s="51" t="s">
        <v>10</v>
      </c>
      <c r="T233" s="737"/>
      <c r="U233" s="800"/>
      <c r="V233" s="737"/>
      <c r="W233" s="800"/>
      <c r="X233" s="737"/>
      <c r="Y233" s="800"/>
      <c r="Z233" s="557"/>
      <c r="AA233" s="557"/>
      <c r="AB233" s="557"/>
      <c r="AC233" s="557"/>
      <c r="AD233" s="557"/>
      <c r="AE233" s="557"/>
    </row>
    <row r="234" spans="1:31" s="11" customFormat="1" ht="18.75" customHeight="1" x14ac:dyDescent="0.3">
      <c r="A234" s="1053"/>
      <c r="B234" s="1081"/>
      <c r="C234" s="788" t="s">
        <v>78</v>
      </c>
      <c r="D234" s="789" t="s">
        <v>79</v>
      </c>
      <c r="E234" s="789" t="s">
        <v>80</v>
      </c>
      <c r="F234" s="789" t="s">
        <v>80</v>
      </c>
      <c r="G234" s="789" t="s">
        <v>81</v>
      </c>
      <c r="H234" s="789" t="s">
        <v>80</v>
      </c>
      <c r="I234" s="789" t="s">
        <v>90</v>
      </c>
      <c r="J234" s="790" t="s">
        <v>115</v>
      </c>
      <c r="K234" s="62" t="s">
        <v>122</v>
      </c>
      <c r="L234" s="62" t="s">
        <v>76</v>
      </c>
      <c r="M234" s="62" t="s">
        <v>13</v>
      </c>
      <c r="N234" s="62" t="s">
        <v>36</v>
      </c>
      <c r="O234" s="9" t="s">
        <v>25</v>
      </c>
      <c r="P234" s="10">
        <v>0</v>
      </c>
      <c r="Q234" s="10"/>
      <c r="R234" s="10"/>
      <c r="S234" s="51" t="s">
        <v>10</v>
      </c>
      <c r="T234" s="737"/>
      <c r="U234" s="800"/>
      <c r="V234" s="737"/>
      <c r="W234" s="800"/>
      <c r="X234" s="737"/>
      <c r="Y234" s="800"/>
      <c r="Z234" s="557"/>
      <c r="AA234" s="557"/>
      <c r="AB234" s="557"/>
      <c r="AC234" s="557"/>
      <c r="AD234" s="557"/>
      <c r="AE234" s="557"/>
    </row>
    <row r="235" spans="1:31" s="11" customFormat="1" ht="18.75" customHeight="1" x14ac:dyDescent="0.3">
      <c r="A235" s="1054"/>
      <c r="B235" s="1082"/>
      <c r="C235" s="788" t="s">
        <v>78</v>
      </c>
      <c r="D235" s="789" t="s">
        <v>79</v>
      </c>
      <c r="E235" s="789" t="s">
        <v>80</v>
      </c>
      <c r="F235" s="789" t="s">
        <v>80</v>
      </c>
      <c r="G235" s="789" t="s">
        <v>81</v>
      </c>
      <c r="H235" s="789" t="s">
        <v>80</v>
      </c>
      <c r="I235" s="789" t="s">
        <v>90</v>
      </c>
      <c r="J235" s="790" t="s">
        <v>115</v>
      </c>
      <c r="K235" s="62" t="s">
        <v>122</v>
      </c>
      <c r="L235" s="62" t="s">
        <v>76</v>
      </c>
      <c r="M235" s="62" t="s">
        <v>13</v>
      </c>
      <c r="N235" s="62" t="s">
        <v>10</v>
      </c>
      <c r="O235" s="9" t="s">
        <v>14</v>
      </c>
      <c r="P235" s="10">
        <v>0</v>
      </c>
      <c r="Q235" s="10"/>
      <c r="R235" s="10"/>
      <c r="S235" s="51" t="s">
        <v>10</v>
      </c>
      <c r="T235" s="737"/>
      <c r="U235" s="800"/>
      <c r="V235" s="737"/>
      <c r="W235" s="800"/>
      <c r="X235" s="737"/>
      <c r="Y235" s="800"/>
      <c r="Z235" s="557"/>
      <c r="AA235" s="557"/>
      <c r="AB235" s="557"/>
      <c r="AC235" s="557"/>
      <c r="AD235" s="557"/>
      <c r="AE235" s="557"/>
    </row>
    <row r="236" spans="1:31" s="30" customFormat="1" ht="48" customHeight="1" x14ac:dyDescent="0.3">
      <c r="A236" s="27" t="s">
        <v>125</v>
      </c>
      <c r="B236" s="31">
        <v>2600</v>
      </c>
      <c r="C236" s="1049" t="s">
        <v>10</v>
      </c>
      <c r="D236" s="1050"/>
      <c r="E236" s="1050"/>
      <c r="F236" s="1050"/>
      <c r="G236" s="1050"/>
      <c r="H236" s="1050"/>
      <c r="I236" s="1050"/>
      <c r="J236" s="1051"/>
      <c r="K236" s="1049" t="s">
        <v>10</v>
      </c>
      <c r="L236" s="1050"/>
      <c r="M236" s="1050"/>
      <c r="N236" s="1050"/>
      <c r="O236" s="1051"/>
      <c r="P236" s="29">
        <f>P237+P238+P266+P419</f>
        <v>6686623.9199999999</v>
      </c>
      <c r="Q236" s="29">
        <f t="shared" ref="Q236:S236" si="69">Q237+Q238+Q266+Q419</f>
        <v>4994023.03</v>
      </c>
      <c r="R236" s="29">
        <f t="shared" si="69"/>
        <v>6962043.0300000003</v>
      </c>
      <c r="S236" s="29">
        <f t="shared" si="69"/>
        <v>0</v>
      </c>
      <c r="T236" s="558">
        <f>P236-'Раздел 2 новое'!F6</f>
        <v>0</v>
      </c>
      <c r="U236" s="809"/>
      <c r="V236" s="558">
        <f>Q236-'Раздел 2 новое'!G6</f>
        <v>0</v>
      </c>
      <c r="W236" s="809"/>
      <c r="X236" s="558">
        <f>R236-'Раздел 2 новое'!H6</f>
        <v>0</v>
      </c>
      <c r="Y236" s="809"/>
      <c r="Z236" s="556"/>
      <c r="AA236" s="556"/>
      <c r="AB236" s="556"/>
      <c r="AC236" s="556"/>
      <c r="AD236" s="556"/>
      <c r="AE236" s="556"/>
    </row>
    <row r="237" spans="1:31" s="30" customFormat="1" ht="48" customHeight="1" x14ac:dyDescent="0.3">
      <c r="A237" s="27" t="s">
        <v>224</v>
      </c>
      <c r="B237" s="31">
        <v>2620</v>
      </c>
      <c r="C237" s="1049" t="s">
        <v>10</v>
      </c>
      <c r="D237" s="1050"/>
      <c r="E237" s="1050"/>
      <c r="F237" s="1050"/>
      <c r="G237" s="1050"/>
      <c r="H237" s="1050"/>
      <c r="I237" s="1050"/>
      <c r="J237" s="1051"/>
      <c r="K237" s="1049" t="s">
        <v>10</v>
      </c>
      <c r="L237" s="1050"/>
      <c r="M237" s="1050"/>
      <c r="N237" s="1050"/>
      <c r="O237" s="1051"/>
      <c r="P237" s="29">
        <v>0</v>
      </c>
      <c r="Q237" s="29"/>
      <c r="R237" s="29"/>
      <c r="S237" s="50"/>
      <c r="T237" s="558"/>
      <c r="U237" s="809"/>
      <c r="V237" s="558"/>
      <c r="W237" s="809"/>
      <c r="X237" s="558"/>
      <c r="Y237" s="809"/>
      <c r="Z237" s="556"/>
      <c r="AA237" s="556"/>
      <c r="AB237" s="556"/>
      <c r="AC237" s="556"/>
      <c r="AD237" s="556"/>
      <c r="AE237" s="556"/>
    </row>
    <row r="238" spans="1:31" s="30" customFormat="1" ht="48" customHeight="1" x14ac:dyDescent="0.3">
      <c r="A238" s="27" t="s">
        <v>228</v>
      </c>
      <c r="B238" s="31">
        <v>2630</v>
      </c>
      <c r="C238" s="1049" t="s">
        <v>10</v>
      </c>
      <c r="D238" s="1050"/>
      <c r="E238" s="1050"/>
      <c r="F238" s="1050"/>
      <c r="G238" s="1050"/>
      <c r="H238" s="1050"/>
      <c r="I238" s="1050"/>
      <c r="J238" s="1051"/>
      <c r="K238" s="1049" t="s">
        <v>10</v>
      </c>
      <c r="L238" s="1050"/>
      <c r="M238" s="1050"/>
      <c r="N238" s="1050"/>
      <c r="O238" s="1051"/>
      <c r="P238" s="29">
        <f>SUM(P239:P265)</f>
        <v>572907</v>
      </c>
      <c r="Q238" s="29">
        <f t="shared" ref="Q238:R238" si="70">SUM(Q239:Q265)</f>
        <v>0</v>
      </c>
      <c r="R238" s="29">
        <f t="shared" si="70"/>
        <v>1867400</v>
      </c>
      <c r="S238" s="29">
        <f>SUM(S239:S265)</f>
        <v>0</v>
      </c>
      <c r="T238" s="558"/>
      <c r="U238" s="809"/>
      <c r="V238" s="558"/>
      <c r="W238" s="809"/>
      <c r="X238" s="558"/>
      <c r="Y238" s="809"/>
      <c r="Z238" s="556"/>
      <c r="AA238" s="556"/>
      <c r="AB238" s="556"/>
      <c r="AC238" s="556"/>
      <c r="AD238" s="556"/>
      <c r="AE238" s="556"/>
    </row>
    <row r="239" spans="1:31" s="11" customFormat="1" ht="41.25" customHeight="1" x14ac:dyDescent="0.25">
      <c r="A239" s="1052" t="s">
        <v>229</v>
      </c>
      <c r="B239" s="1080">
        <v>2631</v>
      </c>
      <c r="C239" s="788" t="s">
        <v>78</v>
      </c>
      <c r="D239" s="789" t="s">
        <v>79</v>
      </c>
      <c r="E239" s="789" t="s">
        <v>80</v>
      </c>
      <c r="F239" s="789" t="s">
        <v>80</v>
      </c>
      <c r="G239" s="789" t="s">
        <v>81</v>
      </c>
      <c r="H239" s="789" t="s">
        <v>80</v>
      </c>
      <c r="I239" s="789" t="s">
        <v>801</v>
      </c>
      <c r="J239" s="790" t="s">
        <v>145</v>
      </c>
      <c r="K239" s="62" t="s">
        <v>131</v>
      </c>
      <c r="L239" s="62" t="s">
        <v>12</v>
      </c>
      <c r="M239" s="62" t="s">
        <v>13</v>
      </c>
      <c r="N239" s="62" t="s">
        <v>44</v>
      </c>
      <c r="O239" s="9" t="s">
        <v>42</v>
      </c>
      <c r="P239" s="10">
        <v>0</v>
      </c>
      <c r="Q239" s="10"/>
      <c r="R239" s="10"/>
      <c r="S239" s="51"/>
      <c r="T239" s="737"/>
      <c r="U239" s="564"/>
      <c r="V239" s="737"/>
      <c r="W239" s="564"/>
      <c r="X239" s="737"/>
      <c r="Y239" s="564"/>
      <c r="Z239" s="557"/>
      <c r="AA239" s="557"/>
      <c r="AB239" s="557"/>
      <c r="AC239" s="557"/>
      <c r="AD239" s="557"/>
      <c r="AE239" s="557"/>
    </row>
    <row r="240" spans="1:31" s="11" customFormat="1" ht="30.75" customHeight="1" x14ac:dyDescent="0.3">
      <c r="A240" s="1053"/>
      <c r="B240" s="1081"/>
      <c r="C240" s="788" t="s">
        <v>78</v>
      </c>
      <c r="D240" s="789" t="s">
        <v>79</v>
      </c>
      <c r="E240" s="789" t="s">
        <v>80</v>
      </c>
      <c r="F240" s="789" t="s">
        <v>80</v>
      </c>
      <c r="G240" s="789" t="s">
        <v>81</v>
      </c>
      <c r="H240" s="789" t="s">
        <v>80</v>
      </c>
      <c r="I240" s="794" t="s">
        <v>160</v>
      </c>
      <c r="J240" s="795" t="s">
        <v>145</v>
      </c>
      <c r="K240" s="795" t="s">
        <v>131</v>
      </c>
      <c r="L240" s="64" t="s">
        <v>12</v>
      </c>
      <c r="M240" s="64" t="s">
        <v>13</v>
      </c>
      <c r="N240" s="64" t="s">
        <v>48</v>
      </c>
      <c r="O240" s="16" t="s">
        <v>46</v>
      </c>
      <c r="P240" s="10">
        <v>0</v>
      </c>
      <c r="Q240" s="10"/>
      <c r="R240" s="10"/>
      <c r="S240" s="51"/>
      <c r="T240" s="737"/>
      <c r="U240" s="800"/>
      <c r="V240" s="737"/>
      <c r="W240" s="800"/>
      <c r="X240" s="737"/>
      <c r="Y240" s="800"/>
      <c r="Z240" s="557"/>
      <c r="AA240" s="557"/>
      <c r="AB240" s="557"/>
      <c r="AC240" s="557"/>
      <c r="AD240" s="557"/>
      <c r="AE240" s="557"/>
    </row>
    <row r="241" spans="1:31" s="11" customFormat="1" ht="30.75" customHeight="1" x14ac:dyDescent="0.3">
      <c r="A241" s="1053"/>
      <c r="B241" s="1081"/>
      <c r="C241" s="788" t="s">
        <v>78</v>
      </c>
      <c r="D241" s="789" t="s">
        <v>79</v>
      </c>
      <c r="E241" s="789" t="s">
        <v>80</v>
      </c>
      <c r="F241" s="789" t="s">
        <v>159</v>
      </c>
      <c r="G241" s="789" t="s">
        <v>87</v>
      </c>
      <c r="H241" s="789" t="s">
        <v>88</v>
      </c>
      <c r="I241" s="789" t="s">
        <v>168</v>
      </c>
      <c r="J241" s="790" t="s">
        <v>145</v>
      </c>
      <c r="K241" s="62" t="s">
        <v>131</v>
      </c>
      <c r="L241" s="62" t="s">
        <v>12</v>
      </c>
      <c r="M241" s="62" t="s">
        <v>13</v>
      </c>
      <c r="N241" s="62" t="s">
        <v>196</v>
      </c>
      <c r="O241" s="9" t="s">
        <v>46</v>
      </c>
      <c r="P241" s="10">
        <v>0</v>
      </c>
      <c r="Q241" s="10"/>
      <c r="R241" s="10">
        <f>'225  (2022)060.00.0004'!D82</f>
        <v>93400</v>
      </c>
      <c r="S241" s="51"/>
      <c r="T241" s="737"/>
      <c r="U241" s="800"/>
      <c r="V241" s="737"/>
      <c r="W241" s="800"/>
      <c r="X241" s="737"/>
      <c r="Y241" s="800"/>
      <c r="Z241" s="557"/>
      <c r="AA241" s="557"/>
      <c r="AB241" s="557"/>
      <c r="AC241" s="557"/>
      <c r="AD241" s="557"/>
      <c r="AE241" s="557"/>
    </row>
    <row r="242" spans="1:31" s="11" customFormat="1" ht="30.75" customHeight="1" x14ac:dyDescent="0.3">
      <c r="A242" s="1053"/>
      <c r="B242" s="1081"/>
      <c r="C242" s="788" t="s">
        <v>78</v>
      </c>
      <c r="D242" s="789" t="s">
        <v>79</v>
      </c>
      <c r="E242" s="789" t="s">
        <v>80</v>
      </c>
      <c r="F242" s="789" t="s">
        <v>159</v>
      </c>
      <c r="G242" s="789" t="s">
        <v>87</v>
      </c>
      <c r="H242" s="789" t="s">
        <v>88</v>
      </c>
      <c r="I242" s="789" t="s">
        <v>168</v>
      </c>
      <c r="J242" s="790" t="s">
        <v>145</v>
      </c>
      <c r="K242" s="62" t="s">
        <v>131</v>
      </c>
      <c r="L242" s="62" t="s">
        <v>12</v>
      </c>
      <c r="M242" s="62" t="s">
        <v>13</v>
      </c>
      <c r="N242" s="62" t="s">
        <v>205</v>
      </c>
      <c r="O242" s="9" t="s">
        <v>42</v>
      </c>
      <c r="P242" s="10">
        <v>0</v>
      </c>
      <c r="Q242" s="10"/>
      <c r="R242" s="10">
        <f>'225  (2022)500.03.0002'!D82</f>
        <v>1774000</v>
      </c>
      <c r="S242" s="51"/>
      <c r="T242" s="737"/>
      <c r="U242" s="800"/>
      <c r="V242" s="737"/>
      <c r="W242" s="800"/>
      <c r="X242" s="737"/>
      <c r="Y242" s="800"/>
      <c r="Z242" s="557"/>
      <c r="AA242" s="557"/>
      <c r="AB242" s="557"/>
      <c r="AC242" s="557"/>
      <c r="AD242" s="557"/>
      <c r="AE242" s="557"/>
    </row>
    <row r="243" spans="1:31" s="11" customFormat="1" ht="30.75" customHeight="1" x14ac:dyDescent="0.3">
      <c r="A243" s="1053"/>
      <c r="B243" s="1081"/>
      <c r="C243" s="788" t="s">
        <v>78</v>
      </c>
      <c r="D243" s="789" t="s">
        <v>79</v>
      </c>
      <c r="E243" s="789" t="s">
        <v>80</v>
      </c>
      <c r="F243" s="789" t="s">
        <v>80</v>
      </c>
      <c r="G243" s="789" t="s">
        <v>81</v>
      </c>
      <c r="H243" s="789" t="s">
        <v>80</v>
      </c>
      <c r="I243" s="789" t="s">
        <v>158</v>
      </c>
      <c r="J243" s="790" t="s">
        <v>145</v>
      </c>
      <c r="K243" s="62" t="s">
        <v>131</v>
      </c>
      <c r="L243" s="62" t="s">
        <v>12</v>
      </c>
      <c r="M243" s="62" t="s">
        <v>13</v>
      </c>
      <c r="N243" s="62" t="s">
        <v>192</v>
      </c>
      <c r="O243" s="9" t="s">
        <v>46</v>
      </c>
      <c r="P243" s="10">
        <v>0</v>
      </c>
      <c r="Q243" s="10"/>
      <c r="R243" s="10"/>
      <c r="S243" s="51"/>
      <c r="T243" s="737"/>
      <c r="U243" s="800"/>
      <c r="V243" s="737"/>
      <c r="W243" s="800"/>
      <c r="X243" s="737"/>
      <c r="Y243" s="800"/>
      <c r="Z243" s="557"/>
      <c r="AA243" s="557"/>
      <c r="AB243" s="557"/>
      <c r="AC243" s="557"/>
      <c r="AD243" s="557"/>
      <c r="AE243" s="557"/>
    </row>
    <row r="244" spans="1:31" s="11" customFormat="1" ht="30.75" customHeight="1" x14ac:dyDescent="0.3">
      <c r="A244" s="1053"/>
      <c r="B244" s="1081"/>
      <c r="C244" s="788" t="s">
        <v>78</v>
      </c>
      <c r="D244" s="789" t="s">
        <v>79</v>
      </c>
      <c r="E244" s="789" t="s">
        <v>80</v>
      </c>
      <c r="F244" s="789" t="s">
        <v>80</v>
      </c>
      <c r="G244" s="789" t="s">
        <v>81</v>
      </c>
      <c r="H244" s="789" t="s">
        <v>80</v>
      </c>
      <c r="I244" s="789" t="s">
        <v>757</v>
      </c>
      <c r="J244" s="790" t="s">
        <v>145</v>
      </c>
      <c r="K244" s="62" t="s">
        <v>131</v>
      </c>
      <c r="L244" s="62" t="s">
        <v>12</v>
      </c>
      <c r="M244" s="62" t="s">
        <v>13</v>
      </c>
      <c r="N244" s="62" t="s">
        <v>747</v>
      </c>
      <c r="O244" s="9" t="s">
        <v>46</v>
      </c>
      <c r="P244" s="10">
        <v>0</v>
      </c>
      <c r="Q244" s="10"/>
      <c r="R244" s="10"/>
      <c r="S244" s="51"/>
      <c r="T244" s="737" t="s">
        <v>758</v>
      </c>
      <c r="U244" s="800"/>
      <c r="V244" s="737"/>
      <c r="W244" s="800"/>
      <c r="X244" s="737"/>
      <c r="Y244" s="800"/>
      <c r="Z244" s="557"/>
      <c r="AA244" s="557"/>
      <c r="AB244" s="557"/>
      <c r="AC244" s="557"/>
      <c r="AD244" s="557"/>
      <c r="AE244" s="557"/>
    </row>
    <row r="245" spans="1:31" s="11" customFormat="1" ht="30.75" customHeight="1" x14ac:dyDescent="0.25">
      <c r="A245" s="1053"/>
      <c r="B245" s="1081"/>
      <c r="C245" s="788" t="s">
        <v>78</v>
      </c>
      <c r="D245" s="789" t="s">
        <v>79</v>
      </c>
      <c r="E245" s="789" t="s">
        <v>80</v>
      </c>
      <c r="F245" s="789" t="s">
        <v>80</v>
      </c>
      <c r="G245" s="789" t="s">
        <v>81</v>
      </c>
      <c r="H245" s="789" t="s">
        <v>80</v>
      </c>
      <c r="I245" s="789" t="s">
        <v>757</v>
      </c>
      <c r="J245" s="790" t="s">
        <v>145</v>
      </c>
      <c r="K245" s="62" t="s">
        <v>131</v>
      </c>
      <c r="L245" s="62" t="s">
        <v>12</v>
      </c>
      <c r="M245" s="62" t="s">
        <v>13</v>
      </c>
      <c r="N245" s="62" t="s">
        <v>792</v>
      </c>
      <c r="O245" s="9" t="s">
        <v>46</v>
      </c>
      <c r="P245" s="10">
        <f>'225  (2020)003.01.0029'!D82</f>
        <v>451400</v>
      </c>
      <c r="Q245" s="10"/>
      <c r="R245" s="10"/>
      <c r="S245" s="51"/>
      <c r="T245" s="737"/>
      <c r="U245" s="564"/>
      <c r="V245" s="737"/>
      <c r="W245" s="564"/>
      <c r="X245" s="737"/>
      <c r="Y245" s="564"/>
      <c r="Z245" s="557"/>
      <c r="AA245" s="557"/>
      <c r="AB245" s="557"/>
      <c r="AC245" s="557"/>
      <c r="AD245" s="557"/>
      <c r="AE245" s="557"/>
    </row>
    <row r="246" spans="1:31" s="11" customFormat="1" ht="30.75" customHeight="1" x14ac:dyDescent="0.25">
      <c r="A246" s="1053"/>
      <c r="B246" s="1081"/>
      <c r="C246" s="788" t="s">
        <v>78</v>
      </c>
      <c r="D246" s="789" t="s">
        <v>79</v>
      </c>
      <c r="E246" s="789" t="s">
        <v>80</v>
      </c>
      <c r="F246" s="789" t="s">
        <v>80</v>
      </c>
      <c r="G246" s="789" t="s">
        <v>81</v>
      </c>
      <c r="H246" s="789" t="s">
        <v>80</v>
      </c>
      <c r="I246" s="789" t="s">
        <v>757</v>
      </c>
      <c r="J246" s="790" t="s">
        <v>145</v>
      </c>
      <c r="K246" s="62" t="s">
        <v>131</v>
      </c>
      <c r="L246" s="62" t="s">
        <v>12</v>
      </c>
      <c r="M246" s="62" t="s">
        <v>13</v>
      </c>
      <c r="N246" s="62" t="s">
        <v>794</v>
      </c>
      <c r="O246" s="9" t="s">
        <v>46</v>
      </c>
      <c r="P246" s="10">
        <v>0</v>
      </c>
      <c r="Q246" s="10"/>
      <c r="R246" s="10"/>
      <c r="S246" s="51"/>
      <c r="T246" s="737"/>
      <c r="U246" s="564"/>
      <c r="V246" s="737"/>
      <c r="W246" s="564"/>
      <c r="X246" s="737"/>
      <c r="Y246" s="564"/>
      <c r="Z246" s="557"/>
      <c r="AA246" s="557"/>
      <c r="AB246" s="557"/>
      <c r="AC246" s="557"/>
      <c r="AD246" s="557"/>
      <c r="AE246" s="557"/>
    </row>
    <row r="247" spans="1:31" s="11" customFormat="1" ht="30.75" customHeight="1" x14ac:dyDescent="0.25">
      <c r="A247" s="1053"/>
      <c r="B247" s="1081"/>
      <c r="C247" s="788" t="s">
        <v>78</v>
      </c>
      <c r="D247" s="789" t="s">
        <v>79</v>
      </c>
      <c r="E247" s="789" t="s">
        <v>80</v>
      </c>
      <c r="F247" s="789" t="s">
        <v>80</v>
      </c>
      <c r="G247" s="789" t="s">
        <v>81</v>
      </c>
      <c r="H247" s="789" t="s">
        <v>80</v>
      </c>
      <c r="I247" s="789" t="s">
        <v>757</v>
      </c>
      <c r="J247" s="790" t="s">
        <v>145</v>
      </c>
      <c r="K247" s="62" t="s">
        <v>131</v>
      </c>
      <c r="L247" s="62" t="s">
        <v>12</v>
      </c>
      <c r="M247" s="62" t="s">
        <v>13</v>
      </c>
      <c r="N247" s="62" t="s">
        <v>796</v>
      </c>
      <c r="O247" s="9" t="s">
        <v>46</v>
      </c>
      <c r="P247" s="10">
        <v>0</v>
      </c>
      <c r="Q247" s="10"/>
      <c r="R247" s="10"/>
      <c r="S247" s="51"/>
      <c r="T247" s="737"/>
      <c r="U247" s="564"/>
      <c r="V247" s="737"/>
      <c r="W247" s="564"/>
      <c r="X247" s="737"/>
      <c r="Y247" s="564"/>
      <c r="Z247" s="557"/>
      <c r="AA247" s="557"/>
      <c r="AB247" s="557"/>
      <c r="AC247" s="557"/>
      <c r="AD247" s="557"/>
      <c r="AE247" s="557"/>
    </row>
    <row r="248" spans="1:31" s="11" customFormat="1" ht="30.75" customHeight="1" x14ac:dyDescent="0.25">
      <c r="A248" s="1053"/>
      <c r="B248" s="1081"/>
      <c r="C248" s="788" t="s">
        <v>78</v>
      </c>
      <c r="D248" s="789" t="s">
        <v>79</v>
      </c>
      <c r="E248" s="789" t="s">
        <v>80</v>
      </c>
      <c r="F248" s="789" t="s">
        <v>80</v>
      </c>
      <c r="G248" s="789" t="s">
        <v>81</v>
      </c>
      <c r="H248" s="789" t="s">
        <v>80</v>
      </c>
      <c r="I248" s="789" t="s">
        <v>757</v>
      </c>
      <c r="J248" s="790" t="s">
        <v>145</v>
      </c>
      <c r="K248" s="62" t="s">
        <v>131</v>
      </c>
      <c r="L248" s="62" t="s">
        <v>12</v>
      </c>
      <c r="M248" s="62" t="s">
        <v>13</v>
      </c>
      <c r="N248" s="62" t="s">
        <v>798</v>
      </c>
      <c r="O248" s="9" t="s">
        <v>46</v>
      </c>
      <c r="P248" s="10">
        <v>0</v>
      </c>
      <c r="Q248" s="10"/>
      <c r="R248" s="10"/>
      <c r="S248" s="51"/>
      <c r="T248" s="737"/>
      <c r="U248" s="564"/>
      <c r="V248" s="737"/>
      <c r="W248" s="564"/>
      <c r="X248" s="737"/>
      <c r="Y248" s="564"/>
      <c r="Z248" s="557"/>
      <c r="AA248" s="557"/>
      <c r="AB248" s="557"/>
      <c r="AC248" s="557"/>
      <c r="AD248" s="557"/>
      <c r="AE248" s="557"/>
    </row>
    <row r="249" spans="1:31" s="11" customFormat="1" ht="30.75" customHeight="1" x14ac:dyDescent="0.25">
      <c r="A249" s="1053"/>
      <c r="B249" s="1081"/>
      <c r="C249" s="788" t="s">
        <v>78</v>
      </c>
      <c r="D249" s="789" t="s">
        <v>79</v>
      </c>
      <c r="E249" s="789" t="s">
        <v>80</v>
      </c>
      <c r="F249" s="789" t="s">
        <v>80</v>
      </c>
      <c r="G249" s="789" t="s">
        <v>81</v>
      </c>
      <c r="H249" s="789" t="s">
        <v>80</v>
      </c>
      <c r="I249" s="789" t="s">
        <v>757</v>
      </c>
      <c r="J249" s="790" t="s">
        <v>145</v>
      </c>
      <c r="K249" s="62" t="s">
        <v>131</v>
      </c>
      <c r="L249" s="62" t="s">
        <v>12</v>
      </c>
      <c r="M249" s="62" t="s">
        <v>13</v>
      </c>
      <c r="N249" s="62" t="s">
        <v>813</v>
      </c>
      <c r="O249" s="9" t="s">
        <v>46</v>
      </c>
      <c r="P249" s="10">
        <v>0</v>
      </c>
      <c r="Q249" s="10"/>
      <c r="R249" s="10"/>
      <c r="S249" s="51"/>
      <c r="T249" s="737"/>
      <c r="U249" s="564"/>
      <c r="V249" s="737"/>
      <c r="W249" s="564"/>
      <c r="X249" s="737"/>
      <c r="Y249" s="564"/>
      <c r="Z249" s="557"/>
      <c r="AA249" s="557"/>
      <c r="AB249" s="557"/>
      <c r="AC249" s="557"/>
      <c r="AD249" s="557"/>
      <c r="AE249" s="557"/>
    </row>
    <row r="250" spans="1:31" s="832" customFormat="1" ht="30.75" customHeight="1" x14ac:dyDescent="0.25">
      <c r="A250" s="1053"/>
      <c r="B250" s="1081"/>
      <c r="C250" s="833" t="s">
        <v>78</v>
      </c>
      <c r="D250" s="834" t="s">
        <v>79</v>
      </c>
      <c r="E250" s="834" t="s">
        <v>80</v>
      </c>
      <c r="F250" s="834" t="s">
        <v>80</v>
      </c>
      <c r="G250" s="834" t="s">
        <v>81</v>
      </c>
      <c r="H250" s="834" t="s">
        <v>80</v>
      </c>
      <c r="I250" s="834" t="s">
        <v>757</v>
      </c>
      <c r="J250" s="826" t="s">
        <v>145</v>
      </c>
      <c r="K250" s="827" t="s">
        <v>131</v>
      </c>
      <c r="L250" s="827" t="s">
        <v>12</v>
      </c>
      <c r="M250" s="827" t="s">
        <v>13</v>
      </c>
      <c r="N250" s="827" t="s">
        <v>823</v>
      </c>
      <c r="O250" s="9" t="s">
        <v>46</v>
      </c>
      <c r="P250" s="829">
        <v>0</v>
      </c>
      <c r="Q250" s="829"/>
      <c r="R250" s="829"/>
      <c r="S250" s="835"/>
      <c r="T250" s="830"/>
      <c r="U250" s="831"/>
      <c r="V250" s="830"/>
      <c r="W250" s="831"/>
      <c r="X250" s="830"/>
      <c r="Y250" s="831"/>
      <c r="Z250" s="830"/>
      <c r="AA250" s="830"/>
      <c r="AB250" s="830"/>
      <c r="AC250" s="830"/>
      <c r="AD250" s="830"/>
      <c r="AE250" s="830"/>
    </row>
    <row r="251" spans="1:31" s="832" customFormat="1" ht="30.75" customHeight="1" x14ac:dyDescent="0.25">
      <c r="A251" s="1053"/>
      <c r="B251" s="1081"/>
      <c r="C251" s="833" t="s">
        <v>78</v>
      </c>
      <c r="D251" s="834" t="s">
        <v>79</v>
      </c>
      <c r="E251" s="834" t="s">
        <v>80</v>
      </c>
      <c r="F251" s="834" t="s">
        <v>80</v>
      </c>
      <c r="G251" s="834" t="s">
        <v>81</v>
      </c>
      <c r="H251" s="834" t="s">
        <v>80</v>
      </c>
      <c r="I251" s="834" t="s">
        <v>757</v>
      </c>
      <c r="J251" s="826" t="s">
        <v>145</v>
      </c>
      <c r="K251" s="827" t="s">
        <v>131</v>
      </c>
      <c r="L251" s="827" t="s">
        <v>12</v>
      </c>
      <c r="M251" s="827" t="s">
        <v>13</v>
      </c>
      <c r="N251" s="827" t="s">
        <v>825</v>
      </c>
      <c r="O251" s="9" t="s">
        <v>46</v>
      </c>
      <c r="P251" s="829">
        <v>0</v>
      </c>
      <c r="Q251" s="829"/>
      <c r="R251" s="829"/>
      <c r="S251" s="835"/>
      <c r="T251" s="830"/>
      <c r="U251" s="831"/>
      <c r="V251" s="830"/>
      <c r="W251" s="831"/>
      <c r="X251" s="830"/>
      <c r="Y251" s="831"/>
      <c r="Z251" s="830"/>
      <c r="AA251" s="830"/>
      <c r="AB251" s="830"/>
      <c r="AC251" s="830"/>
      <c r="AD251" s="830"/>
      <c r="AE251" s="830"/>
    </row>
    <row r="252" spans="1:31" s="832" customFormat="1" ht="30.75" customHeight="1" x14ac:dyDescent="0.25">
      <c r="A252" s="1053"/>
      <c r="B252" s="1081"/>
      <c r="C252" s="844" t="s">
        <v>78</v>
      </c>
      <c r="D252" s="845" t="s">
        <v>79</v>
      </c>
      <c r="E252" s="845" t="s">
        <v>80</v>
      </c>
      <c r="F252" s="845" t="s">
        <v>80</v>
      </c>
      <c r="G252" s="845" t="s">
        <v>81</v>
      </c>
      <c r="H252" s="845" t="s">
        <v>80</v>
      </c>
      <c r="I252" s="845" t="s">
        <v>757</v>
      </c>
      <c r="J252" s="846" t="s">
        <v>145</v>
      </c>
      <c r="K252" s="827" t="s">
        <v>131</v>
      </c>
      <c r="L252" s="827" t="s">
        <v>12</v>
      </c>
      <c r="M252" s="827" t="s">
        <v>13</v>
      </c>
      <c r="N252" s="827" t="s">
        <v>837</v>
      </c>
      <c r="O252" s="828" t="s">
        <v>844</v>
      </c>
      <c r="P252" s="829">
        <v>0</v>
      </c>
      <c r="Q252" s="829"/>
      <c r="R252" s="829"/>
      <c r="S252" s="835"/>
      <c r="T252" s="830"/>
      <c r="U252" s="831"/>
      <c r="V252" s="830"/>
      <c r="W252" s="831"/>
      <c r="X252" s="830"/>
      <c r="Y252" s="831"/>
      <c r="Z252" s="830"/>
      <c r="AA252" s="830"/>
      <c r="AB252" s="830"/>
      <c r="AC252" s="830"/>
      <c r="AD252" s="830"/>
      <c r="AE252" s="830"/>
    </row>
    <row r="253" spans="1:31" s="11" customFormat="1" ht="30.75" customHeight="1" x14ac:dyDescent="0.25">
      <c r="A253" s="1053"/>
      <c r="B253" s="1081"/>
      <c r="C253" s="873" t="s">
        <v>78</v>
      </c>
      <c r="D253" s="874" t="s">
        <v>79</v>
      </c>
      <c r="E253" s="874" t="s">
        <v>80</v>
      </c>
      <c r="F253" s="874" t="s">
        <v>80</v>
      </c>
      <c r="G253" s="874" t="s">
        <v>81</v>
      </c>
      <c r="H253" s="874" t="s">
        <v>80</v>
      </c>
      <c r="I253" s="874" t="s">
        <v>757</v>
      </c>
      <c r="J253" s="875" t="s">
        <v>145</v>
      </c>
      <c r="K253" s="62" t="s">
        <v>131</v>
      </c>
      <c r="L253" s="62" t="s">
        <v>12</v>
      </c>
      <c r="M253" s="62" t="s">
        <v>13</v>
      </c>
      <c r="N253" s="62" t="s">
        <v>862</v>
      </c>
      <c r="O253" s="9" t="s">
        <v>46</v>
      </c>
      <c r="P253" s="10">
        <v>0</v>
      </c>
      <c r="Q253" s="10"/>
      <c r="R253" s="10"/>
      <c r="S253" s="51"/>
      <c r="T253" s="557"/>
      <c r="U253" s="564"/>
      <c r="V253" s="557"/>
      <c r="W253" s="564"/>
      <c r="X253" s="557"/>
      <c r="Y253" s="564"/>
      <c r="Z253" s="557"/>
      <c r="AA253" s="557"/>
      <c r="AB253" s="557"/>
      <c r="AC253" s="557"/>
      <c r="AD253" s="557"/>
      <c r="AE253" s="557"/>
    </row>
    <row r="254" spans="1:31" s="11" customFormat="1" ht="30.75" customHeight="1" x14ac:dyDescent="0.25">
      <c r="A254" s="1053"/>
      <c r="B254" s="1081"/>
      <c r="C254" s="873" t="s">
        <v>78</v>
      </c>
      <c r="D254" s="874" t="s">
        <v>79</v>
      </c>
      <c r="E254" s="874" t="s">
        <v>80</v>
      </c>
      <c r="F254" s="874" t="s">
        <v>80</v>
      </c>
      <c r="G254" s="874" t="s">
        <v>81</v>
      </c>
      <c r="H254" s="874" t="s">
        <v>80</v>
      </c>
      <c r="I254" s="874" t="s">
        <v>757</v>
      </c>
      <c r="J254" s="875" t="s">
        <v>145</v>
      </c>
      <c r="K254" s="62" t="s">
        <v>131</v>
      </c>
      <c r="L254" s="62" t="s">
        <v>12</v>
      </c>
      <c r="M254" s="62" t="s">
        <v>13</v>
      </c>
      <c r="N254" s="62" t="s">
        <v>863</v>
      </c>
      <c r="O254" s="9" t="s">
        <v>46</v>
      </c>
      <c r="P254" s="10">
        <f>'225(2020)003.01.0043 Кап.рем '!D82</f>
        <v>121507</v>
      </c>
      <c r="Q254" s="10"/>
      <c r="R254" s="10"/>
      <c r="S254" s="51"/>
      <c r="T254" s="557"/>
      <c r="U254" s="564"/>
      <c r="V254" s="557"/>
      <c r="W254" s="564"/>
      <c r="X254" s="557"/>
      <c r="Y254" s="564"/>
      <c r="Z254" s="557"/>
      <c r="AA254" s="557"/>
      <c r="AB254" s="557"/>
      <c r="AC254" s="557"/>
      <c r="AD254" s="557"/>
      <c r="AE254" s="557"/>
    </row>
    <row r="255" spans="1:31" s="11" customFormat="1" ht="30.75" customHeight="1" x14ac:dyDescent="0.25">
      <c r="A255" s="1053"/>
      <c r="B255" s="1081"/>
      <c r="C255" s="996" t="s">
        <v>78</v>
      </c>
      <c r="D255" s="997" t="s">
        <v>79</v>
      </c>
      <c r="E255" s="997" t="s">
        <v>80</v>
      </c>
      <c r="F255" s="997" t="s">
        <v>80</v>
      </c>
      <c r="G255" s="997" t="s">
        <v>81</v>
      </c>
      <c r="H255" s="997" t="s">
        <v>80</v>
      </c>
      <c r="I255" s="997" t="s">
        <v>757</v>
      </c>
      <c r="J255" s="998" t="s">
        <v>145</v>
      </c>
      <c r="K255" s="62" t="s">
        <v>131</v>
      </c>
      <c r="L255" s="62" t="s">
        <v>12</v>
      </c>
      <c r="M255" s="62" t="s">
        <v>13</v>
      </c>
      <c r="N255" s="62" t="s">
        <v>886</v>
      </c>
      <c r="O255" s="9" t="s">
        <v>46</v>
      </c>
      <c r="P255" s="10">
        <v>0</v>
      </c>
      <c r="Q255" s="10"/>
      <c r="R255" s="10"/>
      <c r="S255" s="51"/>
      <c r="T255" s="557"/>
      <c r="U255" s="564"/>
      <c r="V255" s="557"/>
      <c r="W255" s="564"/>
      <c r="X255" s="557"/>
      <c r="Y255" s="564"/>
      <c r="Z255" s="557"/>
      <c r="AA255" s="557"/>
      <c r="AB255" s="557"/>
      <c r="AC255" s="557"/>
      <c r="AD255" s="557"/>
      <c r="AE255" s="557"/>
    </row>
    <row r="256" spans="1:31" s="11" customFormat="1" ht="30.75" customHeight="1" x14ac:dyDescent="0.25">
      <c r="A256" s="1053"/>
      <c r="B256" s="1081"/>
      <c r="C256" s="873" t="s">
        <v>78</v>
      </c>
      <c r="D256" s="874" t="s">
        <v>79</v>
      </c>
      <c r="E256" s="874" t="s">
        <v>80</v>
      </c>
      <c r="F256" s="874"/>
      <c r="G256" s="874"/>
      <c r="H256" s="874"/>
      <c r="I256" s="874"/>
      <c r="J256" s="875" t="s">
        <v>145</v>
      </c>
      <c r="K256" s="62" t="s">
        <v>131</v>
      </c>
      <c r="L256" s="62" t="s">
        <v>12</v>
      </c>
      <c r="M256" s="62" t="s">
        <v>13</v>
      </c>
      <c r="N256" s="62" t="s">
        <v>864</v>
      </c>
      <c r="O256" s="9" t="s">
        <v>46</v>
      </c>
      <c r="P256" s="10">
        <v>0</v>
      </c>
      <c r="Q256" s="10"/>
      <c r="R256" s="10"/>
      <c r="S256" s="51"/>
      <c r="T256" s="557"/>
      <c r="U256" s="564"/>
      <c r="V256" s="557"/>
      <c r="W256" s="564"/>
      <c r="X256" s="557"/>
      <c r="Y256" s="564"/>
      <c r="Z256" s="557"/>
      <c r="AA256" s="557"/>
      <c r="AB256" s="557"/>
      <c r="AC256" s="557"/>
      <c r="AD256" s="557"/>
      <c r="AE256" s="557"/>
    </row>
    <row r="257" spans="1:31" s="11" customFormat="1" ht="30.75" customHeight="1" x14ac:dyDescent="0.25">
      <c r="A257" s="1053"/>
      <c r="B257" s="1081"/>
      <c r="C257" s="873" t="s">
        <v>78</v>
      </c>
      <c r="D257" s="874" t="s">
        <v>79</v>
      </c>
      <c r="E257" s="874" t="s">
        <v>80</v>
      </c>
      <c r="F257" s="874"/>
      <c r="G257" s="874"/>
      <c r="H257" s="874"/>
      <c r="I257" s="874"/>
      <c r="J257" s="875" t="s">
        <v>145</v>
      </c>
      <c r="K257" s="62" t="s">
        <v>131</v>
      </c>
      <c r="L257" s="62" t="s">
        <v>12</v>
      </c>
      <c r="M257" s="62" t="s">
        <v>13</v>
      </c>
      <c r="N257" s="62" t="s">
        <v>864</v>
      </c>
      <c r="O257" s="9" t="s">
        <v>46</v>
      </c>
      <c r="P257" s="10">
        <v>0</v>
      </c>
      <c r="Q257" s="10"/>
      <c r="R257" s="10"/>
      <c r="S257" s="51"/>
      <c r="T257" s="557"/>
      <c r="U257" s="564"/>
      <c r="V257" s="557"/>
      <c r="W257" s="564"/>
      <c r="X257" s="557"/>
      <c r="Y257" s="564"/>
      <c r="Z257" s="557"/>
      <c r="AA257" s="557"/>
      <c r="AB257" s="557"/>
      <c r="AC257" s="557"/>
      <c r="AD257" s="557"/>
      <c r="AE257" s="557"/>
    </row>
    <row r="258" spans="1:31" s="11" customFormat="1" ht="30.75" customHeight="1" x14ac:dyDescent="0.3">
      <c r="A258" s="1053"/>
      <c r="B258" s="1081"/>
      <c r="C258" s="788" t="s">
        <v>78</v>
      </c>
      <c r="D258" s="789" t="s">
        <v>79</v>
      </c>
      <c r="E258" s="789" t="s">
        <v>80</v>
      </c>
      <c r="F258" s="789" t="s">
        <v>80</v>
      </c>
      <c r="G258" s="789" t="s">
        <v>81</v>
      </c>
      <c r="H258" s="789" t="s">
        <v>80</v>
      </c>
      <c r="I258" s="789" t="s">
        <v>158</v>
      </c>
      <c r="J258" s="790" t="s">
        <v>145</v>
      </c>
      <c r="K258" s="62" t="s">
        <v>131</v>
      </c>
      <c r="L258" s="62" t="s">
        <v>12</v>
      </c>
      <c r="M258" s="62" t="s">
        <v>13</v>
      </c>
      <c r="N258" s="62" t="s">
        <v>227</v>
      </c>
      <c r="O258" s="9" t="s">
        <v>42</v>
      </c>
      <c r="P258" s="10">
        <v>0</v>
      </c>
      <c r="Q258" s="10"/>
      <c r="R258" s="10"/>
      <c r="S258" s="51"/>
      <c r="T258" s="737"/>
      <c r="U258" s="800"/>
      <c r="V258" s="737"/>
      <c r="W258" s="800"/>
      <c r="X258" s="737"/>
      <c r="Y258" s="800"/>
      <c r="Z258" s="557"/>
      <c r="AA258" s="557"/>
      <c r="AB258" s="557"/>
      <c r="AC258" s="557"/>
      <c r="AD258" s="557"/>
      <c r="AE258" s="557"/>
    </row>
    <row r="259" spans="1:31" s="11" customFormat="1" ht="30.75" customHeight="1" x14ac:dyDescent="0.3">
      <c r="A259" s="1053"/>
      <c r="B259" s="1081"/>
      <c r="C259" s="788" t="s">
        <v>78</v>
      </c>
      <c r="D259" s="789" t="s">
        <v>79</v>
      </c>
      <c r="E259" s="789" t="s">
        <v>80</v>
      </c>
      <c r="F259" s="789"/>
      <c r="G259" s="789"/>
      <c r="H259" s="789"/>
      <c r="I259" s="789"/>
      <c r="J259" s="790" t="s">
        <v>145</v>
      </c>
      <c r="K259" s="62" t="s">
        <v>131</v>
      </c>
      <c r="L259" s="62" t="s">
        <v>12</v>
      </c>
      <c r="M259" s="62" t="s">
        <v>13</v>
      </c>
      <c r="N259" s="62" t="s">
        <v>748</v>
      </c>
      <c r="O259" s="9" t="s">
        <v>42</v>
      </c>
      <c r="P259" s="10">
        <v>0</v>
      </c>
      <c r="Q259" s="10"/>
      <c r="R259" s="10"/>
      <c r="S259" s="51"/>
      <c r="T259" s="737"/>
      <c r="U259" s="800"/>
      <c r="V259" s="737"/>
      <c r="W259" s="800"/>
      <c r="X259" s="737"/>
      <c r="Y259" s="800"/>
      <c r="Z259" s="557"/>
      <c r="AA259" s="557"/>
      <c r="AB259" s="557"/>
      <c r="AC259" s="557"/>
      <c r="AD259" s="557"/>
      <c r="AE259" s="557"/>
    </row>
    <row r="260" spans="1:31" s="11" customFormat="1" ht="30.75" customHeight="1" x14ac:dyDescent="0.3">
      <c r="A260" s="1053"/>
      <c r="B260" s="1081"/>
      <c r="C260" s="788" t="s">
        <v>78</v>
      </c>
      <c r="D260" s="789" t="s">
        <v>79</v>
      </c>
      <c r="E260" s="789" t="s">
        <v>80</v>
      </c>
      <c r="F260" s="789"/>
      <c r="G260" s="789"/>
      <c r="H260" s="789"/>
      <c r="I260" s="789"/>
      <c r="J260" s="790" t="s">
        <v>145</v>
      </c>
      <c r="K260" s="62" t="s">
        <v>131</v>
      </c>
      <c r="L260" s="62" t="s">
        <v>12</v>
      </c>
      <c r="M260" s="62" t="s">
        <v>13</v>
      </c>
      <c r="N260" s="62" t="s">
        <v>748</v>
      </c>
      <c r="O260" s="9" t="s">
        <v>42</v>
      </c>
      <c r="P260" s="10">
        <v>0</v>
      </c>
      <c r="Q260" s="10"/>
      <c r="R260" s="10"/>
      <c r="S260" s="51"/>
      <c r="T260" s="737"/>
      <c r="U260" s="800"/>
      <c r="V260" s="737"/>
      <c r="W260" s="800"/>
      <c r="X260" s="737"/>
      <c r="Y260" s="800"/>
      <c r="Z260" s="557"/>
      <c r="AA260" s="557"/>
      <c r="AB260" s="557"/>
      <c r="AC260" s="557"/>
      <c r="AD260" s="557"/>
      <c r="AE260" s="557"/>
    </row>
    <row r="261" spans="1:31" s="11" customFormat="1" ht="30.75" customHeight="1" x14ac:dyDescent="0.3">
      <c r="A261" s="1053"/>
      <c r="B261" s="1081"/>
      <c r="C261" s="788" t="s">
        <v>78</v>
      </c>
      <c r="D261" s="789" t="s">
        <v>79</v>
      </c>
      <c r="E261" s="789" t="s">
        <v>80</v>
      </c>
      <c r="F261" s="789"/>
      <c r="G261" s="789"/>
      <c r="H261" s="789"/>
      <c r="I261" s="789"/>
      <c r="J261" s="790" t="s">
        <v>145</v>
      </c>
      <c r="K261" s="62" t="s">
        <v>131</v>
      </c>
      <c r="L261" s="62" t="s">
        <v>12</v>
      </c>
      <c r="M261" s="62" t="s">
        <v>13</v>
      </c>
      <c r="N261" s="62" t="s">
        <v>748</v>
      </c>
      <c r="O261" s="9" t="s">
        <v>42</v>
      </c>
      <c r="P261" s="10">
        <v>0</v>
      </c>
      <c r="Q261" s="10"/>
      <c r="R261" s="10"/>
      <c r="S261" s="51"/>
      <c r="T261" s="737"/>
      <c r="U261" s="800"/>
      <c r="V261" s="737"/>
      <c r="W261" s="800"/>
      <c r="X261" s="737"/>
      <c r="Y261" s="800"/>
      <c r="Z261" s="557"/>
      <c r="AA261" s="557"/>
      <c r="AB261" s="557"/>
      <c r="AC261" s="557"/>
      <c r="AD261" s="557"/>
      <c r="AE261" s="557"/>
    </row>
    <row r="262" spans="1:31" s="11" customFormat="1" ht="30.75" customHeight="1" x14ac:dyDescent="0.3">
      <c r="A262" s="1053"/>
      <c r="B262" s="1081"/>
      <c r="C262" s="788" t="s">
        <v>78</v>
      </c>
      <c r="D262" s="789" t="s">
        <v>79</v>
      </c>
      <c r="E262" s="789" t="s">
        <v>80</v>
      </c>
      <c r="F262" s="789" t="s">
        <v>80</v>
      </c>
      <c r="G262" s="789" t="s">
        <v>81</v>
      </c>
      <c r="H262" s="789" t="s">
        <v>80</v>
      </c>
      <c r="I262" s="789" t="s">
        <v>90</v>
      </c>
      <c r="J262" s="790" t="s">
        <v>145</v>
      </c>
      <c r="K262" s="62" t="s">
        <v>131</v>
      </c>
      <c r="L262" s="62" t="s">
        <v>12</v>
      </c>
      <c r="M262" s="62" t="s">
        <v>13</v>
      </c>
      <c r="N262" s="62" t="s">
        <v>10</v>
      </c>
      <c r="O262" s="9" t="s">
        <v>14</v>
      </c>
      <c r="P262" s="10">
        <v>0</v>
      </c>
      <c r="Q262" s="10"/>
      <c r="R262" s="10"/>
      <c r="S262" s="51"/>
      <c r="T262" s="737"/>
      <c r="U262" s="800"/>
      <c r="V262" s="737"/>
      <c r="W262" s="800"/>
      <c r="X262" s="737"/>
      <c r="Y262" s="800"/>
      <c r="Z262" s="557"/>
      <c r="AA262" s="557"/>
      <c r="AB262" s="557"/>
      <c r="AC262" s="557"/>
      <c r="AD262" s="557"/>
      <c r="AE262" s="557"/>
    </row>
    <row r="263" spans="1:31" s="11" customFormat="1" ht="30.75" customHeight="1" x14ac:dyDescent="0.3">
      <c r="A263" s="1054"/>
      <c r="B263" s="1082"/>
      <c r="C263" s="788" t="s">
        <v>78</v>
      </c>
      <c r="D263" s="789" t="s">
        <v>79</v>
      </c>
      <c r="E263" s="789" t="s">
        <v>80</v>
      </c>
      <c r="F263" s="789" t="s">
        <v>80</v>
      </c>
      <c r="G263" s="789" t="s">
        <v>81</v>
      </c>
      <c r="H263" s="789" t="s">
        <v>80</v>
      </c>
      <c r="I263" s="789" t="s">
        <v>90</v>
      </c>
      <c r="J263" s="790" t="s">
        <v>145</v>
      </c>
      <c r="K263" s="62" t="s">
        <v>131</v>
      </c>
      <c r="L263" s="62" t="s">
        <v>76</v>
      </c>
      <c r="M263" s="62" t="s">
        <v>13</v>
      </c>
      <c r="N263" s="62" t="s">
        <v>10</v>
      </c>
      <c r="O263" s="9" t="s">
        <v>14</v>
      </c>
      <c r="P263" s="10">
        <v>0</v>
      </c>
      <c r="Q263" s="10"/>
      <c r="R263" s="10"/>
      <c r="S263" s="51"/>
      <c r="T263" s="737"/>
      <c r="U263" s="800"/>
      <c r="V263" s="737"/>
      <c r="W263" s="800"/>
      <c r="X263" s="737"/>
      <c r="Y263" s="800"/>
      <c r="Z263" s="557"/>
      <c r="AA263" s="557"/>
      <c r="AB263" s="557"/>
      <c r="AC263" s="557"/>
      <c r="AD263" s="557"/>
      <c r="AE263" s="557"/>
    </row>
    <row r="264" spans="1:31" s="11" customFormat="1" ht="41.25" customHeight="1" x14ac:dyDescent="0.3">
      <c r="A264" s="1052" t="s">
        <v>98</v>
      </c>
      <c r="B264" s="1080">
        <v>2632</v>
      </c>
      <c r="C264" s="788" t="s">
        <v>78</v>
      </c>
      <c r="D264" s="789" t="s">
        <v>79</v>
      </c>
      <c r="E264" s="789" t="s">
        <v>80</v>
      </c>
      <c r="F264" s="789" t="s">
        <v>80</v>
      </c>
      <c r="G264" s="789" t="s">
        <v>81</v>
      </c>
      <c r="H264" s="789" t="s">
        <v>80</v>
      </c>
      <c r="I264" s="789" t="s">
        <v>90</v>
      </c>
      <c r="J264" s="790" t="s">
        <v>145</v>
      </c>
      <c r="K264" s="62" t="s">
        <v>99</v>
      </c>
      <c r="L264" s="62" t="s">
        <v>12</v>
      </c>
      <c r="M264" s="62" t="s">
        <v>13</v>
      </c>
      <c r="N264" s="62" t="s">
        <v>10</v>
      </c>
      <c r="O264" s="9" t="s">
        <v>14</v>
      </c>
      <c r="P264" s="10">
        <v>0</v>
      </c>
      <c r="Q264" s="10"/>
      <c r="R264" s="10"/>
      <c r="S264" s="51"/>
      <c r="T264" s="737"/>
      <c r="U264" s="800"/>
      <c r="V264" s="737"/>
      <c r="W264" s="800"/>
      <c r="X264" s="737"/>
      <c r="Y264" s="800"/>
      <c r="Z264" s="557"/>
      <c r="AA264" s="557"/>
      <c r="AB264" s="557"/>
      <c r="AC264" s="557"/>
      <c r="AD264" s="557"/>
      <c r="AE264" s="557"/>
    </row>
    <row r="265" spans="1:31" s="11" customFormat="1" ht="41.25" customHeight="1" x14ac:dyDescent="0.3">
      <c r="A265" s="1054"/>
      <c r="B265" s="1082"/>
      <c r="C265" s="788" t="s">
        <v>78</v>
      </c>
      <c r="D265" s="789" t="s">
        <v>79</v>
      </c>
      <c r="E265" s="789" t="s">
        <v>80</v>
      </c>
      <c r="F265" s="789" t="s">
        <v>80</v>
      </c>
      <c r="G265" s="789" t="s">
        <v>81</v>
      </c>
      <c r="H265" s="789" t="s">
        <v>80</v>
      </c>
      <c r="I265" s="789" t="s">
        <v>90</v>
      </c>
      <c r="J265" s="790" t="s">
        <v>145</v>
      </c>
      <c r="K265" s="62" t="s">
        <v>99</v>
      </c>
      <c r="L265" s="62" t="s">
        <v>76</v>
      </c>
      <c r="M265" s="62" t="s">
        <v>13</v>
      </c>
      <c r="N265" s="62" t="s">
        <v>10</v>
      </c>
      <c r="O265" s="9" t="s">
        <v>14</v>
      </c>
      <c r="P265" s="10">
        <v>0</v>
      </c>
      <c r="Q265" s="10"/>
      <c r="R265" s="10"/>
      <c r="S265" s="51"/>
      <c r="T265" s="737"/>
      <c r="U265" s="800"/>
      <c r="V265" s="737"/>
      <c r="W265" s="800"/>
      <c r="X265" s="737"/>
      <c r="Y265" s="800"/>
      <c r="Z265" s="557"/>
      <c r="AA265" s="557"/>
      <c r="AB265" s="557"/>
      <c r="AC265" s="557"/>
      <c r="AD265" s="557"/>
      <c r="AE265" s="557"/>
    </row>
    <row r="266" spans="1:31" s="30" customFormat="1" ht="48" customHeight="1" x14ac:dyDescent="0.3">
      <c r="A266" s="27" t="s">
        <v>225</v>
      </c>
      <c r="B266" s="31">
        <v>2640</v>
      </c>
      <c r="C266" s="1049" t="s">
        <v>10</v>
      </c>
      <c r="D266" s="1050"/>
      <c r="E266" s="1050"/>
      <c r="F266" s="1050"/>
      <c r="G266" s="1050"/>
      <c r="H266" s="1050"/>
      <c r="I266" s="1050"/>
      <c r="J266" s="1051"/>
      <c r="K266" s="1049" t="s">
        <v>10</v>
      </c>
      <c r="L266" s="1050"/>
      <c r="M266" s="1050"/>
      <c r="N266" s="1050"/>
      <c r="O266" s="1051"/>
      <c r="P266" s="29">
        <f>SUM(P268:P361)+P362</f>
        <v>6113716.9199999999</v>
      </c>
      <c r="Q266" s="29">
        <f t="shared" ref="Q266:S266" si="71">SUM(Q268:Q361)+Q362</f>
        <v>4994023.03</v>
      </c>
      <c r="R266" s="29">
        <f t="shared" si="71"/>
        <v>5094643.03</v>
      </c>
      <c r="S266" s="29">
        <f t="shared" si="71"/>
        <v>0</v>
      </c>
      <c r="T266" s="558"/>
      <c r="U266" s="809"/>
      <c r="V266" s="558"/>
      <c r="W266" s="809"/>
      <c r="X266" s="558"/>
      <c r="Y266" s="809"/>
      <c r="Z266" s="556"/>
      <c r="AA266" s="556"/>
      <c r="AB266" s="556"/>
      <c r="AC266" s="556"/>
      <c r="AD266" s="556"/>
      <c r="AE266" s="556"/>
    </row>
    <row r="267" spans="1:31" s="11" customFormat="1" x14ac:dyDescent="0.3">
      <c r="A267" s="7" t="s">
        <v>226</v>
      </c>
      <c r="B267" s="797"/>
      <c r="C267" s="788"/>
      <c r="D267" s="789"/>
      <c r="E267" s="789"/>
      <c r="F267" s="789"/>
      <c r="G267" s="789"/>
      <c r="H267" s="789"/>
      <c r="I267" s="789"/>
      <c r="J267" s="790"/>
      <c r="K267" s="788"/>
      <c r="L267" s="789"/>
      <c r="M267" s="789"/>
      <c r="N267" s="789"/>
      <c r="O267" s="790"/>
      <c r="P267" s="10"/>
      <c r="Q267" s="10"/>
      <c r="R267" s="10"/>
      <c r="S267" s="51"/>
      <c r="T267" s="737"/>
      <c r="U267" s="800"/>
      <c r="V267" s="737"/>
      <c r="W267" s="800"/>
      <c r="X267" s="737"/>
      <c r="Y267" s="800"/>
      <c r="Z267" s="557"/>
      <c r="AA267" s="557"/>
      <c r="AB267" s="557"/>
      <c r="AC267" s="557"/>
      <c r="AD267" s="557"/>
      <c r="AE267" s="557"/>
    </row>
    <row r="268" spans="1:31" s="11" customFormat="1" ht="30" customHeight="1" x14ac:dyDescent="0.3">
      <c r="A268" s="1052" t="s">
        <v>126</v>
      </c>
      <c r="B268" s="1080">
        <v>2641</v>
      </c>
      <c r="C268" s="788" t="s">
        <v>78</v>
      </c>
      <c r="D268" s="789" t="s">
        <v>79</v>
      </c>
      <c r="E268" s="789" t="s">
        <v>80</v>
      </c>
      <c r="F268" s="789" t="s">
        <v>80</v>
      </c>
      <c r="G268" s="789" t="s">
        <v>81</v>
      </c>
      <c r="H268" s="789" t="s">
        <v>80</v>
      </c>
      <c r="I268" s="789" t="s">
        <v>82</v>
      </c>
      <c r="J268" s="790" t="s">
        <v>124</v>
      </c>
      <c r="K268" s="62" t="s">
        <v>127</v>
      </c>
      <c r="L268" s="62" t="s">
        <v>12</v>
      </c>
      <c r="M268" s="62" t="s">
        <v>13</v>
      </c>
      <c r="N268" s="62" t="s">
        <v>20</v>
      </c>
      <c r="O268" s="9" t="s">
        <v>21</v>
      </c>
      <c r="P268" s="10">
        <f>'221 (2020)КРАЙ'!F14</f>
        <v>43000</v>
      </c>
      <c r="Q268" s="10">
        <f>'221 (2021)КРАЙ'!F14</f>
        <v>43000</v>
      </c>
      <c r="R268" s="10">
        <f>'221 (2022)КРАЙ'!F14</f>
        <v>43000</v>
      </c>
      <c r="S268" s="51"/>
      <c r="T268" s="737"/>
      <c r="U268" s="800"/>
      <c r="V268" s="737"/>
      <c r="W268" s="800"/>
      <c r="X268" s="737"/>
      <c r="Y268" s="800"/>
      <c r="Z268" s="557"/>
      <c r="AA268" s="557"/>
      <c r="AB268" s="557"/>
      <c r="AC268" s="557"/>
      <c r="AD268" s="557"/>
      <c r="AE268" s="557"/>
    </row>
    <row r="269" spans="1:31" s="11" customFormat="1" ht="29.25" customHeight="1" x14ac:dyDescent="0.3">
      <c r="A269" s="1053"/>
      <c r="B269" s="1081"/>
      <c r="C269" s="788" t="s">
        <v>78</v>
      </c>
      <c r="D269" s="789" t="s">
        <v>79</v>
      </c>
      <c r="E269" s="789" t="s">
        <v>80</v>
      </c>
      <c r="F269" s="789" t="s">
        <v>80</v>
      </c>
      <c r="G269" s="789" t="s">
        <v>81</v>
      </c>
      <c r="H269" s="789" t="s">
        <v>80</v>
      </c>
      <c r="I269" s="789" t="s">
        <v>90</v>
      </c>
      <c r="J269" s="790" t="s">
        <v>124</v>
      </c>
      <c r="K269" s="62" t="s">
        <v>127</v>
      </c>
      <c r="L269" s="62" t="s">
        <v>12</v>
      </c>
      <c r="M269" s="62" t="s">
        <v>13</v>
      </c>
      <c r="N269" s="62" t="s">
        <v>36</v>
      </c>
      <c r="O269" s="9" t="s">
        <v>25</v>
      </c>
      <c r="P269" s="10">
        <v>0</v>
      </c>
      <c r="Q269" s="10"/>
      <c r="R269" s="10"/>
      <c r="S269" s="51"/>
      <c r="T269" s="737"/>
      <c r="U269" s="800"/>
      <c r="V269" s="737"/>
      <c r="W269" s="800"/>
      <c r="X269" s="737"/>
      <c r="Y269" s="800"/>
      <c r="Z269" s="557"/>
      <c r="AA269" s="557"/>
      <c r="AB269" s="557"/>
      <c r="AC269" s="557"/>
      <c r="AD269" s="557"/>
      <c r="AE269" s="557"/>
    </row>
    <row r="270" spans="1:31" s="11" customFormat="1" ht="30" customHeight="1" x14ac:dyDescent="0.3">
      <c r="A270" s="1053"/>
      <c r="B270" s="1081"/>
      <c r="C270" s="788" t="s">
        <v>78</v>
      </c>
      <c r="D270" s="789" t="s">
        <v>79</v>
      </c>
      <c r="E270" s="789" t="s">
        <v>80</v>
      </c>
      <c r="F270" s="789" t="s">
        <v>80</v>
      </c>
      <c r="G270" s="789" t="s">
        <v>81</v>
      </c>
      <c r="H270" s="789" t="s">
        <v>80</v>
      </c>
      <c r="I270" s="789" t="s">
        <v>90</v>
      </c>
      <c r="J270" s="790" t="s">
        <v>124</v>
      </c>
      <c r="K270" s="62" t="s">
        <v>127</v>
      </c>
      <c r="L270" s="62" t="s">
        <v>12</v>
      </c>
      <c r="M270" s="62" t="s">
        <v>13</v>
      </c>
      <c r="N270" s="62" t="s">
        <v>10</v>
      </c>
      <c r="O270" s="9" t="s">
        <v>14</v>
      </c>
      <c r="P270" s="10">
        <v>0</v>
      </c>
      <c r="Q270" s="10"/>
      <c r="R270" s="10"/>
      <c r="S270" s="51"/>
      <c r="T270" s="737"/>
      <c r="U270" s="800"/>
      <c r="V270" s="737"/>
      <c r="W270" s="800"/>
      <c r="X270" s="737"/>
      <c r="Y270" s="800"/>
      <c r="Z270" s="557"/>
      <c r="AA270" s="557"/>
      <c r="AB270" s="557"/>
      <c r="AC270" s="557"/>
      <c r="AD270" s="557"/>
      <c r="AE270" s="557"/>
    </row>
    <row r="271" spans="1:31" s="11" customFormat="1" ht="30" customHeight="1" x14ac:dyDescent="0.3">
      <c r="A271" s="1053"/>
      <c r="B271" s="1081"/>
      <c r="C271" s="788" t="s">
        <v>78</v>
      </c>
      <c r="D271" s="789" t="s">
        <v>79</v>
      </c>
      <c r="E271" s="789" t="s">
        <v>80</v>
      </c>
      <c r="F271" s="789" t="s">
        <v>80</v>
      </c>
      <c r="G271" s="789" t="s">
        <v>81</v>
      </c>
      <c r="H271" s="789" t="s">
        <v>80</v>
      </c>
      <c r="I271" s="789" t="s">
        <v>90</v>
      </c>
      <c r="J271" s="790" t="s">
        <v>124</v>
      </c>
      <c r="K271" s="62" t="s">
        <v>127</v>
      </c>
      <c r="L271" s="62" t="s">
        <v>76</v>
      </c>
      <c r="M271" s="62" t="s">
        <v>13</v>
      </c>
      <c r="N271" s="62" t="s">
        <v>10</v>
      </c>
      <c r="O271" s="9" t="s">
        <v>14</v>
      </c>
      <c r="P271" s="10">
        <v>0</v>
      </c>
      <c r="Q271" s="10"/>
      <c r="R271" s="10"/>
      <c r="S271" s="51"/>
      <c r="T271" s="737"/>
      <c r="U271" s="800"/>
      <c r="V271" s="737"/>
      <c r="W271" s="800"/>
      <c r="X271" s="737"/>
      <c r="Y271" s="800"/>
      <c r="Z271" s="557"/>
      <c r="AA271" s="557"/>
      <c r="AB271" s="557"/>
      <c r="AC271" s="557"/>
      <c r="AD271" s="557"/>
      <c r="AE271" s="557"/>
    </row>
    <row r="272" spans="1:31" s="11" customFormat="1" ht="30" customHeight="1" x14ac:dyDescent="0.3">
      <c r="A272" s="1054"/>
      <c r="B272" s="1082"/>
      <c r="C272" s="788" t="s">
        <v>78</v>
      </c>
      <c r="D272" s="789" t="s">
        <v>79</v>
      </c>
      <c r="E272" s="789" t="s">
        <v>80</v>
      </c>
      <c r="F272" s="789" t="s">
        <v>80</v>
      </c>
      <c r="G272" s="789" t="s">
        <v>9</v>
      </c>
      <c r="H272" s="789" t="s">
        <v>88</v>
      </c>
      <c r="I272" s="789" t="s">
        <v>89</v>
      </c>
      <c r="J272" s="790" t="s">
        <v>124</v>
      </c>
      <c r="K272" s="62" t="s">
        <v>127</v>
      </c>
      <c r="L272" s="62" t="s">
        <v>12</v>
      </c>
      <c r="M272" s="62" t="s">
        <v>13</v>
      </c>
      <c r="N272" s="62" t="s">
        <v>66</v>
      </c>
      <c r="O272" s="9" t="s">
        <v>42</v>
      </c>
      <c r="P272" s="10">
        <v>0</v>
      </c>
      <c r="Q272" s="10"/>
      <c r="R272" s="10"/>
      <c r="S272" s="51"/>
      <c r="T272" s="737"/>
      <c r="U272" s="800"/>
      <c r="V272" s="737"/>
      <c r="W272" s="800"/>
      <c r="X272" s="737"/>
      <c r="Y272" s="800"/>
      <c r="Z272" s="557"/>
      <c r="AA272" s="557"/>
      <c r="AB272" s="557"/>
      <c r="AC272" s="557"/>
      <c r="AD272" s="557"/>
      <c r="AE272" s="557"/>
    </row>
    <row r="273" spans="1:31" s="11" customFormat="1" ht="33" customHeight="1" x14ac:dyDescent="0.3">
      <c r="A273" s="1052" t="s">
        <v>128</v>
      </c>
      <c r="B273" s="1080">
        <v>2642</v>
      </c>
      <c r="C273" s="788" t="s">
        <v>78</v>
      </c>
      <c r="D273" s="789" t="s">
        <v>79</v>
      </c>
      <c r="E273" s="789" t="s">
        <v>80</v>
      </c>
      <c r="F273" s="789" t="s">
        <v>80</v>
      </c>
      <c r="G273" s="789" t="s">
        <v>81</v>
      </c>
      <c r="H273" s="789" t="s">
        <v>80</v>
      </c>
      <c r="I273" s="789" t="s">
        <v>82</v>
      </c>
      <c r="J273" s="790" t="s">
        <v>124</v>
      </c>
      <c r="K273" s="62" t="s">
        <v>129</v>
      </c>
      <c r="L273" s="62" t="s">
        <v>12</v>
      </c>
      <c r="M273" s="62" t="s">
        <v>13</v>
      </c>
      <c r="N273" s="62" t="s">
        <v>20</v>
      </c>
      <c r="O273" s="9" t="s">
        <v>21</v>
      </c>
      <c r="P273" s="10">
        <f>'222 (2020)КРАЙ'!E14</f>
        <v>0</v>
      </c>
      <c r="Q273" s="10">
        <f>'222 (2021)КРАЙ'!E14</f>
        <v>0</v>
      </c>
      <c r="R273" s="10">
        <f>'222 (2022)КРАЙ'!E14</f>
        <v>0</v>
      </c>
      <c r="S273" s="51"/>
      <c r="T273" s="737"/>
      <c r="U273" s="800"/>
      <c r="V273" s="737"/>
      <c r="W273" s="800"/>
      <c r="X273" s="737"/>
      <c r="Y273" s="800"/>
      <c r="Z273" s="557"/>
      <c r="AA273" s="557"/>
      <c r="AB273" s="557"/>
      <c r="AC273" s="557"/>
      <c r="AD273" s="557"/>
      <c r="AE273" s="557"/>
    </row>
    <row r="274" spans="1:31" s="11" customFormat="1" ht="30" customHeight="1" x14ac:dyDescent="0.3">
      <c r="A274" s="1053"/>
      <c r="B274" s="1081"/>
      <c r="C274" s="788" t="s">
        <v>78</v>
      </c>
      <c r="D274" s="789" t="s">
        <v>79</v>
      </c>
      <c r="E274" s="789" t="s">
        <v>80</v>
      </c>
      <c r="F274" s="789" t="s">
        <v>80</v>
      </c>
      <c r="G274" s="789" t="s">
        <v>81</v>
      </c>
      <c r="H274" s="789" t="s">
        <v>80</v>
      </c>
      <c r="I274" s="789" t="s">
        <v>90</v>
      </c>
      <c r="J274" s="790" t="s">
        <v>124</v>
      </c>
      <c r="K274" s="62" t="s">
        <v>129</v>
      </c>
      <c r="L274" s="62" t="s">
        <v>12</v>
      </c>
      <c r="M274" s="62" t="s">
        <v>13</v>
      </c>
      <c r="N274" s="62" t="s">
        <v>34</v>
      </c>
      <c r="O274" s="9" t="s">
        <v>25</v>
      </c>
      <c r="P274" s="10">
        <f>'222 (2020)Р-Н,ПОДВОЗ'!E15</f>
        <v>0</v>
      </c>
      <c r="Q274" s="10">
        <f>'222 (2021)Р-Н,ПОДВОЗ'!E15</f>
        <v>0</v>
      </c>
      <c r="R274" s="10">
        <f>'222 (2022)Р-Н,ПОДВОЗ'!E15</f>
        <v>0</v>
      </c>
      <c r="S274" s="51"/>
      <c r="T274" s="737"/>
      <c r="U274" s="800"/>
      <c r="V274" s="737"/>
      <c r="W274" s="800"/>
      <c r="X274" s="737"/>
      <c r="Y274" s="800"/>
      <c r="Z274" s="557"/>
      <c r="AA274" s="557"/>
      <c r="AB274" s="557"/>
      <c r="AC274" s="557"/>
      <c r="AD274" s="557"/>
      <c r="AE274" s="557"/>
    </row>
    <row r="275" spans="1:31" s="11" customFormat="1" ht="30" customHeight="1" x14ac:dyDescent="0.3">
      <c r="A275" s="1053"/>
      <c r="B275" s="1081"/>
      <c r="C275" s="788" t="s">
        <v>78</v>
      </c>
      <c r="D275" s="789" t="s">
        <v>79</v>
      </c>
      <c r="E275" s="789" t="s">
        <v>80</v>
      </c>
      <c r="F275" s="789" t="s">
        <v>80</v>
      </c>
      <c r="G275" s="789" t="s">
        <v>81</v>
      </c>
      <c r="H275" s="789" t="s">
        <v>80</v>
      </c>
      <c r="I275" s="789" t="s">
        <v>90</v>
      </c>
      <c r="J275" s="790" t="s">
        <v>124</v>
      </c>
      <c r="K275" s="62" t="s">
        <v>129</v>
      </c>
      <c r="L275" s="62" t="s">
        <v>12</v>
      </c>
      <c r="M275" s="62" t="s">
        <v>13</v>
      </c>
      <c r="N275" s="62" t="s">
        <v>10</v>
      </c>
      <c r="O275" s="9" t="s">
        <v>14</v>
      </c>
      <c r="P275" s="10">
        <v>0</v>
      </c>
      <c r="Q275" s="10"/>
      <c r="R275" s="10"/>
      <c r="S275" s="51"/>
      <c r="T275" s="737"/>
      <c r="U275" s="800"/>
      <c r="V275" s="737"/>
      <c r="W275" s="800"/>
      <c r="X275" s="737"/>
      <c r="Y275" s="800"/>
      <c r="Z275" s="557"/>
      <c r="AA275" s="557"/>
      <c r="AB275" s="557"/>
      <c r="AC275" s="557"/>
      <c r="AD275" s="557"/>
      <c r="AE275" s="557"/>
    </row>
    <row r="276" spans="1:31" s="11" customFormat="1" ht="30" customHeight="1" x14ac:dyDescent="0.3">
      <c r="A276" s="1053"/>
      <c r="B276" s="1081"/>
      <c r="C276" s="788" t="s">
        <v>78</v>
      </c>
      <c r="D276" s="789" t="s">
        <v>79</v>
      </c>
      <c r="E276" s="789" t="s">
        <v>80</v>
      </c>
      <c r="F276" s="789" t="s">
        <v>80</v>
      </c>
      <c r="G276" s="789" t="s">
        <v>81</v>
      </c>
      <c r="H276" s="789" t="s">
        <v>80</v>
      </c>
      <c r="I276" s="789" t="s">
        <v>90</v>
      </c>
      <c r="J276" s="790" t="s">
        <v>124</v>
      </c>
      <c r="K276" s="62" t="s">
        <v>129</v>
      </c>
      <c r="L276" s="62" t="s">
        <v>76</v>
      </c>
      <c r="M276" s="62" t="s">
        <v>13</v>
      </c>
      <c r="N276" s="62" t="s">
        <v>34</v>
      </c>
      <c r="O276" s="9" t="s">
        <v>25</v>
      </c>
      <c r="P276" s="10">
        <v>0</v>
      </c>
      <c r="Q276" s="10"/>
      <c r="R276" s="10"/>
      <c r="S276" s="51"/>
      <c r="T276" s="737"/>
      <c r="U276" s="800"/>
      <c r="V276" s="737"/>
      <c r="W276" s="800"/>
      <c r="X276" s="737"/>
      <c r="Y276" s="800"/>
      <c r="Z276" s="557"/>
      <c r="AA276" s="557"/>
      <c r="AB276" s="557"/>
      <c r="AC276" s="557"/>
      <c r="AD276" s="557"/>
      <c r="AE276" s="557"/>
    </row>
    <row r="277" spans="1:31" s="11" customFormat="1" ht="30" customHeight="1" x14ac:dyDescent="0.3">
      <c r="A277" s="1054"/>
      <c r="B277" s="1082"/>
      <c r="C277" s="788" t="s">
        <v>78</v>
      </c>
      <c r="D277" s="789" t="s">
        <v>79</v>
      </c>
      <c r="E277" s="789" t="s">
        <v>80</v>
      </c>
      <c r="F277" s="789" t="s">
        <v>80</v>
      </c>
      <c r="G277" s="789" t="s">
        <v>81</v>
      </c>
      <c r="H277" s="789" t="s">
        <v>80</v>
      </c>
      <c r="I277" s="789" t="s">
        <v>90</v>
      </c>
      <c r="J277" s="790" t="s">
        <v>124</v>
      </c>
      <c r="K277" s="62" t="s">
        <v>129</v>
      </c>
      <c r="L277" s="62" t="s">
        <v>76</v>
      </c>
      <c r="M277" s="62" t="s">
        <v>13</v>
      </c>
      <c r="N277" s="62" t="s">
        <v>10</v>
      </c>
      <c r="O277" s="9" t="s">
        <v>14</v>
      </c>
      <c r="P277" s="10">
        <v>0</v>
      </c>
      <c r="Q277" s="10"/>
      <c r="R277" s="10"/>
      <c r="S277" s="51"/>
      <c r="T277" s="737"/>
      <c r="U277" s="800"/>
      <c r="V277" s="737"/>
      <c r="W277" s="800"/>
      <c r="X277" s="737"/>
      <c r="Y277" s="800"/>
      <c r="Z277" s="557"/>
      <c r="AA277" s="557"/>
      <c r="AB277" s="557"/>
      <c r="AC277" s="557"/>
      <c r="AD277" s="557"/>
      <c r="AE277" s="557"/>
    </row>
    <row r="278" spans="1:31" s="11" customFormat="1" ht="30" customHeight="1" x14ac:dyDescent="0.3">
      <c r="A278" s="1052" t="s">
        <v>141</v>
      </c>
      <c r="B278" s="1080">
        <v>2643</v>
      </c>
      <c r="C278" s="788" t="s">
        <v>78</v>
      </c>
      <c r="D278" s="789" t="s">
        <v>79</v>
      </c>
      <c r="E278" s="789" t="s">
        <v>80</v>
      </c>
      <c r="F278" s="789" t="s">
        <v>80</v>
      </c>
      <c r="G278" s="789" t="s">
        <v>81</v>
      </c>
      <c r="H278" s="789" t="s">
        <v>80</v>
      </c>
      <c r="I278" s="789" t="s">
        <v>90</v>
      </c>
      <c r="J278" s="790" t="s">
        <v>124</v>
      </c>
      <c r="K278" s="62" t="s">
        <v>142</v>
      </c>
      <c r="L278" s="62" t="s">
        <v>12</v>
      </c>
      <c r="M278" s="62" t="s">
        <v>13</v>
      </c>
      <c r="N278" s="62" t="s">
        <v>27</v>
      </c>
      <c r="O278" s="9" t="s">
        <v>25</v>
      </c>
      <c r="P278" s="10">
        <f>'223 (2020)Р-Н'!E22</f>
        <v>2287982</v>
      </c>
      <c r="Q278" s="10">
        <f>'223 (2021)Р-Н'!E21</f>
        <v>2450100</v>
      </c>
      <c r="R278" s="10">
        <f>'223 (2022)Р-Н'!E21</f>
        <v>2548070</v>
      </c>
      <c r="S278" s="51"/>
      <c r="T278" s="737"/>
      <c r="U278" s="800"/>
      <c r="V278" s="737"/>
      <c r="W278" s="800"/>
      <c r="X278" s="737"/>
      <c r="Y278" s="800"/>
      <c r="Z278" s="557"/>
      <c r="AA278" s="557"/>
      <c r="AB278" s="557"/>
      <c r="AC278" s="557"/>
      <c r="AD278" s="557"/>
      <c r="AE278" s="557"/>
    </row>
    <row r="279" spans="1:31" s="11" customFormat="1" ht="30" customHeight="1" x14ac:dyDescent="0.3">
      <c r="A279" s="1053"/>
      <c r="B279" s="1081"/>
      <c r="C279" s="788" t="s">
        <v>78</v>
      </c>
      <c r="D279" s="789" t="s">
        <v>79</v>
      </c>
      <c r="E279" s="789" t="s">
        <v>80</v>
      </c>
      <c r="F279" s="789" t="s">
        <v>80</v>
      </c>
      <c r="G279" s="789" t="s">
        <v>81</v>
      </c>
      <c r="H279" s="789" t="s">
        <v>80</v>
      </c>
      <c r="I279" s="789" t="s">
        <v>90</v>
      </c>
      <c r="J279" s="790" t="s">
        <v>124</v>
      </c>
      <c r="K279" s="62" t="s">
        <v>142</v>
      </c>
      <c r="L279" s="62" t="s">
        <v>12</v>
      </c>
      <c r="M279" s="62" t="s">
        <v>13</v>
      </c>
      <c r="N279" s="62" t="s">
        <v>10</v>
      </c>
      <c r="O279" s="9" t="s">
        <v>14</v>
      </c>
      <c r="P279" s="10">
        <f>'223 (2020)ВНЕБ, 120Д'!E22+'223 (2020)ВНЕБ, 130Д'!E22</f>
        <v>84622.68</v>
      </c>
      <c r="Q279" s="10">
        <f>'223 (2021)ВНЕБ, 130Д'!E21</f>
        <v>110000</v>
      </c>
      <c r="R279" s="10">
        <f>'223 (2022)ВНЕБ, 130Д'!E21</f>
        <v>110000</v>
      </c>
      <c r="S279" s="51"/>
      <c r="T279" s="737"/>
      <c r="U279" s="800"/>
      <c r="V279" s="737"/>
      <c r="W279" s="800"/>
      <c r="X279" s="737"/>
      <c r="Y279" s="800"/>
      <c r="Z279" s="557"/>
      <c r="AA279" s="557"/>
      <c r="AB279" s="557"/>
      <c r="AC279" s="557"/>
      <c r="AD279" s="557"/>
      <c r="AE279" s="557"/>
    </row>
    <row r="280" spans="1:31" s="11" customFormat="1" ht="30" customHeight="1" x14ac:dyDescent="0.3">
      <c r="A280" s="1053"/>
      <c r="B280" s="1081"/>
      <c r="C280" s="788" t="s">
        <v>78</v>
      </c>
      <c r="D280" s="789" t="s">
        <v>79</v>
      </c>
      <c r="E280" s="789" t="s">
        <v>80</v>
      </c>
      <c r="F280" s="789" t="s">
        <v>80</v>
      </c>
      <c r="G280" s="789" t="s">
        <v>81</v>
      </c>
      <c r="H280" s="789" t="s">
        <v>80</v>
      </c>
      <c r="I280" s="789" t="s">
        <v>90</v>
      </c>
      <c r="J280" s="790" t="s">
        <v>124</v>
      </c>
      <c r="K280" s="62" t="s">
        <v>142</v>
      </c>
      <c r="L280" s="62" t="s">
        <v>76</v>
      </c>
      <c r="M280" s="62" t="s">
        <v>13</v>
      </c>
      <c r="N280" s="62" t="s">
        <v>10</v>
      </c>
      <c r="O280" s="9" t="s">
        <v>25</v>
      </c>
      <c r="P280" s="10">
        <v>0</v>
      </c>
      <c r="Q280" s="10"/>
      <c r="R280" s="10"/>
      <c r="S280" s="51"/>
      <c r="T280" s="737"/>
      <c r="U280" s="800"/>
      <c r="V280" s="737"/>
      <c r="W280" s="800"/>
      <c r="X280" s="737"/>
      <c r="Y280" s="800"/>
      <c r="Z280" s="557"/>
      <c r="AA280" s="557"/>
      <c r="AB280" s="557"/>
      <c r="AC280" s="557"/>
      <c r="AD280" s="557"/>
      <c r="AE280" s="557"/>
    </row>
    <row r="281" spans="1:31" s="11" customFormat="1" ht="35.25" customHeight="1" x14ac:dyDescent="0.3">
      <c r="A281" s="1054"/>
      <c r="B281" s="1082"/>
      <c r="C281" s="788" t="s">
        <v>78</v>
      </c>
      <c r="D281" s="789" t="s">
        <v>79</v>
      </c>
      <c r="E281" s="789" t="s">
        <v>80</v>
      </c>
      <c r="F281" s="789" t="s">
        <v>80</v>
      </c>
      <c r="G281" s="789" t="s">
        <v>81</v>
      </c>
      <c r="H281" s="789" t="s">
        <v>80</v>
      </c>
      <c r="I281" s="789" t="s">
        <v>90</v>
      </c>
      <c r="J281" s="790" t="s">
        <v>124</v>
      </c>
      <c r="K281" s="62" t="s">
        <v>142</v>
      </c>
      <c r="L281" s="62" t="s">
        <v>76</v>
      </c>
      <c r="M281" s="62" t="s">
        <v>13</v>
      </c>
      <c r="N281" s="62" t="s">
        <v>10</v>
      </c>
      <c r="O281" s="9" t="s">
        <v>14</v>
      </c>
      <c r="P281" s="10">
        <v>0</v>
      </c>
      <c r="Q281" s="10"/>
      <c r="R281" s="10"/>
      <c r="S281" s="51"/>
      <c r="T281" s="737"/>
      <c r="U281" s="800"/>
      <c r="V281" s="737"/>
      <c r="W281" s="800"/>
      <c r="X281" s="737"/>
      <c r="Y281" s="800"/>
      <c r="Z281" s="557"/>
      <c r="AA281" s="557"/>
      <c r="AB281" s="557"/>
      <c r="AC281" s="557"/>
      <c r="AD281" s="557"/>
      <c r="AE281" s="557"/>
    </row>
    <row r="282" spans="1:31" s="11" customFormat="1" ht="36" customHeight="1" x14ac:dyDescent="0.3">
      <c r="A282" s="1052" t="s">
        <v>130</v>
      </c>
      <c r="B282" s="1080">
        <v>2644</v>
      </c>
      <c r="C282" s="788" t="s">
        <v>78</v>
      </c>
      <c r="D282" s="789" t="s">
        <v>79</v>
      </c>
      <c r="E282" s="789" t="s">
        <v>80</v>
      </c>
      <c r="F282" s="789" t="s">
        <v>80</v>
      </c>
      <c r="G282" s="789" t="s">
        <v>81</v>
      </c>
      <c r="H282" s="789" t="s">
        <v>80</v>
      </c>
      <c r="I282" s="789" t="s">
        <v>82</v>
      </c>
      <c r="J282" s="790" t="s">
        <v>124</v>
      </c>
      <c r="K282" s="62" t="s">
        <v>131</v>
      </c>
      <c r="L282" s="62" t="s">
        <v>12</v>
      </c>
      <c r="M282" s="62" t="s">
        <v>13</v>
      </c>
      <c r="N282" s="62" t="s">
        <v>20</v>
      </c>
      <c r="O282" s="9" t="s">
        <v>21</v>
      </c>
      <c r="P282" s="10">
        <f>'225  (2020)КРАЙ'!F76</f>
        <v>4000</v>
      </c>
      <c r="Q282" s="10">
        <f>'225  (2021)КРАЙ'!F76</f>
        <v>4000</v>
      </c>
      <c r="R282" s="10">
        <f>'225  (2022)КРАЙ'!F76</f>
        <v>4000</v>
      </c>
      <c r="S282" s="51"/>
      <c r="T282" s="737"/>
      <c r="U282" s="800"/>
      <c r="V282" s="737"/>
      <c r="W282" s="800"/>
      <c r="X282" s="737"/>
      <c r="Y282" s="800"/>
      <c r="Z282" s="557"/>
      <c r="AA282" s="557"/>
      <c r="AB282" s="557"/>
      <c r="AC282" s="557"/>
      <c r="AD282" s="557"/>
      <c r="AE282" s="557"/>
    </row>
    <row r="283" spans="1:31" s="11" customFormat="1" ht="36" customHeight="1" x14ac:dyDescent="0.3">
      <c r="A283" s="1053"/>
      <c r="B283" s="1081"/>
      <c r="C283" s="788" t="s">
        <v>78</v>
      </c>
      <c r="D283" s="789" t="s">
        <v>79</v>
      </c>
      <c r="E283" s="789" t="s">
        <v>80</v>
      </c>
      <c r="F283" s="789" t="s">
        <v>80</v>
      </c>
      <c r="G283" s="789" t="s">
        <v>81</v>
      </c>
      <c r="H283" s="789" t="s">
        <v>80</v>
      </c>
      <c r="I283" s="789" t="s">
        <v>82</v>
      </c>
      <c r="J283" s="790" t="s">
        <v>124</v>
      </c>
      <c r="K283" s="62" t="s">
        <v>131</v>
      </c>
      <c r="L283" s="62" t="s">
        <v>76</v>
      </c>
      <c r="M283" s="62" t="s">
        <v>13</v>
      </c>
      <c r="N283" s="62" t="s">
        <v>10</v>
      </c>
      <c r="O283" s="9" t="s">
        <v>21</v>
      </c>
      <c r="P283" s="10">
        <v>0</v>
      </c>
      <c r="Q283" s="10"/>
      <c r="R283" s="10"/>
      <c r="S283" s="51"/>
      <c r="T283" s="737"/>
      <c r="U283" s="800"/>
      <c r="V283" s="737"/>
      <c r="W283" s="800"/>
      <c r="X283" s="737"/>
      <c r="Y283" s="800"/>
      <c r="Z283" s="557"/>
      <c r="AA283" s="557"/>
      <c r="AB283" s="557"/>
      <c r="AC283" s="557"/>
      <c r="AD283" s="557"/>
      <c r="AE283" s="557"/>
    </row>
    <row r="284" spans="1:31" s="11" customFormat="1" ht="36" customHeight="1" x14ac:dyDescent="0.3">
      <c r="A284" s="1053"/>
      <c r="B284" s="1081"/>
      <c r="C284" s="788" t="s">
        <v>78</v>
      </c>
      <c r="D284" s="789" t="s">
        <v>79</v>
      </c>
      <c r="E284" s="789" t="s">
        <v>80</v>
      </c>
      <c r="F284" s="789" t="s">
        <v>80</v>
      </c>
      <c r="G284" s="789" t="s">
        <v>81</v>
      </c>
      <c r="H284" s="789" t="s">
        <v>80</v>
      </c>
      <c r="I284" s="789" t="s">
        <v>90</v>
      </c>
      <c r="J284" s="790" t="s">
        <v>124</v>
      </c>
      <c r="K284" s="62" t="s">
        <v>131</v>
      </c>
      <c r="L284" s="62" t="s">
        <v>12</v>
      </c>
      <c r="M284" s="62" t="s">
        <v>13</v>
      </c>
      <c r="N284" s="62" t="s">
        <v>36</v>
      </c>
      <c r="O284" s="9" t="s">
        <v>25</v>
      </c>
      <c r="P284" s="10">
        <f>'225  (2020)Р-Н'!F83</f>
        <v>210624.97</v>
      </c>
      <c r="Q284" s="10">
        <f>'225  (2021)Р-Н'!F82</f>
        <v>174400</v>
      </c>
      <c r="R284" s="10">
        <f>'225  (2022)Р-Н'!F82</f>
        <v>174400</v>
      </c>
      <c r="S284" s="51"/>
      <c r="T284" s="737"/>
      <c r="U284" s="800"/>
      <c r="V284" s="737"/>
      <c r="W284" s="800"/>
      <c r="X284" s="737"/>
      <c r="Y284" s="800"/>
      <c r="Z284" s="557"/>
      <c r="AA284" s="557"/>
      <c r="AB284" s="557"/>
      <c r="AC284" s="557"/>
      <c r="AD284" s="557"/>
      <c r="AE284" s="557"/>
    </row>
    <row r="285" spans="1:31" s="11" customFormat="1" ht="36" customHeight="1" x14ac:dyDescent="0.3">
      <c r="A285" s="1053"/>
      <c r="B285" s="1081"/>
      <c r="C285" s="788" t="s">
        <v>78</v>
      </c>
      <c r="D285" s="789" t="s">
        <v>79</v>
      </c>
      <c r="E285" s="789" t="s">
        <v>80</v>
      </c>
      <c r="F285" s="789" t="s">
        <v>80</v>
      </c>
      <c r="G285" s="789" t="s">
        <v>81</v>
      </c>
      <c r="H285" s="789" t="s">
        <v>80</v>
      </c>
      <c r="I285" s="789" t="s">
        <v>90</v>
      </c>
      <c r="J285" s="790" t="s">
        <v>124</v>
      </c>
      <c r="K285" s="62" t="s">
        <v>131</v>
      </c>
      <c r="L285" s="62" t="s">
        <v>76</v>
      </c>
      <c r="M285" s="62" t="s">
        <v>13</v>
      </c>
      <c r="N285" s="62" t="s">
        <v>10</v>
      </c>
      <c r="O285" s="9" t="s">
        <v>25</v>
      </c>
      <c r="P285" s="10">
        <f>'225  (2020)Р-Н'!F155</f>
        <v>13868.57</v>
      </c>
      <c r="Q285" s="10"/>
      <c r="R285" s="10"/>
      <c r="S285" s="51"/>
      <c r="T285" s="737"/>
      <c r="U285" s="800"/>
      <c r="V285" s="737"/>
      <c r="W285" s="800"/>
      <c r="X285" s="737"/>
      <c r="Y285" s="800"/>
      <c r="Z285" s="557"/>
      <c r="AA285" s="557"/>
      <c r="AB285" s="557"/>
      <c r="AC285" s="557"/>
      <c r="AD285" s="557"/>
      <c r="AE285" s="557"/>
    </row>
    <row r="286" spans="1:31" s="11" customFormat="1" ht="36" customHeight="1" x14ac:dyDescent="0.3">
      <c r="A286" s="1053"/>
      <c r="B286" s="1081"/>
      <c r="C286" s="788" t="s">
        <v>78</v>
      </c>
      <c r="D286" s="789" t="s">
        <v>79</v>
      </c>
      <c r="E286" s="789" t="s">
        <v>80</v>
      </c>
      <c r="F286" s="789" t="s">
        <v>80</v>
      </c>
      <c r="G286" s="789" t="s">
        <v>81</v>
      </c>
      <c r="H286" s="789" t="s">
        <v>80</v>
      </c>
      <c r="I286" s="789" t="s">
        <v>90</v>
      </c>
      <c r="J286" s="790" t="s">
        <v>124</v>
      </c>
      <c r="K286" s="62" t="s">
        <v>131</v>
      </c>
      <c r="L286" s="62" t="s">
        <v>12</v>
      </c>
      <c r="M286" s="62" t="s">
        <v>13</v>
      </c>
      <c r="N286" s="62" t="s">
        <v>10</v>
      </c>
      <c r="O286" s="9" t="s">
        <v>14</v>
      </c>
      <c r="P286" s="10">
        <f>'225  (2020)ВНЕБ, 120Д'!F83+'225  (2020)ВНЕБ, ПЛАТ.УСЛ'!F83+'225  (2020)ВНЕБ, 140Д'!F83+'225  (2020)ВНЕБ, 400Д'!F83+'225  (2020)ВНЕБ, 150Д'!F83</f>
        <v>0</v>
      </c>
      <c r="Q286" s="10">
        <f>'225  (2021)ВНЕБ, 120Д'!F83</f>
        <v>10000</v>
      </c>
      <c r="R286" s="10">
        <f>'225  (2022)ВНЕБ, 120Д'!F83</f>
        <v>10000</v>
      </c>
      <c r="S286" s="51"/>
      <c r="T286" s="737"/>
      <c r="U286" s="800"/>
      <c r="V286" s="737"/>
      <c r="W286" s="800"/>
      <c r="X286" s="737"/>
      <c r="Y286" s="800"/>
      <c r="Z286" s="557"/>
      <c r="AA286" s="557"/>
      <c r="AB286" s="557"/>
      <c r="AC286" s="557"/>
      <c r="AD286" s="557"/>
      <c r="AE286" s="557"/>
    </row>
    <row r="287" spans="1:31" s="11" customFormat="1" ht="36" customHeight="1" x14ac:dyDescent="0.3">
      <c r="A287" s="1053"/>
      <c r="B287" s="1081"/>
      <c r="C287" s="788" t="s">
        <v>78</v>
      </c>
      <c r="D287" s="789" t="s">
        <v>79</v>
      </c>
      <c r="E287" s="789" t="s">
        <v>80</v>
      </c>
      <c r="F287" s="789" t="s">
        <v>80</v>
      </c>
      <c r="G287" s="789" t="s">
        <v>81</v>
      </c>
      <c r="H287" s="789" t="s">
        <v>80</v>
      </c>
      <c r="I287" s="789" t="s">
        <v>90</v>
      </c>
      <c r="J287" s="790" t="s">
        <v>124</v>
      </c>
      <c r="K287" s="62" t="s">
        <v>131</v>
      </c>
      <c r="L287" s="62" t="s">
        <v>76</v>
      </c>
      <c r="M287" s="62" t="s">
        <v>13</v>
      </c>
      <c r="N287" s="62" t="s">
        <v>10</v>
      </c>
      <c r="O287" s="9" t="s">
        <v>14</v>
      </c>
      <c r="P287" s="10">
        <v>0</v>
      </c>
      <c r="Q287" s="10"/>
      <c r="R287" s="10"/>
      <c r="S287" s="51"/>
      <c r="T287" s="737"/>
      <c r="U287" s="800"/>
      <c r="V287" s="737"/>
      <c r="W287" s="800"/>
      <c r="X287" s="737"/>
      <c r="Y287" s="800"/>
      <c r="Z287" s="557"/>
      <c r="AA287" s="557"/>
      <c r="AB287" s="557"/>
      <c r="AC287" s="557"/>
      <c r="AD287" s="557"/>
      <c r="AE287" s="557"/>
    </row>
    <row r="288" spans="1:31" s="11" customFormat="1" ht="36" customHeight="1" x14ac:dyDescent="0.25">
      <c r="A288" s="1053"/>
      <c r="B288" s="1081"/>
      <c r="C288" s="788" t="s">
        <v>78</v>
      </c>
      <c r="D288" s="789" t="s">
        <v>79</v>
      </c>
      <c r="E288" s="789" t="s">
        <v>80</v>
      </c>
      <c r="F288" s="789" t="s">
        <v>80</v>
      </c>
      <c r="G288" s="789" t="s">
        <v>81</v>
      </c>
      <c r="H288" s="789" t="s">
        <v>80</v>
      </c>
      <c r="I288" s="789" t="s">
        <v>90</v>
      </c>
      <c r="J288" s="790" t="s">
        <v>124</v>
      </c>
      <c r="K288" s="790" t="s">
        <v>131</v>
      </c>
      <c r="L288" s="62" t="s">
        <v>12</v>
      </c>
      <c r="M288" s="62" t="s">
        <v>13</v>
      </c>
      <c r="N288" s="62" t="s">
        <v>10</v>
      </c>
      <c r="O288" s="9" t="s">
        <v>811</v>
      </c>
      <c r="P288" s="10">
        <v>0</v>
      </c>
      <c r="Q288" s="10"/>
      <c r="R288" s="10"/>
      <c r="S288" s="51"/>
      <c r="T288" s="737"/>
      <c r="U288" s="564"/>
      <c r="V288" s="737"/>
      <c r="W288" s="564"/>
      <c r="X288" s="737"/>
      <c r="Y288" s="564"/>
      <c r="Z288" s="557"/>
      <c r="AA288" s="557"/>
      <c r="AB288" s="557"/>
      <c r="AC288" s="557"/>
      <c r="AD288" s="557"/>
      <c r="AE288" s="557"/>
    </row>
    <row r="289" spans="1:31" s="11" customFormat="1" ht="36" customHeight="1" x14ac:dyDescent="0.3">
      <c r="A289" s="1053"/>
      <c r="B289" s="1081"/>
      <c r="C289" s="793" t="s">
        <v>78</v>
      </c>
      <c r="D289" s="794" t="s">
        <v>79</v>
      </c>
      <c r="E289" s="794" t="s">
        <v>80</v>
      </c>
      <c r="F289" s="794" t="s">
        <v>80</v>
      </c>
      <c r="G289" s="794" t="s">
        <v>81</v>
      </c>
      <c r="H289" s="794" t="s">
        <v>80</v>
      </c>
      <c r="I289" s="794" t="s">
        <v>160</v>
      </c>
      <c r="J289" s="795" t="s">
        <v>124</v>
      </c>
      <c r="K289" s="795" t="s">
        <v>131</v>
      </c>
      <c r="L289" s="64" t="s">
        <v>12</v>
      </c>
      <c r="M289" s="64" t="s">
        <v>13</v>
      </c>
      <c r="N289" s="64" t="s">
        <v>48</v>
      </c>
      <c r="O289" s="16" t="s">
        <v>46</v>
      </c>
      <c r="P289" s="17">
        <v>0</v>
      </c>
      <c r="Q289" s="10"/>
      <c r="R289" s="10"/>
      <c r="S289" s="51"/>
      <c r="T289" s="737"/>
      <c r="U289" s="800"/>
      <c r="V289" s="737"/>
      <c r="W289" s="800"/>
      <c r="X289" s="737"/>
      <c r="Y289" s="800"/>
      <c r="Z289" s="557"/>
      <c r="AA289" s="557"/>
      <c r="AB289" s="557"/>
      <c r="AC289" s="557"/>
      <c r="AD289" s="557"/>
      <c r="AE289" s="557"/>
    </row>
    <row r="290" spans="1:31" s="745" customFormat="1" ht="36" customHeight="1" x14ac:dyDescent="0.3">
      <c r="A290" s="1053"/>
      <c r="B290" s="1081"/>
      <c r="C290" s="793" t="s">
        <v>78</v>
      </c>
      <c r="D290" s="794" t="s">
        <v>79</v>
      </c>
      <c r="E290" s="794" t="s">
        <v>80</v>
      </c>
      <c r="F290" s="794" t="s">
        <v>80</v>
      </c>
      <c r="G290" s="794" t="s">
        <v>81</v>
      </c>
      <c r="H290" s="794" t="s">
        <v>80</v>
      </c>
      <c r="I290" s="794" t="s">
        <v>770</v>
      </c>
      <c r="J290" s="795" t="s">
        <v>124</v>
      </c>
      <c r="K290" s="795" t="s">
        <v>131</v>
      </c>
      <c r="L290" s="64" t="s">
        <v>12</v>
      </c>
      <c r="M290" s="64" t="s">
        <v>13</v>
      </c>
      <c r="N290" s="64" t="s">
        <v>769</v>
      </c>
      <c r="O290" s="16" t="s">
        <v>46</v>
      </c>
      <c r="P290" s="17">
        <v>0</v>
      </c>
      <c r="Q290" s="10"/>
      <c r="R290" s="10"/>
      <c r="S290" s="51"/>
      <c r="T290" s="755"/>
      <c r="U290" s="810"/>
      <c r="V290" s="755"/>
      <c r="W290" s="810"/>
      <c r="X290" s="755"/>
      <c r="Y290" s="810"/>
      <c r="Z290" s="744"/>
      <c r="AA290" s="744"/>
      <c r="AB290" s="744"/>
      <c r="AC290" s="744"/>
      <c r="AD290" s="744"/>
      <c r="AE290" s="744"/>
    </row>
    <row r="291" spans="1:31" s="832" customFormat="1" ht="36" customHeight="1" x14ac:dyDescent="0.25">
      <c r="A291" s="1053"/>
      <c r="B291" s="1081"/>
      <c r="C291" s="849" t="s">
        <v>78</v>
      </c>
      <c r="D291" s="850" t="s">
        <v>79</v>
      </c>
      <c r="E291" s="850" t="s">
        <v>80</v>
      </c>
      <c r="F291" s="850" t="s">
        <v>845</v>
      </c>
      <c r="G291" s="850" t="s">
        <v>87</v>
      </c>
      <c r="H291" s="850" t="s">
        <v>88</v>
      </c>
      <c r="I291" s="850" t="s">
        <v>770</v>
      </c>
      <c r="J291" s="851" t="s">
        <v>124</v>
      </c>
      <c r="K291" s="851" t="s">
        <v>131</v>
      </c>
      <c r="L291" s="852" t="s">
        <v>12</v>
      </c>
      <c r="M291" s="852" t="s">
        <v>13</v>
      </c>
      <c r="N291" s="852" t="s">
        <v>769</v>
      </c>
      <c r="O291" s="853" t="s">
        <v>46</v>
      </c>
      <c r="P291" s="854">
        <v>0</v>
      </c>
      <c r="Q291" s="829"/>
      <c r="R291" s="829"/>
      <c r="S291" s="835"/>
      <c r="T291" s="830"/>
      <c r="U291" s="831"/>
      <c r="V291" s="830"/>
      <c r="W291" s="831"/>
      <c r="X291" s="830"/>
      <c r="Y291" s="831"/>
      <c r="Z291" s="830"/>
      <c r="AA291" s="830"/>
      <c r="AB291" s="830"/>
      <c r="AC291" s="830"/>
      <c r="AD291" s="830"/>
      <c r="AE291" s="830"/>
    </row>
    <row r="292" spans="1:31" s="832" customFormat="1" ht="36" customHeight="1" x14ac:dyDescent="0.25">
      <c r="A292" s="1053"/>
      <c r="B292" s="1081"/>
      <c r="C292" s="849" t="s">
        <v>78</v>
      </c>
      <c r="D292" s="850" t="s">
        <v>79</v>
      </c>
      <c r="E292" s="850" t="s">
        <v>79</v>
      </c>
      <c r="F292" s="850" t="s">
        <v>80</v>
      </c>
      <c r="G292" s="850" t="s">
        <v>81</v>
      </c>
      <c r="H292" s="850" t="s">
        <v>80</v>
      </c>
      <c r="I292" s="850" t="s">
        <v>162</v>
      </c>
      <c r="J292" s="851" t="s">
        <v>124</v>
      </c>
      <c r="K292" s="851" t="s">
        <v>131</v>
      </c>
      <c r="L292" s="852" t="s">
        <v>12</v>
      </c>
      <c r="M292" s="852" t="s">
        <v>13</v>
      </c>
      <c r="N292" s="852" t="s">
        <v>843</v>
      </c>
      <c r="O292" s="853" t="s">
        <v>46</v>
      </c>
      <c r="P292" s="854">
        <v>0</v>
      </c>
      <c r="Q292" s="829"/>
      <c r="R292" s="829"/>
      <c r="S292" s="835"/>
      <c r="T292" s="830"/>
      <c r="U292" s="831"/>
      <c r="V292" s="830"/>
      <c r="W292" s="831"/>
      <c r="X292" s="830"/>
      <c r="Y292" s="831"/>
      <c r="Z292" s="830"/>
      <c r="AA292" s="830"/>
      <c r="AB292" s="830"/>
      <c r="AC292" s="830"/>
      <c r="AD292" s="830"/>
      <c r="AE292" s="830"/>
    </row>
    <row r="293" spans="1:31" s="11" customFormat="1" ht="36" customHeight="1" x14ac:dyDescent="0.3">
      <c r="A293" s="1054"/>
      <c r="B293" s="1082"/>
      <c r="C293" s="788" t="s">
        <v>78</v>
      </c>
      <c r="D293" s="789" t="s">
        <v>79</v>
      </c>
      <c r="E293" s="789" t="s">
        <v>80</v>
      </c>
      <c r="F293" s="789" t="s">
        <v>80</v>
      </c>
      <c r="G293" s="789" t="s">
        <v>9</v>
      </c>
      <c r="H293" s="789" t="s">
        <v>88</v>
      </c>
      <c r="I293" s="789" t="s">
        <v>89</v>
      </c>
      <c r="J293" s="790" t="s">
        <v>124</v>
      </c>
      <c r="K293" s="62" t="s">
        <v>131</v>
      </c>
      <c r="L293" s="62" t="s">
        <v>12</v>
      </c>
      <c r="M293" s="62" t="s">
        <v>13</v>
      </c>
      <c r="N293" s="62" t="s">
        <v>66</v>
      </c>
      <c r="O293" s="9" t="s">
        <v>42</v>
      </c>
      <c r="P293" s="10">
        <v>0</v>
      </c>
      <c r="Q293" s="10"/>
      <c r="R293" s="10"/>
      <c r="S293" s="51"/>
      <c r="T293" s="737"/>
      <c r="U293" s="800"/>
      <c r="V293" s="737"/>
      <c r="W293" s="800"/>
      <c r="X293" s="737"/>
      <c r="Y293" s="800"/>
      <c r="Z293" s="557"/>
      <c r="AA293" s="557"/>
      <c r="AB293" s="557"/>
      <c r="AC293" s="557"/>
      <c r="AD293" s="557"/>
      <c r="AE293" s="557"/>
    </row>
    <row r="294" spans="1:31" s="11" customFormat="1" ht="26.25" customHeight="1" x14ac:dyDescent="0.3">
      <c r="A294" s="1052" t="s">
        <v>98</v>
      </c>
      <c r="B294" s="1080">
        <v>2645</v>
      </c>
      <c r="C294" s="788" t="s">
        <v>78</v>
      </c>
      <c r="D294" s="789" t="s">
        <v>79</v>
      </c>
      <c r="E294" s="789" t="s">
        <v>80</v>
      </c>
      <c r="F294" s="789" t="s">
        <v>80</v>
      </c>
      <c r="G294" s="789" t="s">
        <v>81</v>
      </c>
      <c r="H294" s="789" t="s">
        <v>80</v>
      </c>
      <c r="I294" s="789" t="s">
        <v>82</v>
      </c>
      <c r="J294" s="790" t="s">
        <v>124</v>
      </c>
      <c r="K294" s="62" t="s">
        <v>99</v>
      </c>
      <c r="L294" s="62" t="s">
        <v>12</v>
      </c>
      <c r="M294" s="62" t="s">
        <v>13</v>
      </c>
      <c r="N294" s="62" t="s">
        <v>20</v>
      </c>
      <c r="O294" s="9" t="s">
        <v>21</v>
      </c>
      <c r="P294" s="10">
        <f>'226 (2020)КРАЙ'!F44</f>
        <v>174506.06</v>
      </c>
      <c r="Q294" s="10">
        <f>'226 (2021)КРАЙ'!F44</f>
        <v>173599.58000000002</v>
      </c>
      <c r="R294" s="10">
        <f>'226 (2022)КРАЙ'!F44</f>
        <v>173599.58000000002</v>
      </c>
      <c r="S294" s="51"/>
      <c r="T294" s="737"/>
      <c r="U294" s="800"/>
      <c r="V294" s="737"/>
      <c r="W294" s="800"/>
      <c r="X294" s="737"/>
      <c r="Y294" s="800"/>
      <c r="Z294" s="557"/>
      <c r="AA294" s="557"/>
      <c r="AB294" s="557"/>
      <c r="AC294" s="557"/>
      <c r="AD294" s="557"/>
      <c r="AE294" s="557"/>
    </row>
    <row r="295" spans="1:31" s="11" customFormat="1" ht="26.25" customHeight="1" x14ac:dyDescent="0.3">
      <c r="A295" s="1053"/>
      <c r="B295" s="1081"/>
      <c r="C295" s="788" t="s">
        <v>78</v>
      </c>
      <c r="D295" s="789" t="s">
        <v>79</v>
      </c>
      <c r="E295" s="789" t="s">
        <v>80</v>
      </c>
      <c r="F295" s="789" t="s">
        <v>80</v>
      </c>
      <c r="G295" s="789" t="s">
        <v>81</v>
      </c>
      <c r="H295" s="789" t="s">
        <v>80</v>
      </c>
      <c r="I295" s="789" t="s">
        <v>82</v>
      </c>
      <c r="J295" s="790" t="s">
        <v>124</v>
      </c>
      <c r="K295" s="62" t="s">
        <v>99</v>
      </c>
      <c r="L295" s="62" t="s">
        <v>76</v>
      </c>
      <c r="M295" s="62" t="s">
        <v>13</v>
      </c>
      <c r="N295" s="62" t="s">
        <v>10</v>
      </c>
      <c r="O295" s="9" t="s">
        <v>21</v>
      </c>
      <c r="P295" s="10">
        <v>0</v>
      </c>
      <c r="Q295" s="10"/>
      <c r="R295" s="10"/>
      <c r="S295" s="51"/>
      <c r="T295" s="737"/>
      <c r="U295" s="800"/>
      <c r="V295" s="737"/>
      <c r="W295" s="800"/>
      <c r="X295" s="737"/>
      <c r="Y295" s="800"/>
      <c r="Z295" s="557"/>
      <c r="AA295" s="557"/>
      <c r="AB295" s="557"/>
      <c r="AC295" s="557"/>
      <c r="AD295" s="557"/>
      <c r="AE295" s="557"/>
    </row>
    <row r="296" spans="1:31" s="11" customFormat="1" ht="26.25" customHeight="1" x14ac:dyDescent="0.3">
      <c r="A296" s="1053"/>
      <c r="B296" s="1081"/>
      <c r="C296" s="788" t="s">
        <v>78</v>
      </c>
      <c r="D296" s="789" t="s">
        <v>79</v>
      </c>
      <c r="E296" s="789" t="s">
        <v>80</v>
      </c>
      <c r="F296" s="789" t="s">
        <v>80</v>
      </c>
      <c r="G296" s="789" t="s">
        <v>81</v>
      </c>
      <c r="H296" s="789" t="s">
        <v>80</v>
      </c>
      <c r="I296" s="789" t="s">
        <v>90</v>
      </c>
      <c r="J296" s="790" t="s">
        <v>124</v>
      </c>
      <c r="K296" s="62" t="s">
        <v>99</v>
      </c>
      <c r="L296" s="62" t="s">
        <v>12</v>
      </c>
      <c r="M296" s="62" t="s">
        <v>13</v>
      </c>
      <c r="N296" s="62" t="s">
        <v>36</v>
      </c>
      <c r="O296" s="9" t="s">
        <v>25</v>
      </c>
      <c r="P296" s="10">
        <f>'226 (2020)Р-Н'!F73</f>
        <v>29320.58</v>
      </c>
      <c r="Q296" s="10">
        <f>'226 (2021)Р-Н'!F44</f>
        <v>17000</v>
      </c>
      <c r="R296" s="10">
        <f>'226 (2022)Р-Н'!F44</f>
        <v>17000</v>
      </c>
      <c r="S296" s="51"/>
      <c r="T296" s="737"/>
      <c r="U296" s="800"/>
      <c r="V296" s="737"/>
      <c r="W296" s="800"/>
      <c r="X296" s="737"/>
      <c r="Y296" s="800"/>
      <c r="Z296" s="557"/>
      <c r="AA296" s="557"/>
      <c r="AB296" s="557"/>
      <c r="AC296" s="557"/>
      <c r="AD296" s="557"/>
      <c r="AE296" s="557"/>
    </row>
    <row r="297" spans="1:31" s="11" customFormat="1" ht="26.25" customHeight="1" x14ac:dyDescent="0.3">
      <c r="A297" s="1053"/>
      <c r="B297" s="1081"/>
      <c r="C297" s="788" t="s">
        <v>78</v>
      </c>
      <c r="D297" s="789" t="s">
        <v>79</v>
      </c>
      <c r="E297" s="789" t="s">
        <v>80</v>
      </c>
      <c r="F297" s="789" t="s">
        <v>80</v>
      </c>
      <c r="G297" s="789" t="s">
        <v>81</v>
      </c>
      <c r="H297" s="789" t="s">
        <v>80</v>
      </c>
      <c r="I297" s="789" t="s">
        <v>90</v>
      </c>
      <c r="J297" s="790" t="s">
        <v>124</v>
      </c>
      <c r="K297" s="62" t="s">
        <v>99</v>
      </c>
      <c r="L297" s="62" t="s">
        <v>76</v>
      </c>
      <c r="M297" s="62" t="s">
        <v>13</v>
      </c>
      <c r="N297" s="62" t="s">
        <v>10</v>
      </c>
      <c r="O297" s="9" t="s">
        <v>25</v>
      </c>
      <c r="P297" s="10">
        <v>0</v>
      </c>
      <c r="Q297" s="10"/>
      <c r="R297" s="10"/>
      <c r="S297" s="51"/>
      <c r="T297" s="737"/>
      <c r="U297" s="800"/>
      <c r="V297" s="737"/>
      <c r="W297" s="800"/>
      <c r="X297" s="737"/>
      <c r="Y297" s="800"/>
      <c r="Z297" s="557"/>
      <c r="AA297" s="557"/>
      <c r="AB297" s="557"/>
      <c r="AC297" s="557"/>
      <c r="AD297" s="557"/>
      <c r="AE297" s="557"/>
    </row>
    <row r="298" spans="1:31" s="11" customFormat="1" ht="26.25" customHeight="1" x14ac:dyDescent="0.3">
      <c r="A298" s="1053"/>
      <c r="B298" s="1081"/>
      <c r="C298" s="788" t="s">
        <v>78</v>
      </c>
      <c r="D298" s="789" t="s">
        <v>79</v>
      </c>
      <c r="E298" s="789" t="s">
        <v>80</v>
      </c>
      <c r="F298" s="789" t="s">
        <v>80</v>
      </c>
      <c r="G298" s="789" t="s">
        <v>81</v>
      </c>
      <c r="H298" s="789" t="s">
        <v>80</v>
      </c>
      <c r="I298" s="789" t="s">
        <v>90</v>
      </c>
      <c r="J298" s="790" t="s">
        <v>124</v>
      </c>
      <c r="K298" s="62" t="s">
        <v>99</v>
      </c>
      <c r="L298" s="62" t="s">
        <v>12</v>
      </c>
      <c r="M298" s="62" t="s">
        <v>13</v>
      </c>
      <c r="N298" s="62" t="s">
        <v>10</v>
      </c>
      <c r="O298" s="9" t="s">
        <v>14</v>
      </c>
      <c r="P298" s="10">
        <f>'226 (2020)ВНЕБ, 150Д'!F73+'226 (2020)ВНЕБ, 120Д'!F73+'226 (2020)ВНЕБ, 140Д'!F73+'226 (2020)ВНЕБ, 400Д'!F73+'226 (2020)ВНЕБ, ПЛАТ.УСЛ'!F73</f>
        <v>806042.5</v>
      </c>
      <c r="Q298" s="10">
        <f>'226 (2021)ВНЕБ, 150Д'!F44</f>
        <v>800000</v>
      </c>
      <c r="R298" s="10">
        <f>'226 (2022)ВНЕБ, 150Д'!F44</f>
        <v>800000</v>
      </c>
      <c r="S298" s="51"/>
      <c r="T298" s="737"/>
      <c r="U298" s="800"/>
      <c r="V298" s="737"/>
      <c r="W298" s="800"/>
      <c r="X298" s="737"/>
      <c r="Y298" s="800"/>
      <c r="Z298" s="557"/>
      <c r="AA298" s="557"/>
      <c r="AB298" s="557"/>
      <c r="AC298" s="557"/>
      <c r="AD298" s="557"/>
      <c r="AE298" s="557"/>
    </row>
    <row r="299" spans="1:31" s="11" customFormat="1" ht="26.25" customHeight="1" x14ac:dyDescent="0.3">
      <c r="A299" s="1053"/>
      <c r="B299" s="1081"/>
      <c r="C299" s="788" t="s">
        <v>78</v>
      </c>
      <c r="D299" s="789" t="s">
        <v>79</v>
      </c>
      <c r="E299" s="789" t="s">
        <v>80</v>
      </c>
      <c r="F299" s="789" t="s">
        <v>80</v>
      </c>
      <c r="G299" s="789" t="s">
        <v>81</v>
      </c>
      <c r="H299" s="789" t="s">
        <v>80</v>
      </c>
      <c r="I299" s="789" t="s">
        <v>90</v>
      </c>
      <c r="J299" s="790" t="s">
        <v>124</v>
      </c>
      <c r="K299" s="62" t="s">
        <v>99</v>
      </c>
      <c r="L299" s="62" t="s">
        <v>76</v>
      </c>
      <c r="M299" s="62" t="s">
        <v>13</v>
      </c>
      <c r="N299" s="62" t="s">
        <v>10</v>
      </c>
      <c r="O299" s="9" t="s">
        <v>14</v>
      </c>
      <c r="P299" s="10">
        <f>'226 (2020)ВНЕБ, 150Д'!F135+'226 (2020)ВНЕБ, 120Д'!F135</f>
        <v>24502.46</v>
      </c>
      <c r="Q299" s="10"/>
      <c r="R299" s="10"/>
      <c r="S299" s="51"/>
      <c r="T299" s="737"/>
      <c r="U299" s="800"/>
      <c r="V299" s="737"/>
      <c r="W299" s="800"/>
      <c r="X299" s="737"/>
      <c r="Y299" s="800"/>
      <c r="Z299" s="557"/>
      <c r="AA299" s="557"/>
      <c r="AB299" s="557"/>
      <c r="AC299" s="557"/>
      <c r="AD299" s="557"/>
      <c r="AE299" s="557"/>
    </row>
    <row r="300" spans="1:31" s="11" customFormat="1" ht="26.25" customHeight="1" x14ac:dyDescent="0.25">
      <c r="A300" s="1053"/>
      <c r="B300" s="1081"/>
      <c r="C300" s="788" t="s">
        <v>78</v>
      </c>
      <c r="D300" s="789" t="s">
        <v>79</v>
      </c>
      <c r="E300" s="789" t="s">
        <v>80</v>
      </c>
      <c r="F300" s="789" t="s">
        <v>80</v>
      </c>
      <c r="G300" s="789" t="s">
        <v>81</v>
      </c>
      <c r="H300" s="789" t="s">
        <v>80</v>
      </c>
      <c r="I300" s="789" t="s">
        <v>90</v>
      </c>
      <c r="J300" s="790" t="s">
        <v>124</v>
      </c>
      <c r="K300" s="790" t="s">
        <v>99</v>
      </c>
      <c r="L300" s="62" t="s">
        <v>12</v>
      </c>
      <c r="M300" s="62" t="s">
        <v>13</v>
      </c>
      <c r="N300" s="62" t="s">
        <v>10</v>
      </c>
      <c r="O300" s="9" t="s">
        <v>811</v>
      </c>
      <c r="P300" s="10">
        <v>0</v>
      </c>
      <c r="Q300" s="10"/>
      <c r="R300" s="10"/>
      <c r="S300" s="51"/>
      <c r="T300" s="737"/>
      <c r="U300" s="564"/>
      <c r="V300" s="737"/>
      <c r="W300" s="564"/>
      <c r="X300" s="737"/>
      <c r="Y300" s="564"/>
      <c r="Z300" s="557"/>
      <c r="AA300" s="557"/>
      <c r="AB300" s="557"/>
      <c r="AC300" s="557"/>
      <c r="AD300" s="557"/>
      <c r="AE300" s="557"/>
    </row>
    <row r="301" spans="1:31" s="11" customFormat="1" ht="26.25" customHeight="1" x14ac:dyDescent="0.3">
      <c r="A301" s="1053"/>
      <c r="B301" s="1081"/>
      <c r="C301" s="793" t="s">
        <v>78</v>
      </c>
      <c r="D301" s="794" t="s">
        <v>79</v>
      </c>
      <c r="E301" s="794" t="s">
        <v>80</v>
      </c>
      <c r="F301" s="794" t="s">
        <v>80</v>
      </c>
      <c r="G301" s="794" t="s">
        <v>81</v>
      </c>
      <c r="H301" s="794" t="s">
        <v>80</v>
      </c>
      <c r="I301" s="794" t="s">
        <v>160</v>
      </c>
      <c r="J301" s="795" t="s">
        <v>124</v>
      </c>
      <c r="K301" s="795" t="s">
        <v>99</v>
      </c>
      <c r="L301" s="64" t="s">
        <v>12</v>
      </c>
      <c r="M301" s="64" t="s">
        <v>13</v>
      </c>
      <c r="N301" s="64" t="s">
        <v>48</v>
      </c>
      <c r="O301" s="16" t="s">
        <v>46</v>
      </c>
      <c r="P301" s="17">
        <v>0</v>
      </c>
      <c r="Q301" s="10"/>
      <c r="R301" s="10"/>
      <c r="S301" s="51"/>
      <c r="T301" s="737"/>
      <c r="U301" s="800"/>
      <c r="V301" s="737"/>
      <c r="W301" s="800"/>
      <c r="X301" s="737"/>
      <c r="Y301" s="800"/>
      <c r="Z301" s="557"/>
      <c r="AA301" s="557"/>
      <c r="AB301" s="557"/>
      <c r="AC301" s="557"/>
      <c r="AD301" s="557"/>
      <c r="AE301" s="557"/>
    </row>
    <row r="302" spans="1:31" s="11" customFormat="1" ht="26.25" customHeight="1" x14ac:dyDescent="0.3">
      <c r="A302" s="1053"/>
      <c r="B302" s="1081"/>
      <c r="C302" s="788" t="s">
        <v>78</v>
      </c>
      <c r="D302" s="789" t="s">
        <v>79</v>
      </c>
      <c r="E302" s="789" t="s">
        <v>80</v>
      </c>
      <c r="F302" s="789" t="s">
        <v>80</v>
      </c>
      <c r="G302" s="789" t="s">
        <v>81</v>
      </c>
      <c r="H302" s="789" t="s">
        <v>80</v>
      </c>
      <c r="I302" s="789" t="s">
        <v>157</v>
      </c>
      <c r="J302" s="790" t="s">
        <v>124</v>
      </c>
      <c r="K302" s="62" t="s">
        <v>99</v>
      </c>
      <c r="L302" s="62" t="s">
        <v>12</v>
      </c>
      <c r="M302" s="62" t="s">
        <v>13</v>
      </c>
      <c r="N302" s="62" t="s">
        <v>50</v>
      </c>
      <c r="O302" s="9" t="s">
        <v>46</v>
      </c>
      <c r="P302" s="10">
        <f>'226 (2020)020.00.0001'!F44</f>
        <v>78600</v>
      </c>
      <c r="Q302" s="10"/>
      <c r="R302" s="10"/>
      <c r="S302" s="51"/>
      <c r="T302" s="737"/>
      <c r="U302" s="800"/>
      <c r="V302" s="737"/>
      <c r="W302" s="800"/>
      <c r="X302" s="737"/>
      <c r="Y302" s="800"/>
      <c r="Z302" s="557"/>
      <c r="AA302" s="557"/>
      <c r="AB302" s="557"/>
      <c r="AC302" s="557"/>
      <c r="AD302" s="557"/>
      <c r="AE302" s="557"/>
    </row>
    <row r="303" spans="1:31" s="11" customFormat="1" ht="26.25" customHeight="1" x14ac:dyDescent="0.3">
      <c r="A303" s="1053"/>
      <c r="B303" s="1081"/>
      <c r="C303" s="788" t="s">
        <v>78</v>
      </c>
      <c r="D303" s="789" t="s">
        <v>79</v>
      </c>
      <c r="E303" s="789" t="s">
        <v>80</v>
      </c>
      <c r="F303" s="789" t="s">
        <v>80</v>
      </c>
      <c r="G303" s="789" t="s">
        <v>81</v>
      </c>
      <c r="H303" s="789" t="s">
        <v>80</v>
      </c>
      <c r="I303" s="789" t="s">
        <v>162</v>
      </c>
      <c r="J303" s="790" t="s">
        <v>124</v>
      </c>
      <c r="K303" s="62" t="s">
        <v>99</v>
      </c>
      <c r="L303" s="62" t="s">
        <v>12</v>
      </c>
      <c r="M303" s="62" t="s">
        <v>13</v>
      </c>
      <c r="N303" s="62" t="s">
        <v>56</v>
      </c>
      <c r="O303" s="9" t="s">
        <v>46</v>
      </c>
      <c r="P303" s="10">
        <f>'226 (2020)020.00.0005 КПР'!F44</f>
        <v>834480</v>
      </c>
      <c r="Q303" s="10"/>
      <c r="R303" s="10"/>
      <c r="S303" s="51"/>
      <c r="T303" s="737"/>
      <c r="U303" s="800"/>
      <c r="V303" s="737"/>
      <c r="W303" s="800"/>
      <c r="X303" s="737"/>
      <c r="Y303" s="800"/>
      <c r="Z303" s="557"/>
      <c r="AA303" s="557"/>
      <c r="AB303" s="557"/>
      <c r="AC303" s="557"/>
      <c r="AD303" s="557"/>
      <c r="AE303" s="557"/>
    </row>
    <row r="304" spans="1:31" s="11" customFormat="1" ht="26.25" customHeight="1" x14ac:dyDescent="0.25">
      <c r="A304" s="1053"/>
      <c r="B304" s="1081"/>
      <c r="C304" s="788" t="s">
        <v>78</v>
      </c>
      <c r="D304" s="789" t="s">
        <v>79</v>
      </c>
      <c r="E304" s="789" t="s">
        <v>80</v>
      </c>
      <c r="F304" s="789" t="s">
        <v>80</v>
      </c>
      <c r="G304" s="789" t="s">
        <v>81</v>
      </c>
      <c r="H304" s="789" t="s">
        <v>163</v>
      </c>
      <c r="I304" s="789" t="s">
        <v>164</v>
      </c>
      <c r="J304" s="790" t="s">
        <v>124</v>
      </c>
      <c r="K304" s="62" t="s">
        <v>99</v>
      </c>
      <c r="L304" s="62" t="s">
        <v>12</v>
      </c>
      <c r="M304" s="62" t="s">
        <v>13</v>
      </c>
      <c r="N304" s="62" t="s">
        <v>58</v>
      </c>
      <c r="O304" s="9" t="s">
        <v>46</v>
      </c>
      <c r="P304" s="10">
        <v>0</v>
      </c>
      <c r="Q304" s="10"/>
      <c r="R304" s="10"/>
      <c r="S304" s="51"/>
      <c r="T304" s="737"/>
      <c r="U304" s="564"/>
      <c r="V304" s="737"/>
      <c r="W304" s="564"/>
      <c r="X304" s="737"/>
      <c r="Y304" s="564"/>
      <c r="Z304" s="557"/>
      <c r="AA304" s="557"/>
      <c r="AB304" s="557"/>
      <c r="AC304" s="557"/>
      <c r="AD304" s="557"/>
      <c r="AE304" s="557"/>
    </row>
    <row r="305" spans="1:31" s="11" customFormat="1" ht="26.25" customHeight="1" x14ac:dyDescent="0.25">
      <c r="A305" s="1053"/>
      <c r="B305" s="1081"/>
      <c r="C305" s="788" t="s">
        <v>78</v>
      </c>
      <c r="D305" s="789" t="s">
        <v>79</v>
      </c>
      <c r="E305" s="789" t="s">
        <v>80</v>
      </c>
      <c r="F305" s="789" t="s">
        <v>80</v>
      </c>
      <c r="G305" s="789" t="s">
        <v>81</v>
      </c>
      <c r="H305" s="789" t="s">
        <v>80</v>
      </c>
      <c r="I305" s="789" t="s">
        <v>157</v>
      </c>
      <c r="J305" s="790" t="s">
        <v>124</v>
      </c>
      <c r="K305" s="62" t="s">
        <v>99</v>
      </c>
      <c r="L305" s="62" t="s">
        <v>12</v>
      </c>
      <c r="M305" s="62" t="s">
        <v>13</v>
      </c>
      <c r="N305" s="62" t="s">
        <v>815</v>
      </c>
      <c r="O305" s="9" t="s">
        <v>46</v>
      </c>
      <c r="P305" s="10">
        <v>0</v>
      </c>
      <c r="Q305" s="10"/>
      <c r="R305" s="10"/>
      <c r="S305" s="51"/>
      <c r="T305" s="737"/>
      <c r="U305" s="564"/>
      <c r="V305" s="737"/>
      <c r="W305" s="564"/>
      <c r="X305" s="737"/>
      <c r="Y305" s="564"/>
      <c r="Z305" s="557"/>
      <c r="AA305" s="557"/>
      <c r="AB305" s="557"/>
      <c r="AC305" s="557"/>
      <c r="AD305" s="557"/>
      <c r="AE305" s="557"/>
    </row>
    <row r="306" spans="1:31" s="11" customFormat="1" ht="26.25" customHeight="1" x14ac:dyDescent="0.25">
      <c r="A306" s="1053"/>
      <c r="B306" s="1081"/>
      <c r="C306" s="788" t="s">
        <v>78</v>
      </c>
      <c r="D306" s="789" t="s">
        <v>79</v>
      </c>
      <c r="E306" s="789" t="s">
        <v>79</v>
      </c>
      <c r="F306" s="789" t="s">
        <v>80</v>
      </c>
      <c r="G306" s="789" t="s">
        <v>9</v>
      </c>
      <c r="H306" s="789" t="s">
        <v>80</v>
      </c>
      <c r="I306" s="789" t="s">
        <v>161</v>
      </c>
      <c r="J306" s="790" t="s">
        <v>124</v>
      </c>
      <c r="K306" s="62" t="s">
        <v>99</v>
      </c>
      <c r="L306" s="62" t="s">
        <v>12</v>
      </c>
      <c r="M306" s="62" t="s">
        <v>13</v>
      </c>
      <c r="N306" s="62" t="s">
        <v>817</v>
      </c>
      <c r="O306" s="9" t="s">
        <v>46</v>
      </c>
      <c r="P306" s="10">
        <v>0</v>
      </c>
      <c r="Q306" s="10"/>
      <c r="R306" s="10"/>
      <c r="S306" s="51"/>
      <c r="T306" s="737"/>
      <c r="U306" s="564"/>
      <c r="V306" s="737"/>
      <c r="W306" s="564"/>
      <c r="X306" s="737"/>
      <c r="Y306" s="564"/>
      <c r="Z306" s="557"/>
      <c r="AA306" s="557"/>
      <c r="AB306" s="557"/>
      <c r="AC306" s="557"/>
      <c r="AD306" s="557"/>
      <c r="AE306" s="557"/>
    </row>
    <row r="307" spans="1:31" s="11" customFormat="1" ht="26.25" customHeight="1" x14ac:dyDescent="0.25">
      <c r="A307" s="1053"/>
      <c r="B307" s="1081"/>
      <c r="C307" s="820" t="s">
        <v>78</v>
      </c>
      <c r="D307" s="821" t="s">
        <v>79</v>
      </c>
      <c r="E307" s="821" t="s">
        <v>80</v>
      </c>
      <c r="F307" s="821" t="s">
        <v>80</v>
      </c>
      <c r="G307" s="821" t="s">
        <v>81</v>
      </c>
      <c r="H307" s="821" t="s">
        <v>80</v>
      </c>
      <c r="I307" s="821" t="s">
        <v>162</v>
      </c>
      <c r="J307" s="822" t="s">
        <v>124</v>
      </c>
      <c r="K307" s="62" t="s">
        <v>99</v>
      </c>
      <c r="L307" s="62" t="s">
        <v>12</v>
      </c>
      <c r="M307" s="62" t="s">
        <v>13</v>
      </c>
      <c r="N307" s="62" t="s">
        <v>827</v>
      </c>
      <c r="O307" s="9" t="s">
        <v>46</v>
      </c>
      <c r="P307" s="10">
        <v>0</v>
      </c>
      <c r="Q307" s="10"/>
      <c r="R307" s="10"/>
      <c r="S307" s="51"/>
      <c r="T307" s="557"/>
      <c r="U307" s="564"/>
      <c r="V307" s="557"/>
      <c r="W307" s="564"/>
      <c r="X307" s="557"/>
      <c r="Y307" s="564"/>
      <c r="Z307" s="557"/>
      <c r="AA307" s="557"/>
      <c r="AB307" s="557"/>
      <c r="AC307" s="557"/>
      <c r="AD307" s="557"/>
      <c r="AE307" s="557"/>
    </row>
    <row r="308" spans="1:31" s="11" customFormat="1" ht="26.25" customHeight="1" x14ac:dyDescent="0.25">
      <c r="A308" s="1053"/>
      <c r="B308" s="1081"/>
      <c r="C308" s="820" t="s">
        <v>78</v>
      </c>
      <c r="D308" s="821" t="s">
        <v>79</v>
      </c>
      <c r="E308" s="821" t="s">
        <v>80</v>
      </c>
      <c r="F308" s="821" t="s">
        <v>80</v>
      </c>
      <c r="G308" s="821" t="s">
        <v>81</v>
      </c>
      <c r="H308" s="821" t="s">
        <v>80</v>
      </c>
      <c r="I308" s="821" t="s">
        <v>157</v>
      </c>
      <c r="J308" s="822" t="s">
        <v>124</v>
      </c>
      <c r="K308" s="62" t="s">
        <v>99</v>
      </c>
      <c r="L308" s="62" t="s">
        <v>12</v>
      </c>
      <c r="M308" s="62" t="s">
        <v>13</v>
      </c>
      <c r="N308" s="62" t="s">
        <v>829</v>
      </c>
      <c r="O308" s="9" t="s">
        <v>46</v>
      </c>
      <c r="P308" s="10">
        <v>0</v>
      </c>
      <c r="Q308" s="10"/>
      <c r="R308" s="10"/>
      <c r="S308" s="51"/>
      <c r="T308" s="557"/>
      <c r="U308" s="564"/>
      <c r="V308" s="557"/>
      <c r="W308" s="564"/>
      <c r="X308" s="557"/>
      <c r="Y308" s="564"/>
      <c r="Z308" s="557"/>
      <c r="AA308" s="557"/>
      <c r="AB308" s="557"/>
      <c r="AC308" s="557"/>
      <c r="AD308" s="557"/>
      <c r="AE308" s="557"/>
    </row>
    <row r="309" spans="1:31" s="832" customFormat="1" ht="26.25" customHeight="1" x14ac:dyDescent="0.25">
      <c r="A309" s="1053"/>
      <c r="B309" s="1081"/>
      <c r="C309" s="844" t="s">
        <v>78</v>
      </c>
      <c r="D309" s="845" t="s">
        <v>79</v>
      </c>
      <c r="E309" s="845" t="s">
        <v>80</v>
      </c>
      <c r="F309" s="845" t="s">
        <v>80</v>
      </c>
      <c r="G309" s="845" t="s">
        <v>81</v>
      </c>
      <c r="H309" s="845" t="s">
        <v>80</v>
      </c>
      <c r="I309" s="845" t="s">
        <v>162</v>
      </c>
      <c r="J309" s="846" t="s">
        <v>124</v>
      </c>
      <c r="K309" s="827" t="s">
        <v>99</v>
      </c>
      <c r="L309" s="827" t="s">
        <v>12</v>
      </c>
      <c r="M309" s="827" t="s">
        <v>13</v>
      </c>
      <c r="N309" s="827" t="s">
        <v>839</v>
      </c>
      <c r="O309" s="828" t="s">
        <v>46</v>
      </c>
      <c r="P309" s="829">
        <v>0</v>
      </c>
      <c r="Q309" s="829"/>
      <c r="R309" s="829"/>
      <c r="S309" s="835"/>
      <c r="T309" s="830"/>
      <c r="U309" s="831"/>
      <c r="V309" s="830"/>
      <c r="W309" s="831"/>
      <c r="X309" s="830"/>
      <c r="Y309" s="831"/>
      <c r="Z309" s="830"/>
      <c r="AA309" s="830"/>
      <c r="AB309" s="830"/>
      <c r="AC309" s="830"/>
      <c r="AD309" s="830"/>
      <c r="AE309" s="830"/>
    </row>
    <row r="310" spans="1:31" s="832" customFormat="1" ht="26.25" customHeight="1" x14ac:dyDescent="0.25">
      <c r="A310" s="1053"/>
      <c r="B310" s="1081"/>
      <c r="C310" s="844" t="s">
        <v>78</v>
      </c>
      <c r="D310" s="845" t="s">
        <v>79</v>
      </c>
      <c r="E310" s="845" t="s">
        <v>80</v>
      </c>
      <c r="F310" s="845" t="s">
        <v>80</v>
      </c>
      <c r="G310" s="845" t="s">
        <v>81</v>
      </c>
      <c r="H310" s="845" t="s">
        <v>80</v>
      </c>
      <c r="I310" s="845" t="s">
        <v>162</v>
      </c>
      <c r="J310" s="846" t="s">
        <v>124</v>
      </c>
      <c r="K310" s="827" t="s">
        <v>99</v>
      </c>
      <c r="L310" s="827" t="s">
        <v>12</v>
      </c>
      <c r="M310" s="827" t="s">
        <v>13</v>
      </c>
      <c r="N310" s="827" t="s">
        <v>841</v>
      </c>
      <c r="O310" s="828" t="s">
        <v>46</v>
      </c>
      <c r="P310" s="829">
        <v>0</v>
      </c>
      <c r="Q310" s="829"/>
      <c r="R310" s="829"/>
      <c r="S310" s="835"/>
      <c r="T310" s="830"/>
      <c r="U310" s="831"/>
      <c r="V310" s="830"/>
      <c r="W310" s="831"/>
      <c r="X310" s="830"/>
      <c r="Y310" s="831"/>
      <c r="Z310" s="830"/>
      <c r="AA310" s="830"/>
      <c r="AB310" s="830"/>
      <c r="AC310" s="830"/>
      <c r="AD310" s="830"/>
      <c r="AE310" s="830"/>
    </row>
    <row r="311" spans="1:31" s="11" customFormat="1" ht="26.25" customHeight="1" x14ac:dyDescent="0.25">
      <c r="A311" s="1053"/>
      <c r="B311" s="1081"/>
      <c r="C311" s="873" t="s">
        <v>78</v>
      </c>
      <c r="D311" s="874" t="s">
        <v>79</v>
      </c>
      <c r="E311" s="874" t="s">
        <v>80</v>
      </c>
      <c r="F311" s="874" t="s">
        <v>80</v>
      </c>
      <c r="G311" s="874" t="s">
        <v>81</v>
      </c>
      <c r="H311" s="874" t="s">
        <v>80</v>
      </c>
      <c r="I311" s="874" t="s">
        <v>157</v>
      </c>
      <c r="J311" s="875" t="s">
        <v>124</v>
      </c>
      <c r="K311" s="62" t="s">
        <v>99</v>
      </c>
      <c r="L311" s="62" t="s">
        <v>12</v>
      </c>
      <c r="M311" s="62" t="s">
        <v>13</v>
      </c>
      <c r="N311" s="62" t="s">
        <v>861</v>
      </c>
      <c r="O311" s="9" t="s">
        <v>46</v>
      </c>
      <c r="P311" s="10">
        <v>0</v>
      </c>
      <c r="Q311" s="10"/>
      <c r="R311" s="10"/>
      <c r="S311" s="51"/>
      <c r="T311" s="557"/>
      <c r="U311" s="564"/>
      <c r="V311" s="557"/>
      <c r="W311" s="564"/>
      <c r="X311" s="557"/>
      <c r="Y311" s="564"/>
      <c r="Z311" s="557"/>
      <c r="AA311" s="557"/>
      <c r="AB311" s="557"/>
      <c r="AC311" s="557"/>
      <c r="AD311" s="557"/>
      <c r="AE311" s="557"/>
    </row>
    <row r="312" spans="1:31" s="11" customFormat="1" ht="26.25" customHeight="1" x14ac:dyDescent="0.25">
      <c r="A312" s="1053"/>
      <c r="B312" s="1081"/>
      <c r="C312" s="996" t="s">
        <v>78</v>
      </c>
      <c r="D312" s="997" t="s">
        <v>79</v>
      </c>
      <c r="E312" s="997" t="s">
        <v>80</v>
      </c>
      <c r="F312" s="997" t="s">
        <v>80</v>
      </c>
      <c r="G312" s="997" t="s">
        <v>81</v>
      </c>
      <c r="H312" s="997" t="s">
        <v>80</v>
      </c>
      <c r="I312" s="997" t="s">
        <v>884</v>
      </c>
      <c r="J312" s="998" t="s">
        <v>124</v>
      </c>
      <c r="K312" s="62" t="s">
        <v>99</v>
      </c>
      <c r="L312" s="62" t="s">
        <v>12</v>
      </c>
      <c r="M312" s="62" t="s">
        <v>13</v>
      </c>
      <c r="N312" s="62" t="s">
        <v>861</v>
      </c>
      <c r="O312" s="9" t="s">
        <v>46</v>
      </c>
      <c r="P312" s="10">
        <f>'226(2020)020.00.0028Гор.пит(РБ)'!F44</f>
        <v>13265.13</v>
      </c>
      <c r="Q312" s="10"/>
      <c r="R312" s="10"/>
      <c r="S312" s="51"/>
      <c r="T312" s="557"/>
      <c r="U312" s="564"/>
      <c r="V312" s="557"/>
      <c r="W312" s="564"/>
      <c r="X312" s="557"/>
      <c r="Y312" s="564"/>
      <c r="Z312" s="557"/>
      <c r="AA312" s="557"/>
      <c r="AB312" s="557"/>
      <c r="AC312" s="557"/>
      <c r="AD312" s="557"/>
      <c r="AE312" s="557"/>
    </row>
    <row r="313" spans="1:31" s="11" customFormat="1" ht="26.25" customHeight="1" x14ac:dyDescent="0.25">
      <c r="A313" s="1053"/>
      <c r="B313" s="1081"/>
      <c r="C313" s="873" t="s">
        <v>78</v>
      </c>
      <c r="D313" s="874" t="s">
        <v>79</v>
      </c>
      <c r="E313" s="874" t="s">
        <v>80</v>
      </c>
      <c r="F313" s="874"/>
      <c r="G313" s="874"/>
      <c r="H313" s="874"/>
      <c r="I313" s="874"/>
      <c r="J313" s="875" t="s">
        <v>124</v>
      </c>
      <c r="K313" s="62" t="s">
        <v>99</v>
      </c>
      <c r="L313" s="62" t="s">
        <v>12</v>
      </c>
      <c r="M313" s="62" t="s">
        <v>13</v>
      </c>
      <c r="N313" s="62" t="s">
        <v>785</v>
      </c>
      <c r="O313" s="9" t="s">
        <v>46</v>
      </c>
      <c r="P313" s="10">
        <v>0</v>
      </c>
      <c r="Q313" s="10"/>
      <c r="R313" s="10"/>
      <c r="S313" s="51"/>
      <c r="T313" s="557"/>
      <c r="U313" s="564"/>
      <c r="V313" s="557"/>
      <c r="W313" s="564"/>
      <c r="X313" s="557"/>
      <c r="Y313" s="564"/>
      <c r="Z313" s="557"/>
      <c r="AA313" s="557"/>
      <c r="AB313" s="557"/>
      <c r="AC313" s="557"/>
      <c r="AD313" s="557"/>
      <c r="AE313" s="557"/>
    </row>
    <row r="314" spans="1:31" s="11" customFormat="1" ht="26.25" customHeight="1" x14ac:dyDescent="0.25">
      <c r="A314" s="1053"/>
      <c r="B314" s="1081"/>
      <c r="C314" s="873" t="s">
        <v>78</v>
      </c>
      <c r="D314" s="874" t="s">
        <v>79</v>
      </c>
      <c r="E314" s="874" t="s">
        <v>80</v>
      </c>
      <c r="F314" s="874"/>
      <c r="G314" s="874"/>
      <c r="H314" s="874"/>
      <c r="I314" s="874"/>
      <c r="J314" s="875" t="s">
        <v>124</v>
      </c>
      <c r="K314" s="62" t="s">
        <v>99</v>
      </c>
      <c r="L314" s="62" t="s">
        <v>12</v>
      </c>
      <c r="M314" s="62" t="s">
        <v>13</v>
      </c>
      <c r="N314" s="62" t="s">
        <v>785</v>
      </c>
      <c r="O314" s="9" t="s">
        <v>46</v>
      </c>
      <c r="P314" s="10">
        <v>0</v>
      </c>
      <c r="Q314" s="10"/>
      <c r="R314" s="10"/>
      <c r="S314" s="51"/>
      <c r="T314" s="557"/>
      <c r="U314" s="564"/>
      <c r="V314" s="557"/>
      <c r="W314" s="564"/>
      <c r="X314" s="557"/>
      <c r="Y314" s="564"/>
      <c r="Z314" s="557"/>
      <c r="AA314" s="557"/>
      <c r="AB314" s="557"/>
      <c r="AC314" s="557"/>
      <c r="AD314" s="557"/>
      <c r="AE314" s="557"/>
    </row>
    <row r="315" spans="1:31" s="11" customFormat="1" ht="26.25" customHeight="1" x14ac:dyDescent="0.3">
      <c r="A315" s="1053"/>
      <c r="B315" s="1081"/>
      <c r="C315" s="788" t="s">
        <v>78</v>
      </c>
      <c r="D315" s="789" t="s">
        <v>79</v>
      </c>
      <c r="E315" s="789" t="s">
        <v>80</v>
      </c>
      <c r="F315" s="789" t="s">
        <v>80</v>
      </c>
      <c r="G315" s="789" t="s">
        <v>81</v>
      </c>
      <c r="H315" s="789" t="s">
        <v>80</v>
      </c>
      <c r="I315" s="789" t="s">
        <v>166</v>
      </c>
      <c r="J315" s="790" t="s">
        <v>124</v>
      </c>
      <c r="K315" s="62" t="s">
        <v>99</v>
      </c>
      <c r="L315" s="62" t="s">
        <v>12</v>
      </c>
      <c r="M315" s="62" t="s">
        <v>13</v>
      </c>
      <c r="N315" s="62" t="s">
        <v>62</v>
      </c>
      <c r="O315" s="9" t="s">
        <v>42</v>
      </c>
      <c r="P315" s="10">
        <f>'226 (2020)500.02.0001'!F44</f>
        <v>88000</v>
      </c>
      <c r="Q315" s="10">
        <f>'226 (2021)500.02.0001'!F44</f>
        <v>110590</v>
      </c>
      <c r="R315" s="10">
        <f>'226 (2022)500.02.0001'!F44</f>
        <v>113240</v>
      </c>
      <c r="S315" s="51"/>
      <c r="T315" s="737"/>
      <c r="U315" s="800"/>
      <c r="V315" s="737"/>
      <c r="W315" s="800"/>
      <c r="X315" s="737"/>
      <c r="Y315" s="800"/>
      <c r="Z315" s="557"/>
      <c r="AA315" s="557"/>
      <c r="AB315" s="557"/>
      <c r="AC315" s="557"/>
      <c r="AD315" s="557"/>
      <c r="AE315" s="557"/>
    </row>
    <row r="316" spans="1:31" s="11" customFormat="1" ht="26.25" customHeight="1" x14ac:dyDescent="0.3">
      <c r="A316" s="1053"/>
      <c r="B316" s="1081"/>
      <c r="C316" s="788" t="s">
        <v>78</v>
      </c>
      <c r="D316" s="789" t="s">
        <v>79</v>
      </c>
      <c r="E316" s="789" t="s">
        <v>80</v>
      </c>
      <c r="F316" s="789" t="s">
        <v>80</v>
      </c>
      <c r="G316" s="789" t="s">
        <v>81</v>
      </c>
      <c r="H316" s="789" t="s">
        <v>163</v>
      </c>
      <c r="I316" s="789" t="s">
        <v>164</v>
      </c>
      <c r="J316" s="790" t="s">
        <v>124</v>
      </c>
      <c r="K316" s="62" t="s">
        <v>99</v>
      </c>
      <c r="L316" s="62" t="s">
        <v>12</v>
      </c>
      <c r="M316" s="62" t="s">
        <v>13</v>
      </c>
      <c r="N316" s="62" t="s">
        <v>64</v>
      </c>
      <c r="O316" s="9" t="s">
        <v>65</v>
      </c>
      <c r="P316" s="10">
        <v>0</v>
      </c>
      <c r="Q316" s="10"/>
      <c r="R316" s="10"/>
      <c r="S316" s="51"/>
      <c r="T316" s="737"/>
      <c r="U316" s="800"/>
      <c r="V316" s="737"/>
      <c r="W316" s="800"/>
      <c r="X316" s="737"/>
      <c r="Y316" s="800"/>
      <c r="Z316" s="557"/>
      <c r="AA316" s="557"/>
      <c r="AB316" s="557"/>
      <c r="AC316" s="557"/>
      <c r="AD316" s="557"/>
      <c r="AE316" s="557"/>
    </row>
    <row r="317" spans="1:31" s="11" customFormat="1" ht="26.25" customHeight="1" x14ac:dyDescent="0.3">
      <c r="A317" s="1053"/>
      <c r="B317" s="1081"/>
      <c r="C317" s="788" t="s">
        <v>78</v>
      </c>
      <c r="D317" s="789" t="s">
        <v>79</v>
      </c>
      <c r="E317" s="789" t="s">
        <v>80</v>
      </c>
      <c r="F317" s="789" t="s">
        <v>80</v>
      </c>
      <c r="G317" s="789" t="s">
        <v>81</v>
      </c>
      <c r="H317" s="789" t="s">
        <v>163</v>
      </c>
      <c r="I317" s="789" t="s">
        <v>164</v>
      </c>
      <c r="J317" s="790" t="s">
        <v>124</v>
      </c>
      <c r="K317" s="62" t="s">
        <v>99</v>
      </c>
      <c r="L317" s="62" t="s">
        <v>12</v>
      </c>
      <c r="M317" s="62" t="s">
        <v>13</v>
      </c>
      <c r="N317" s="62" t="s">
        <v>64</v>
      </c>
      <c r="O317" s="9" t="s">
        <v>42</v>
      </c>
      <c r="P317" s="10">
        <v>0</v>
      </c>
      <c r="Q317" s="10"/>
      <c r="R317" s="10"/>
      <c r="S317" s="51"/>
      <c r="T317" s="737"/>
      <c r="U317" s="800"/>
      <c r="V317" s="737"/>
      <c r="W317" s="800"/>
      <c r="X317" s="737"/>
      <c r="Y317" s="800"/>
      <c r="Z317" s="557"/>
      <c r="AA317" s="557"/>
      <c r="AB317" s="557"/>
      <c r="AC317" s="557"/>
      <c r="AD317" s="557"/>
      <c r="AE317" s="557"/>
    </row>
    <row r="318" spans="1:31" s="11" customFormat="1" ht="26.25" customHeight="1" x14ac:dyDescent="0.3">
      <c r="A318" s="1053"/>
      <c r="B318" s="1081"/>
      <c r="C318" s="788" t="s">
        <v>78</v>
      </c>
      <c r="D318" s="789" t="s">
        <v>79</v>
      </c>
      <c r="E318" s="789" t="s">
        <v>80</v>
      </c>
      <c r="F318" s="789" t="s">
        <v>80</v>
      </c>
      <c r="G318" s="789" t="s">
        <v>9</v>
      </c>
      <c r="H318" s="789" t="s">
        <v>88</v>
      </c>
      <c r="I318" s="789" t="s">
        <v>89</v>
      </c>
      <c r="J318" s="790" t="s">
        <v>124</v>
      </c>
      <c r="K318" s="62" t="s">
        <v>99</v>
      </c>
      <c r="L318" s="62" t="s">
        <v>12</v>
      </c>
      <c r="M318" s="62" t="s">
        <v>13</v>
      </c>
      <c r="N318" s="62" t="s">
        <v>66</v>
      </c>
      <c r="O318" s="9" t="s">
        <v>42</v>
      </c>
      <c r="P318" s="10">
        <v>0</v>
      </c>
      <c r="Q318" s="10"/>
      <c r="R318" s="10"/>
      <c r="S318" s="51"/>
      <c r="T318" s="737"/>
      <c r="U318" s="800"/>
      <c r="V318" s="737"/>
      <c r="W318" s="800"/>
      <c r="X318" s="737"/>
      <c r="Y318" s="800"/>
      <c r="Z318" s="557"/>
      <c r="AA318" s="557"/>
      <c r="AB318" s="557"/>
      <c r="AC318" s="557"/>
      <c r="AD318" s="557"/>
      <c r="AE318" s="557"/>
    </row>
    <row r="319" spans="1:31" s="11" customFormat="1" ht="26.25" customHeight="1" x14ac:dyDescent="0.25">
      <c r="A319" s="1053"/>
      <c r="B319" s="1081"/>
      <c r="C319" s="996" t="s">
        <v>78</v>
      </c>
      <c r="D319" s="997" t="s">
        <v>79</v>
      </c>
      <c r="E319" s="997" t="s">
        <v>80</v>
      </c>
      <c r="F319" s="997" t="s">
        <v>80</v>
      </c>
      <c r="G319" s="997" t="s">
        <v>81</v>
      </c>
      <c r="H319" s="997" t="s">
        <v>80</v>
      </c>
      <c r="I319" s="997" t="s">
        <v>884</v>
      </c>
      <c r="J319" s="998" t="s">
        <v>124</v>
      </c>
      <c r="K319" s="62" t="s">
        <v>99</v>
      </c>
      <c r="L319" s="62" t="s">
        <v>12</v>
      </c>
      <c r="M319" s="62" t="s">
        <v>13</v>
      </c>
      <c r="N319" s="62" t="s">
        <v>885</v>
      </c>
      <c r="O319" s="9" t="s">
        <v>65</v>
      </c>
      <c r="P319" s="10">
        <f>'226(2020)500.02.0005Гор.пит(ФБ)'!F44</f>
        <v>325963.95</v>
      </c>
      <c r="Q319" s="10"/>
      <c r="R319" s="10"/>
      <c r="S319" s="51"/>
      <c r="T319" s="557"/>
      <c r="U319" s="564"/>
      <c r="V319" s="557"/>
      <c r="W319" s="564"/>
      <c r="X319" s="557"/>
      <c r="Y319" s="564"/>
      <c r="Z319" s="557"/>
      <c r="AA319" s="557"/>
      <c r="AB319" s="557"/>
      <c r="AC319" s="557"/>
      <c r="AD319" s="557"/>
      <c r="AE319" s="557"/>
    </row>
    <row r="320" spans="1:31" s="11" customFormat="1" ht="26.25" customHeight="1" x14ac:dyDescent="0.25">
      <c r="A320" s="1053"/>
      <c r="B320" s="1081"/>
      <c r="C320" s="996" t="s">
        <v>78</v>
      </c>
      <c r="D320" s="997" t="s">
        <v>79</v>
      </c>
      <c r="E320" s="997" t="s">
        <v>80</v>
      </c>
      <c r="F320" s="997" t="s">
        <v>80</v>
      </c>
      <c r="G320" s="997" t="s">
        <v>81</v>
      </c>
      <c r="H320" s="997" t="s">
        <v>80</v>
      </c>
      <c r="I320" s="997" t="s">
        <v>884</v>
      </c>
      <c r="J320" s="998" t="s">
        <v>124</v>
      </c>
      <c r="K320" s="62" t="s">
        <v>99</v>
      </c>
      <c r="L320" s="62" t="s">
        <v>12</v>
      </c>
      <c r="M320" s="62" t="s">
        <v>13</v>
      </c>
      <c r="N320" s="62" t="s">
        <v>885</v>
      </c>
      <c r="O320" s="9" t="s">
        <v>42</v>
      </c>
      <c r="P320" s="10">
        <f>'226(2020)500.02.0005Гор.пит(КБ)'!F44</f>
        <v>102937.08</v>
      </c>
      <c r="Q320" s="10"/>
      <c r="R320" s="10"/>
      <c r="S320" s="51"/>
      <c r="T320" s="557"/>
      <c r="U320" s="564"/>
      <c r="V320" s="557"/>
      <c r="W320" s="564"/>
      <c r="X320" s="557"/>
      <c r="Y320" s="564"/>
      <c r="Z320" s="557"/>
      <c r="AA320" s="557"/>
      <c r="AB320" s="557"/>
      <c r="AC320" s="557"/>
      <c r="AD320" s="557"/>
      <c r="AE320" s="557"/>
    </row>
    <row r="321" spans="1:31" s="11" customFormat="1" ht="30.75" customHeight="1" x14ac:dyDescent="0.3">
      <c r="A321" s="1053"/>
      <c r="B321" s="1081"/>
      <c r="C321" s="788" t="s">
        <v>78</v>
      </c>
      <c r="D321" s="789" t="s">
        <v>79</v>
      </c>
      <c r="E321" s="789" t="s">
        <v>80</v>
      </c>
      <c r="F321" s="789" t="s">
        <v>159</v>
      </c>
      <c r="G321" s="789" t="s">
        <v>87</v>
      </c>
      <c r="H321" s="789" t="s">
        <v>88</v>
      </c>
      <c r="I321" s="789" t="s">
        <v>168</v>
      </c>
      <c r="J321" s="790" t="s">
        <v>124</v>
      </c>
      <c r="K321" s="62" t="s">
        <v>99</v>
      </c>
      <c r="L321" s="62" t="s">
        <v>12</v>
      </c>
      <c r="M321" s="62" t="s">
        <v>13</v>
      </c>
      <c r="N321" s="62" t="s">
        <v>198</v>
      </c>
      <c r="O321" s="9" t="s">
        <v>46</v>
      </c>
      <c r="P321" s="10">
        <v>0</v>
      </c>
      <c r="Q321" s="10"/>
      <c r="R321" s="10"/>
      <c r="S321" s="51"/>
      <c r="T321" s="737"/>
      <c r="U321" s="800"/>
      <c r="V321" s="737"/>
      <c r="W321" s="800"/>
      <c r="X321" s="737"/>
      <c r="Y321" s="800"/>
      <c r="Z321" s="557"/>
      <c r="AA321" s="557"/>
      <c r="AB321" s="557"/>
      <c r="AC321" s="557"/>
      <c r="AD321" s="557"/>
      <c r="AE321" s="557"/>
    </row>
    <row r="322" spans="1:31" s="11" customFormat="1" ht="30.75" customHeight="1" x14ac:dyDescent="0.3">
      <c r="A322" s="1054"/>
      <c r="B322" s="1082"/>
      <c r="C322" s="788" t="s">
        <v>78</v>
      </c>
      <c r="D322" s="789" t="s">
        <v>79</v>
      </c>
      <c r="E322" s="789" t="s">
        <v>80</v>
      </c>
      <c r="F322" s="789" t="s">
        <v>159</v>
      </c>
      <c r="G322" s="789" t="s">
        <v>87</v>
      </c>
      <c r="H322" s="789" t="s">
        <v>88</v>
      </c>
      <c r="I322" s="789" t="s">
        <v>168</v>
      </c>
      <c r="J322" s="790" t="s">
        <v>124</v>
      </c>
      <c r="K322" s="62" t="s">
        <v>99</v>
      </c>
      <c r="L322" s="62" t="s">
        <v>12</v>
      </c>
      <c r="M322" s="62" t="s">
        <v>13</v>
      </c>
      <c r="N322" s="62" t="s">
        <v>205</v>
      </c>
      <c r="O322" s="9" t="s">
        <v>42</v>
      </c>
      <c r="P322" s="10">
        <v>0</v>
      </c>
      <c r="Q322" s="10"/>
      <c r="R322" s="10"/>
      <c r="S322" s="51"/>
      <c r="T322" s="737"/>
      <c r="U322" s="800"/>
      <c r="V322" s="737"/>
      <c r="W322" s="800"/>
      <c r="X322" s="737"/>
      <c r="Y322" s="800"/>
      <c r="Z322" s="557"/>
      <c r="AA322" s="557"/>
      <c r="AB322" s="557"/>
      <c r="AC322" s="557"/>
      <c r="AD322" s="557"/>
      <c r="AE322" s="557"/>
    </row>
    <row r="323" spans="1:31" s="11" customFormat="1" ht="30.75" customHeight="1" x14ac:dyDescent="0.25">
      <c r="A323" s="785"/>
      <c r="B323" s="784"/>
      <c r="C323" s="788" t="s">
        <v>78</v>
      </c>
      <c r="D323" s="789" t="s">
        <v>79</v>
      </c>
      <c r="E323" s="789" t="s">
        <v>79</v>
      </c>
      <c r="F323" s="789" t="s">
        <v>80</v>
      </c>
      <c r="G323" s="789" t="s">
        <v>9</v>
      </c>
      <c r="H323" s="789" t="s">
        <v>80</v>
      </c>
      <c r="I323" s="789" t="s">
        <v>802</v>
      </c>
      <c r="J323" s="790" t="s">
        <v>124</v>
      </c>
      <c r="K323" s="62" t="s">
        <v>99</v>
      </c>
      <c r="L323" s="62" t="s">
        <v>12</v>
      </c>
      <c r="M323" s="62" t="s">
        <v>13</v>
      </c>
      <c r="N323" s="62" t="s">
        <v>800</v>
      </c>
      <c r="O323" s="9" t="s">
        <v>42</v>
      </c>
      <c r="P323" s="10"/>
      <c r="Q323" s="10">
        <f>'226 (2021)500.05.0002'!F44</f>
        <v>231879.53</v>
      </c>
      <c r="R323" s="10">
        <f>'226 (2022)500.05.0002'!F44</f>
        <v>231879.53</v>
      </c>
      <c r="S323" s="51"/>
      <c r="T323" s="737"/>
      <c r="U323" s="564"/>
      <c r="V323" s="737"/>
      <c r="W323" s="564"/>
      <c r="X323" s="737"/>
      <c r="Y323" s="564"/>
      <c r="Z323" s="557"/>
      <c r="AA323" s="557"/>
      <c r="AB323" s="557"/>
      <c r="AC323" s="557"/>
      <c r="AD323" s="557"/>
      <c r="AE323" s="557"/>
    </row>
    <row r="324" spans="1:31" s="11" customFormat="1" ht="33.75" customHeight="1" x14ac:dyDescent="0.3">
      <c r="A324" s="1052" t="s">
        <v>146</v>
      </c>
      <c r="B324" s="1080">
        <v>2646</v>
      </c>
      <c r="C324" s="788" t="s">
        <v>78</v>
      </c>
      <c r="D324" s="789" t="s">
        <v>79</v>
      </c>
      <c r="E324" s="789" t="s">
        <v>80</v>
      </c>
      <c r="F324" s="789" t="s">
        <v>80</v>
      </c>
      <c r="G324" s="789" t="s">
        <v>81</v>
      </c>
      <c r="H324" s="789" t="s">
        <v>80</v>
      </c>
      <c r="I324" s="789" t="s">
        <v>90</v>
      </c>
      <c r="J324" s="790" t="s">
        <v>124</v>
      </c>
      <c r="K324" s="62" t="s">
        <v>147</v>
      </c>
      <c r="L324" s="62" t="s">
        <v>12</v>
      </c>
      <c r="M324" s="62" t="s">
        <v>13</v>
      </c>
      <c r="N324" s="62" t="s">
        <v>36</v>
      </c>
      <c r="O324" s="9" t="s">
        <v>25</v>
      </c>
      <c r="P324" s="10">
        <f>'227 (2020)Р-Н'!D16</f>
        <v>0</v>
      </c>
      <c r="Q324" s="10">
        <f>'227 (2021)Р-Н'!D15</f>
        <v>0</v>
      </c>
      <c r="R324" s="10">
        <f>'227 (2022)Р-Н'!D15</f>
        <v>0</v>
      </c>
      <c r="S324" s="51"/>
      <c r="T324" s="737"/>
      <c r="U324" s="800"/>
      <c r="V324" s="737"/>
      <c r="W324" s="800"/>
      <c r="X324" s="737"/>
      <c r="Y324" s="800"/>
      <c r="Z324" s="557"/>
      <c r="AA324" s="557"/>
      <c r="AB324" s="557"/>
      <c r="AC324" s="557"/>
      <c r="AD324" s="557"/>
      <c r="AE324" s="557"/>
    </row>
    <row r="325" spans="1:31" s="11" customFormat="1" ht="30" customHeight="1" x14ac:dyDescent="0.3">
      <c r="A325" s="1053"/>
      <c r="B325" s="1081"/>
      <c r="C325" s="788" t="s">
        <v>78</v>
      </c>
      <c r="D325" s="789" t="s">
        <v>79</v>
      </c>
      <c r="E325" s="789" t="s">
        <v>80</v>
      </c>
      <c r="F325" s="789" t="s">
        <v>80</v>
      </c>
      <c r="G325" s="789" t="s">
        <v>81</v>
      </c>
      <c r="H325" s="789" t="s">
        <v>80</v>
      </c>
      <c r="I325" s="789" t="s">
        <v>90</v>
      </c>
      <c r="J325" s="790" t="s">
        <v>124</v>
      </c>
      <c r="K325" s="62" t="s">
        <v>147</v>
      </c>
      <c r="L325" s="62" t="s">
        <v>76</v>
      </c>
      <c r="M325" s="62" t="s">
        <v>13</v>
      </c>
      <c r="N325" s="62" t="s">
        <v>10</v>
      </c>
      <c r="O325" s="9" t="s">
        <v>25</v>
      </c>
      <c r="P325" s="10">
        <v>0</v>
      </c>
      <c r="Q325" s="10"/>
      <c r="R325" s="10"/>
      <c r="S325" s="51"/>
      <c r="T325" s="737"/>
      <c r="U325" s="800"/>
      <c r="V325" s="737"/>
      <c r="W325" s="800"/>
      <c r="X325" s="737"/>
      <c r="Y325" s="800"/>
      <c r="Z325" s="557"/>
      <c r="AA325" s="557"/>
      <c r="AB325" s="557"/>
      <c r="AC325" s="557"/>
      <c r="AD325" s="557"/>
      <c r="AE325" s="557"/>
    </row>
    <row r="326" spans="1:31" s="11" customFormat="1" ht="33.75" customHeight="1" x14ac:dyDescent="0.3">
      <c r="A326" s="1053"/>
      <c r="B326" s="1081"/>
      <c r="C326" s="788" t="s">
        <v>78</v>
      </c>
      <c r="D326" s="789" t="s">
        <v>79</v>
      </c>
      <c r="E326" s="789" t="s">
        <v>80</v>
      </c>
      <c r="F326" s="789" t="s">
        <v>80</v>
      </c>
      <c r="G326" s="789" t="s">
        <v>81</v>
      </c>
      <c r="H326" s="789" t="s">
        <v>80</v>
      </c>
      <c r="I326" s="789" t="s">
        <v>90</v>
      </c>
      <c r="J326" s="790" t="s">
        <v>124</v>
      </c>
      <c r="K326" s="62" t="s">
        <v>147</v>
      </c>
      <c r="L326" s="62" t="s">
        <v>12</v>
      </c>
      <c r="M326" s="62" t="s">
        <v>13</v>
      </c>
      <c r="N326" s="62" t="s">
        <v>10</v>
      </c>
      <c r="O326" s="9" t="s">
        <v>14</v>
      </c>
      <c r="P326" s="10">
        <v>0</v>
      </c>
      <c r="Q326" s="10"/>
      <c r="R326" s="10"/>
      <c r="S326" s="51"/>
      <c r="T326" s="737"/>
      <c r="U326" s="800"/>
      <c r="V326" s="737"/>
      <c r="W326" s="800"/>
      <c r="X326" s="737"/>
      <c r="Y326" s="800"/>
      <c r="Z326" s="557"/>
      <c r="AA326" s="557"/>
      <c r="AB326" s="557"/>
      <c r="AC326" s="557"/>
      <c r="AD326" s="557"/>
      <c r="AE326" s="557"/>
    </row>
    <row r="327" spans="1:31" s="11" customFormat="1" ht="33.75" customHeight="1" x14ac:dyDescent="0.3">
      <c r="A327" s="1054"/>
      <c r="B327" s="1082"/>
      <c r="C327" s="788" t="s">
        <v>78</v>
      </c>
      <c r="D327" s="789" t="s">
        <v>79</v>
      </c>
      <c r="E327" s="789" t="s">
        <v>80</v>
      </c>
      <c r="F327" s="789" t="s">
        <v>80</v>
      </c>
      <c r="G327" s="789" t="s">
        <v>81</v>
      </c>
      <c r="H327" s="789" t="s">
        <v>80</v>
      </c>
      <c r="I327" s="789" t="s">
        <v>90</v>
      </c>
      <c r="J327" s="790" t="s">
        <v>124</v>
      </c>
      <c r="K327" s="62" t="s">
        <v>147</v>
      </c>
      <c r="L327" s="62" t="s">
        <v>76</v>
      </c>
      <c r="M327" s="62" t="s">
        <v>13</v>
      </c>
      <c r="N327" s="62" t="s">
        <v>10</v>
      </c>
      <c r="O327" s="9" t="s">
        <v>14</v>
      </c>
      <c r="P327" s="10">
        <v>0</v>
      </c>
      <c r="Q327" s="10"/>
      <c r="R327" s="10"/>
      <c r="S327" s="51"/>
      <c r="T327" s="737"/>
      <c r="U327" s="800"/>
      <c r="V327" s="737"/>
      <c r="W327" s="800"/>
      <c r="X327" s="737"/>
      <c r="Y327" s="800"/>
      <c r="Z327" s="557"/>
      <c r="AA327" s="557"/>
      <c r="AB327" s="557"/>
      <c r="AC327" s="557"/>
      <c r="AD327" s="557"/>
      <c r="AE327" s="557"/>
    </row>
    <row r="328" spans="1:31" s="11" customFormat="1" ht="33.75" customHeight="1" x14ac:dyDescent="0.3">
      <c r="A328" s="1055" t="s">
        <v>148</v>
      </c>
      <c r="B328" s="1080">
        <v>2647</v>
      </c>
      <c r="C328" s="788" t="s">
        <v>78</v>
      </c>
      <c r="D328" s="789" t="s">
        <v>79</v>
      </c>
      <c r="E328" s="789" t="s">
        <v>80</v>
      </c>
      <c r="F328" s="789" t="s">
        <v>80</v>
      </c>
      <c r="G328" s="789" t="s">
        <v>81</v>
      </c>
      <c r="H328" s="789" t="s">
        <v>80</v>
      </c>
      <c r="I328" s="789" t="s">
        <v>90</v>
      </c>
      <c r="J328" s="790" t="s">
        <v>124</v>
      </c>
      <c r="K328" s="62" t="s">
        <v>149</v>
      </c>
      <c r="L328" s="62" t="s">
        <v>12</v>
      </c>
      <c r="M328" s="62" t="s">
        <v>13</v>
      </c>
      <c r="N328" s="62" t="s">
        <v>36</v>
      </c>
      <c r="O328" s="9" t="s">
        <v>25</v>
      </c>
      <c r="P328" s="10">
        <f>'228 (2020)Р-Н'!D30</f>
        <v>0</v>
      </c>
      <c r="Q328" s="10"/>
      <c r="R328" s="10"/>
      <c r="S328" s="51"/>
      <c r="T328" s="737"/>
      <c r="U328" s="800"/>
      <c r="V328" s="737"/>
      <c r="W328" s="800"/>
      <c r="X328" s="737"/>
      <c r="Y328" s="800"/>
      <c r="Z328" s="557"/>
      <c r="AA328" s="557"/>
      <c r="AB328" s="557"/>
      <c r="AC328" s="557"/>
      <c r="AD328" s="557"/>
      <c r="AE328" s="557"/>
    </row>
    <row r="329" spans="1:31" s="11" customFormat="1" ht="33.75" customHeight="1" x14ac:dyDescent="0.3">
      <c r="A329" s="1056"/>
      <c r="B329" s="1081"/>
      <c r="C329" s="788" t="s">
        <v>78</v>
      </c>
      <c r="D329" s="789" t="s">
        <v>79</v>
      </c>
      <c r="E329" s="789" t="s">
        <v>80</v>
      </c>
      <c r="F329" s="789" t="s">
        <v>80</v>
      </c>
      <c r="G329" s="789" t="s">
        <v>81</v>
      </c>
      <c r="H329" s="789" t="s">
        <v>80</v>
      </c>
      <c r="I329" s="789" t="s">
        <v>90</v>
      </c>
      <c r="J329" s="790" t="s">
        <v>124</v>
      </c>
      <c r="K329" s="62" t="s">
        <v>149</v>
      </c>
      <c r="L329" s="62" t="s">
        <v>76</v>
      </c>
      <c r="M329" s="62" t="s">
        <v>13</v>
      </c>
      <c r="N329" s="62" t="s">
        <v>10</v>
      </c>
      <c r="O329" s="9" t="s">
        <v>25</v>
      </c>
      <c r="P329" s="10">
        <v>0</v>
      </c>
      <c r="Q329" s="10"/>
      <c r="R329" s="10"/>
      <c r="S329" s="51"/>
      <c r="T329" s="737"/>
      <c r="U329" s="800"/>
      <c r="V329" s="737"/>
      <c r="W329" s="800"/>
      <c r="X329" s="737"/>
      <c r="Y329" s="800"/>
      <c r="Z329" s="557"/>
      <c r="AA329" s="557"/>
      <c r="AB329" s="557"/>
      <c r="AC329" s="557"/>
      <c r="AD329" s="557"/>
      <c r="AE329" s="557"/>
    </row>
    <row r="330" spans="1:31" s="11" customFormat="1" ht="33.75" customHeight="1" x14ac:dyDescent="0.3">
      <c r="A330" s="1056"/>
      <c r="B330" s="1081"/>
      <c r="C330" s="788" t="s">
        <v>78</v>
      </c>
      <c r="D330" s="789" t="s">
        <v>79</v>
      </c>
      <c r="E330" s="789" t="s">
        <v>80</v>
      </c>
      <c r="F330" s="789" t="s">
        <v>80</v>
      </c>
      <c r="G330" s="789" t="s">
        <v>81</v>
      </c>
      <c r="H330" s="789" t="s">
        <v>80</v>
      </c>
      <c r="I330" s="789" t="s">
        <v>90</v>
      </c>
      <c r="J330" s="790" t="s">
        <v>124</v>
      </c>
      <c r="K330" s="62" t="s">
        <v>149</v>
      </c>
      <c r="L330" s="62" t="s">
        <v>12</v>
      </c>
      <c r="M330" s="62" t="s">
        <v>13</v>
      </c>
      <c r="N330" s="62" t="s">
        <v>10</v>
      </c>
      <c r="O330" s="9" t="s">
        <v>14</v>
      </c>
      <c r="P330" s="10">
        <f>'228 (2020)ВНЕБ, 120Д'!D30</f>
        <v>10569</v>
      </c>
      <c r="Q330" s="10">
        <f>'228 (2021)ВНЕБ, 120Д'!D30</f>
        <v>8997.5</v>
      </c>
      <c r="R330" s="10">
        <f>'228 (2022)ВНЕБ, 120Д'!D30</f>
        <v>8997.5</v>
      </c>
      <c r="S330" s="51"/>
      <c r="T330" s="737"/>
      <c r="U330" s="800"/>
      <c r="V330" s="737"/>
      <c r="W330" s="800"/>
      <c r="X330" s="737"/>
      <c r="Y330" s="800"/>
      <c r="Z330" s="557"/>
      <c r="AA330" s="557"/>
      <c r="AB330" s="557"/>
      <c r="AC330" s="557"/>
      <c r="AD330" s="557"/>
      <c r="AE330" s="557"/>
    </row>
    <row r="331" spans="1:31" s="11" customFormat="1" ht="33.75" customHeight="1" x14ac:dyDescent="0.3">
      <c r="A331" s="1056"/>
      <c r="B331" s="1081"/>
      <c r="C331" s="788" t="s">
        <v>78</v>
      </c>
      <c r="D331" s="789" t="s">
        <v>79</v>
      </c>
      <c r="E331" s="789" t="s">
        <v>80</v>
      </c>
      <c r="F331" s="789" t="s">
        <v>80</v>
      </c>
      <c r="G331" s="789" t="s">
        <v>81</v>
      </c>
      <c r="H331" s="789" t="s">
        <v>80</v>
      </c>
      <c r="I331" s="789" t="s">
        <v>90</v>
      </c>
      <c r="J331" s="790" t="s">
        <v>124</v>
      </c>
      <c r="K331" s="62" t="s">
        <v>149</v>
      </c>
      <c r="L331" s="62" t="s">
        <v>76</v>
      </c>
      <c r="M331" s="62" t="s">
        <v>13</v>
      </c>
      <c r="N331" s="62" t="s">
        <v>10</v>
      </c>
      <c r="O331" s="9" t="s">
        <v>14</v>
      </c>
      <c r="P331" s="10">
        <v>0</v>
      </c>
      <c r="Q331" s="10"/>
      <c r="R331" s="10"/>
      <c r="S331" s="51"/>
      <c r="T331" s="737"/>
      <c r="U331" s="800"/>
      <c r="V331" s="737"/>
      <c r="W331" s="800"/>
      <c r="X331" s="737"/>
      <c r="Y331" s="800"/>
      <c r="Z331" s="557"/>
      <c r="AA331" s="557"/>
      <c r="AB331" s="557"/>
      <c r="AC331" s="557"/>
      <c r="AD331" s="557"/>
      <c r="AE331" s="557"/>
    </row>
    <row r="332" spans="1:31" s="11" customFormat="1" ht="33.75" customHeight="1" x14ac:dyDescent="0.25">
      <c r="A332" s="1056"/>
      <c r="B332" s="1081"/>
      <c r="C332" s="788" t="s">
        <v>78</v>
      </c>
      <c r="D332" s="789" t="s">
        <v>79</v>
      </c>
      <c r="E332" s="789" t="s">
        <v>80</v>
      </c>
      <c r="F332" s="789" t="s">
        <v>80</v>
      </c>
      <c r="G332" s="789" t="s">
        <v>81</v>
      </c>
      <c r="H332" s="789" t="s">
        <v>80</v>
      </c>
      <c r="I332" s="789" t="s">
        <v>90</v>
      </c>
      <c r="J332" s="790" t="s">
        <v>124</v>
      </c>
      <c r="K332" s="62" t="s">
        <v>149</v>
      </c>
      <c r="L332" s="62" t="s">
        <v>12</v>
      </c>
      <c r="M332" s="62" t="s">
        <v>13</v>
      </c>
      <c r="N332" s="62" t="s">
        <v>10</v>
      </c>
      <c r="O332" s="9" t="s">
        <v>811</v>
      </c>
      <c r="P332" s="10">
        <v>0</v>
      </c>
      <c r="Q332" s="10"/>
      <c r="R332" s="10"/>
      <c r="S332" s="51"/>
      <c r="T332" s="737"/>
      <c r="U332" s="564"/>
      <c r="V332" s="737"/>
      <c r="W332" s="564"/>
      <c r="X332" s="737"/>
      <c r="Y332" s="564"/>
      <c r="Z332" s="557"/>
      <c r="AA332" s="557"/>
      <c r="AB332" s="557"/>
      <c r="AC332" s="557"/>
      <c r="AD332" s="557"/>
      <c r="AE332" s="557"/>
    </row>
    <row r="333" spans="1:31" s="11" customFormat="1" ht="33.75" customHeight="1" x14ac:dyDescent="0.3">
      <c r="A333" s="1056"/>
      <c r="B333" s="1081"/>
      <c r="C333" s="788" t="s">
        <v>78</v>
      </c>
      <c r="D333" s="789" t="s">
        <v>79</v>
      </c>
      <c r="E333" s="789" t="s">
        <v>80</v>
      </c>
      <c r="F333" s="789" t="s">
        <v>80</v>
      </c>
      <c r="G333" s="789" t="s">
        <v>81</v>
      </c>
      <c r="H333" s="789" t="s">
        <v>80</v>
      </c>
      <c r="I333" s="789" t="s">
        <v>162</v>
      </c>
      <c r="J333" s="790" t="s">
        <v>124</v>
      </c>
      <c r="K333" s="62" t="s">
        <v>149</v>
      </c>
      <c r="L333" s="62" t="s">
        <v>12</v>
      </c>
      <c r="M333" s="62" t="s">
        <v>13</v>
      </c>
      <c r="N333" s="62" t="s">
        <v>756</v>
      </c>
      <c r="O333" s="9" t="s">
        <v>46</v>
      </c>
      <c r="P333" s="10">
        <v>0</v>
      </c>
      <c r="Q333" s="10"/>
      <c r="R333" s="10"/>
      <c r="S333" s="51"/>
      <c r="T333" s="737" t="s">
        <v>758</v>
      </c>
      <c r="U333" s="800"/>
      <c r="V333" s="737"/>
      <c r="W333" s="800"/>
      <c r="X333" s="737"/>
      <c r="Y333" s="800"/>
      <c r="Z333" s="557"/>
      <c r="AA333" s="557"/>
      <c r="AB333" s="557"/>
      <c r="AC333" s="557"/>
      <c r="AD333" s="557"/>
      <c r="AE333" s="557"/>
    </row>
    <row r="334" spans="1:31" s="11" customFormat="1" ht="33.75" customHeight="1" x14ac:dyDescent="0.3">
      <c r="A334" s="1056"/>
      <c r="B334" s="1081"/>
      <c r="C334" s="788"/>
      <c r="D334" s="789"/>
      <c r="E334" s="789"/>
      <c r="F334" s="789"/>
      <c r="G334" s="789"/>
      <c r="H334" s="789"/>
      <c r="I334" s="789"/>
      <c r="J334" s="790"/>
      <c r="K334" s="62" t="s">
        <v>149</v>
      </c>
      <c r="L334" s="62" t="s">
        <v>12</v>
      </c>
      <c r="M334" s="62" t="s">
        <v>13</v>
      </c>
      <c r="N334" s="62" t="s">
        <v>785</v>
      </c>
      <c r="O334" s="9" t="s">
        <v>46</v>
      </c>
      <c r="P334" s="10">
        <v>0</v>
      </c>
      <c r="Q334" s="10"/>
      <c r="R334" s="10"/>
      <c r="S334" s="51"/>
      <c r="T334" s="737"/>
      <c r="U334" s="800"/>
      <c r="V334" s="737"/>
      <c r="W334" s="800"/>
      <c r="X334" s="737"/>
      <c r="Y334" s="800"/>
      <c r="Z334" s="557"/>
      <c r="AA334" s="557"/>
      <c r="AB334" s="557"/>
      <c r="AC334" s="557"/>
      <c r="AD334" s="557"/>
      <c r="AE334" s="557"/>
    </row>
    <row r="335" spans="1:31" s="11" customFormat="1" ht="33.75" customHeight="1" x14ac:dyDescent="0.3">
      <c r="A335" s="1056"/>
      <c r="B335" s="1081"/>
      <c r="C335" s="788"/>
      <c r="D335" s="789"/>
      <c r="E335" s="789"/>
      <c r="F335" s="789"/>
      <c r="G335" s="789"/>
      <c r="H335" s="789"/>
      <c r="I335" s="789"/>
      <c r="J335" s="790"/>
      <c r="K335" s="62" t="s">
        <v>149</v>
      </c>
      <c r="L335" s="62" t="s">
        <v>12</v>
      </c>
      <c r="M335" s="62" t="s">
        <v>13</v>
      </c>
      <c r="N335" s="62" t="s">
        <v>785</v>
      </c>
      <c r="O335" s="9" t="s">
        <v>46</v>
      </c>
      <c r="P335" s="10">
        <v>0</v>
      </c>
      <c r="Q335" s="10"/>
      <c r="R335" s="10"/>
      <c r="S335" s="51"/>
      <c r="T335" s="737"/>
      <c r="U335" s="800"/>
      <c r="V335" s="737"/>
      <c r="W335" s="800"/>
      <c r="X335" s="737"/>
      <c r="Y335" s="800"/>
      <c r="Z335" s="557"/>
      <c r="AA335" s="557"/>
      <c r="AB335" s="557"/>
      <c r="AC335" s="557"/>
      <c r="AD335" s="557"/>
      <c r="AE335" s="557"/>
    </row>
    <row r="336" spans="1:31" s="11" customFormat="1" ht="33.75" customHeight="1" x14ac:dyDescent="0.3">
      <c r="A336" s="1056"/>
      <c r="B336" s="1081"/>
      <c r="C336" s="788" t="s">
        <v>78</v>
      </c>
      <c r="D336" s="789" t="s">
        <v>79</v>
      </c>
      <c r="E336" s="789" t="s">
        <v>80</v>
      </c>
      <c r="F336" s="789" t="s">
        <v>159</v>
      </c>
      <c r="G336" s="789" t="s">
        <v>87</v>
      </c>
      <c r="H336" s="789" t="s">
        <v>88</v>
      </c>
      <c r="I336" s="789" t="s">
        <v>168</v>
      </c>
      <c r="J336" s="790" t="s">
        <v>124</v>
      </c>
      <c r="K336" s="62" t="s">
        <v>149</v>
      </c>
      <c r="L336" s="62" t="s">
        <v>12</v>
      </c>
      <c r="M336" s="62" t="s">
        <v>13</v>
      </c>
      <c r="N336" s="62" t="s">
        <v>200</v>
      </c>
      <c r="O336" s="9" t="s">
        <v>46</v>
      </c>
      <c r="P336" s="10">
        <v>0</v>
      </c>
      <c r="Q336" s="10"/>
      <c r="R336" s="10"/>
      <c r="S336" s="51"/>
      <c r="T336" s="737"/>
      <c r="U336" s="800"/>
      <c r="V336" s="737"/>
      <c r="W336" s="800"/>
      <c r="X336" s="737"/>
      <c r="Y336" s="800"/>
      <c r="Z336" s="557"/>
      <c r="AA336" s="557"/>
      <c r="AB336" s="557"/>
      <c r="AC336" s="557"/>
      <c r="AD336" s="557"/>
      <c r="AE336" s="557"/>
    </row>
    <row r="337" spans="1:31" s="11" customFormat="1" ht="33.75" customHeight="1" x14ac:dyDescent="0.3">
      <c r="A337" s="1056"/>
      <c r="B337" s="1081"/>
      <c r="C337" s="788" t="s">
        <v>78</v>
      </c>
      <c r="D337" s="789" t="s">
        <v>79</v>
      </c>
      <c r="E337" s="789" t="s">
        <v>80</v>
      </c>
      <c r="F337" s="789" t="s">
        <v>159</v>
      </c>
      <c r="G337" s="789" t="s">
        <v>87</v>
      </c>
      <c r="H337" s="789" t="s">
        <v>88</v>
      </c>
      <c r="I337" s="789" t="s">
        <v>168</v>
      </c>
      <c r="J337" s="790" t="s">
        <v>124</v>
      </c>
      <c r="K337" s="62" t="s">
        <v>149</v>
      </c>
      <c r="L337" s="62" t="s">
        <v>12</v>
      </c>
      <c r="M337" s="62" t="s">
        <v>13</v>
      </c>
      <c r="N337" s="62" t="s">
        <v>205</v>
      </c>
      <c r="O337" s="9" t="s">
        <v>42</v>
      </c>
      <c r="P337" s="10">
        <v>0</v>
      </c>
      <c r="Q337" s="10"/>
      <c r="R337" s="10"/>
      <c r="S337" s="51"/>
      <c r="T337" s="737"/>
      <c r="U337" s="800"/>
      <c r="V337" s="737"/>
      <c r="W337" s="800"/>
      <c r="X337" s="737"/>
      <c r="Y337" s="800"/>
      <c r="Z337" s="557"/>
      <c r="AA337" s="557"/>
      <c r="AB337" s="557"/>
      <c r="AC337" s="557"/>
      <c r="AD337" s="557"/>
      <c r="AE337" s="557"/>
    </row>
    <row r="338" spans="1:31" s="11" customFormat="1" ht="29.25" customHeight="1" x14ac:dyDescent="0.3">
      <c r="A338" s="1057"/>
      <c r="B338" s="1082"/>
      <c r="C338" s="788" t="s">
        <v>78</v>
      </c>
      <c r="D338" s="789" t="s">
        <v>79</v>
      </c>
      <c r="E338" s="789" t="s">
        <v>80</v>
      </c>
      <c r="F338" s="789" t="s">
        <v>80</v>
      </c>
      <c r="G338" s="789" t="s">
        <v>9</v>
      </c>
      <c r="H338" s="789" t="s">
        <v>88</v>
      </c>
      <c r="I338" s="789" t="s">
        <v>89</v>
      </c>
      <c r="J338" s="790" t="s">
        <v>124</v>
      </c>
      <c r="K338" s="62" t="s">
        <v>149</v>
      </c>
      <c r="L338" s="62" t="s">
        <v>12</v>
      </c>
      <c r="M338" s="62" t="s">
        <v>13</v>
      </c>
      <c r="N338" s="62" t="s">
        <v>66</v>
      </c>
      <c r="O338" s="9" t="s">
        <v>42</v>
      </c>
      <c r="P338" s="10">
        <v>0</v>
      </c>
      <c r="Q338" s="10"/>
      <c r="R338" s="10"/>
      <c r="S338" s="51"/>
      <c r="T338" s="737"/>
      <c r="U338" s="800"/>
      <c r="V338" s="737"/>
      <c r="W338" s="800"/>
      <c r="X338" s="737"/>
      <c r="Y338" s="800"/>
      <c r="Z338" s="557"/>
      <c r="AA338" s="557"/>
      <c r="AB338" s="557"/>
      <c r="AC338" s="557"/>
      <c r="AD338" s="557"/>
      <c r="AE338" s="557"/>
    </row>
    <row r="339" spans="1:31" s="11" customFormat="1" ht="26.25" customHeight="1" x14ac:dyDescent="0.3">
      <c r="A339" s="1097" t="s">
        <v>132</v>
      </c>
      <c r="B339" s="1080">
        <v>2648</v>
      </c>
      <c r="C339" s="788" t="s">
        <v>78</v>
      </c>
      <c r="D339" s="789" t="s">
        <v>79</v>
      </c>
      <c r="E339" s="789" t="s">
        <v>80</v>
      </c>
      <c r="F339" s="789" t="s">
        <v>80</v>
      </c>
      <c r="G339" s="789" t="s">
        <v>81</v>
      </c>
      <c r="H339" s="789" t="s">
        <v>80</v>
      </c>
      <c r="I339" s="789" t="s">
        <v>82</v>
      </c>
      <c r="J339" s="790" t="s">
        <v>124</v>
      </c>
      <c r="K339" s="62" t="s">
        <v>133</v>
      </c>
      <c r="L339" s="62" t="s">
        <v>12</v>
      </c>
      <c r="M339" s="62" t="s">
        <v>13</v>
      </c>
      <c r="N339" s="62" t="s">
        <v>20</v>
      </c>
      <c r="O339" s="9" t="s">
        <v>21</v>
      </c>
      <c r="P339" s="10">
        <f>'310 (2020)КРАЙ'!E20</f>
        <v>812989.94</v>
      </c>
      <c r="Q339" s="10">
        <f>'310 (2021)КРАЙ'!E20</f>
        <v>825906.42</v>
      </c>
      <c r="R339" s="10">
        <f>'310 (2022)КРАЙ'!E20</f>
        <v>825906.42</v>
      </c>
      <c r="S339" s="51"/>
      <c r="T339" s="737"/>
      <c r="U339" s="800"/>
      <c r="V339" s="737"/>
      <c r="W339" s="800"/>
      <c r="X339" s="737"/>
      <c r="Y339" s="800"/>
      <c r="Z339" s="557"/>
      <c r="AA339" s="557"/>
      <c r="AB339" s="557"/>
      <c r="AC339" s="557"/>
      <c r="AD339" s="557"/>
      <c r="AE339" s="557"/>
    </row>
    <row r="340" spans="1:31" s="11" customFormat="1" ht="26.25" customHeight="1" x14ac:dyDescent="0.3">
      <c r="A340" s="1098"/>
      <c r="B340" s="1081"/>
      <c r="C340" s="788" t="s">
        <v>78</v>
      </c>
      <c r="D340" s="789" t="s">
        <v>79</v>
      </c>
      <c r="E340" s="789" t="s">
        <v>80</v>
      </c>
      <c r="F340" s="789" t="s">
        <v>80</v>
      </c>
      <c r="G340" s="789" t="s">
        <v>81</v>
      </c>
      <c r="H340" s="789" t="s">
        <v>80</v>
      </c>
      <c r="I340" s="789" t="s">
        <v>82</v>
      </c>
      <c r="J340" s="790" t="s">
        <v>124</v>
      </c>
      <c r="K340" s="62" t="s">
        <v>133</v>
      </c>
      <c r="L340" s="62" t="s">
        <v>76</v>
      </c>
      <c r="M340" s="62" t="s">
        <v>13</v>
      </c>
      <c r="N340" s="62" t="s">
        <v>10</v>
      </c>
      <c r="O340" s="9" t="s">
        <v>21</v>
      </c>
      <c r="P340" s="10">
        <v>0</v>
      </c>
      <c r="Q340" s="10"/>
      <c r="R340" s="10"/>
      <c r="S340" s="51"/>
      <c r="T340" s="737"/>
      <c r="U340" s="800"/>
      <c r="V340" s="737"/>
      <c r="W340" s="800"/>
      <c r="X340" s="737"/>
      <c r="Y340" s="800"/>
      <c r="Z340" s="557"/>
      <c r="AA340" s="557"/>
      <c r="AB340" s="557"/>
      <c r="AC340" s="557"/>
      <c r="AD340" s="557"/>
      <c r="AE340" s="557"/>
    </row>
    <row r="341" spans="1:31" s="11" customFormat="1" ht="26.25" customHeight="1" x14ac:dyDescent="0.3">
      <c r="A341" s="1098"/>
      <c r="B341" s="1081"/>
      <c r="C341" s="788" t="s">
        <v>78</v>
      </c>
      <c r="D341" s="789" t="s">
        <v>79</v>
      </c>
      <c r="E341" s="789" t="s">
        <v>80</v>
      </c>
      <c r="F341" s="789" t="s">
        <v>80</v>
      </c>
      <c r="G341" s="789" t="s">
        <v>81</v>
      </c>
      <c r="H341" s="789" t="s">
        <v>80</v>
      </c>
      <c r="I341" s="789" t="s">
        <v>90</v>
      </c>
      <c r="J341" s="790" t="s">
        <v>124</v>
      </c>
      <c r="K341" s="62" t="s">
        <v>133</v>
      </c>
      <c r="L341" s="62" t="s">
        <v>12</v>
      </c>
      <c r="M341" s="62" t="s">
        <v>13</v>
      </c>
      <c r="N341" s="62" t="s">
        <v>32</v>
      </c>
      <c r="O341" s="9" t="s">
        <v>25</v>
      </c>
      <c r="P341" s="10">
        <f>'310 (2020)Р-Н'!E21</f>
        <v>15496</v>
      </c>
      <c r="Q341" s="10"/>
      <c r="R341" s="10"/>
      <c r="S341" s="51"/>
      <c r="T341" s="737"/>
      <c r="U341" s="800"/>
      <c r="V341" s="737"/>
      <c r="W341" s="800"/>
      <c r="X341" s="737"/>
      <c r="Y341" s="800"/>
      <c r="Z341" s="557"/>
      <c r="AA341" s="557"/>
      <c r="AB341" s="557"/>
      <c r="AC341" s="557"/>
      <c r="AD341" s="557"/>
      <c r="AE341" s="557"/>
    </row>
    <row r="342" spans="1:31" s="11" customFormat="1" ht="26.25" customHeight="1" x14ac:dyDescent="0.3">
      <c r="A342" s="1098"/>
      <c r="B342" s="1081"/>
      <c r="C342" s="788" t="s">
        <v>78</v>
      </c>
      <c r="D342" s="789" t="s">
        <v>79</v>
      </c>
      <c r="E342" s="789" t="s">
        <v>80</v>
      </c>
      <c r="F342" s="789" t="s">
        <v>80</v>
      </c>
      <c r="G342" s="789" t="s">
        <v>81</v>
      </c>
      <c r="H342" s="789" t="s">
        <v>80</v>
      </c>
      <c r="I342" s="789" t="s">
        <v>90</v>
      </c>
      <c r="J342" s="790" t="s">
        <v>124</v>
      </c>
      <c r="K342" s="62" t="s">
        <v>133</v>
      </c>
      <c r="L342" s="62" t="s">
        <v>76</v>
      </c>
      <c r="M342" s="62" t="s">
        <v>13</v>
      </c>
      <c r="N342" s="62" t="s">
        <v>10</v>
      </c>
      <c r="O342" s="9" t="s">
        <v>25</v>
      </c>
      <c r="P342" s="10">
        <v>0</v>
      </c>
      <c r="Q342" s="10"/>
      <c r="R342" s="10"/>
      <c r="S342" s="51"/>
      <c r="T342" s="737"/>
      <c r="U342" s="800"/>
      <c r="V342" s="737"/>
      <c r="W342" s="800"/>
      <c r="X342" s="737"/>
      <c r="Y342" s="800"/>
      <c r="Z342" s="557"/>
      <c r="AA342" s="557"/>
      <c r="AB342" s="557"/>
      <c r="AC342" s="557"/>
      <c r="AD342" s="557"/>
      <c r="AE342" s="557"/>
    </row>
    <row r="343" spans="1:31" s="11" customFormat="1" ht="26.25" customHeight="1" x14ac:dyDescent="0.3">
      <c r="A343" s="1098"/>
      <c r="B343" s="1081"/>
      <c r="C343" s="788" t="s">
        <v>78</v>
      </c>
      <c r="D343" s="789" t="s">
        <v>79</v>
      </c>
      <c r="E343" s="789" t="s">
        <v>80</v>
      </c>
      <c r="F343" s="789" t="s">
        <v>80</v>
      </c>
      <c r="G343" s="789" t="s">
        <v>81</v>
      </c>
      <c r="H343" s="789" t="s">
        <v>80</v>
      </c>
      <c r="I343" s="789" t="s">
        <v>90</v>
      </c>
      <c r="J343" s="790" t="s">
        <v>124</v>
      </c>
      <c r="K343" s="62" t="s">
        <v>133</v>
      </c>
      <c r="L343" s="62" t="s">
        <v>12</v>
      </c>
      <c r="M343" s="62" t="s">
        <v>13</v>
      </c>
      <c r="N343" s="62" t="s">
        <v>10</v>
      </c>
      <c r="O343" s="9" t="s">
        <v>14</v>
      </c>
      <c r="P343" s="10">
        <f>'310 (2020)ВНЕБ, 120Д'!E12</f>
        <v>5100</v>
      </c>
      <c r="Q343" s="10"/>
      <c r="R343" s="10"/>
      <c r="S343" s="51"/>
      <c r="T343" s="737"/>
      <c r="U343" s="800"/>
      <c r="V343" s="737"/>
      <c r="W343" s="800"/>
      <c r="X343" s="737"/>
      <c r="Y343" s="800"/>
      <c r="Z343" s="557"/>
      <c r="AA343" s="557"/>
      <c r="AB343" s="557"/>
      <c r="AC343" s="557"/>
      <c r="AD343" s="557"/>
      <c r="AE343" s="557"/>
    </row>
    <row r="344" spans="1:31" s="11" customFormat="1" ht="26.25" customHeight="1" x14ac:dyDescent="0.3">
      <c r="A344" s="1098"/>
      <c r="B344" s="1081"/>
      <c r="C344" s="788" t="s">
        <v>78</v>
      </c>
      <c r="D344" s="789" t="s">
        <v>79</v>
      </c>
      <c r="E344" s="789" t="s">
        <v>80</v>
      </c>
      <c r="F344" s="789" t="s">
        <v>80</v>
      </c>
      <c r="G344" s="789" t="s">
        <v>81</v>
      </c>
      <c r="H344" s="789" t="s">
        <v>80</v>
      </c>
      <c r="I344" s="789" t="s">
        <v>90</v>
      </c>
      <c r="J344" s="790" t="s">
        <v>124</v>
      </c>
      <c r="K344" s="62" t="s">
        <v>133</v>
      </c>
      <c r="L344" s="62" t="s">
        <v>76</v>
      </c>
      <c r="M344" s="62" t="s">
        <v>13</v>
      </c>
      <c r="N344" s="62" t="s">
        <v>10</v>
      </c>
      <c r="O344" s="9" t="s">
        <v>14</v>
      </c>
      <c r="P344" s="10">
        <v>0</v>
      </c>
      <c r="Q344" s="10"/>
      <c r="R344" s="10"/>
      <c r="S344" s="51"/>
      <c r="T344" s="737"/>
      <c r="U344" s="800"/>
      <c r="V344" s="737"/>
      <c r="W344" s="800"/>
      <c r="X344" s="737"/>
      <c r="Y344" s="800"/>
      <c r="Z344" s="557"/>
      <c r="AA344" s="557"/>
      <c r="AB344" s="557"/>
      <c r="AC344" s="557"/>
      <c r="AD344" s="557"/>
      <c r="AE344" s="557"/>
    </row>
    <row r="345" spans="1:31" s="11" customFormat="1" ht="26.25" customHeight="1" x14ac:dyDescent="0.25">
      <c r="A345" s="1098"/>
      <c r="B345" s="1081"/>
      <c r="C345" s="788" t="s">
        <v>78</v>
      </c>
      <c r="D345" s="789" t="s">
        <v>79</v>
      </c>
      <c r="E345" s="789" t="s">
        <v>80</v>
      </c>
      <c r="F345" s="789" t="s">
        <v>80</v>
      </c>
      <c r="G345" s="789" t="s">
        <v>81</v>
      </c>
      <c r="H345" s="789" t="s">
        <v>80</v>
      </c>
      <c r="I345" s="789" t="s">
        <v>90</v>
      </c>
      <c r="J345" s="790" t="s">
        <v>124</v>
      </c>
      <c r="K345" s="62" t="s">
        <v>133</v>
      </c>
      <c r="L345" s="62" t="s">
        <v>12</v>
      </c>
      <c r="M345" s="62" t="s">
        <v>13</v>
      </c>
      <c r="N345" s="62" t="s">
        <v>10</v>
      </c>
      <c r="O345" s="9" t="s">
        <v>811</v>
      </c>
      <c r="P345" s="10">
        <v>0</v>
      </c>
      <c r="Q345" s="10"/>
      <c r="R345" s="10"/>
      <c r="S345" s="51"/>
      <c r="T345" s="737"/>
      <c r="U345" s="564"/>
      <c r="V345" s="737"/>
      <c r="W345" s="564"/>
      <c r="X345" s="737"/>
      <c r="Y345" s="564"/>
      <c r="Z345" s="557"/>
      <c r="AA345" s="557"/>
      <c r="AB345" s="557"/>
      <c r="AC345" s="557"/>
      <c r="AD345" s="557"/>
      <c r="AE345" s="557"/>
    </row>
    <row r="346" spans="1:31" s="11" customFormat="1" ht="26.25" customHeight="1" x14ac:dyDescent="0.3">
      <c r="A346" s="1098"/>
      <c r="B346" s="1081"/>
      <c r="C346" s="788" t="s">
        <v>78</v>
      </c>
      <c r="D346" s="789" t="s">
        <v>79</v>
      </c>
      <c r="E346" s="789" t="s">
        <v>80</v>
      </c>
      <c r="F346" s="789" t="s">
        <v>80</v>
      </c>
      <c r="G346" s="789" t="s">
        <v>81</v>
      </c>
      <c r="H346" s="789" t="s">
        <v>230</v>
      </c>
      <c r="I346" s="789" t="s">
        <v>158</v>
      </c>
      <c r="J346" s="790" t="s">
        <v>124</v>
      </c>
      <c r="K346" s="62" t="s">
        <v>133</v>
      </c>
      <c r="L346" s="62" t="s">
        <v>12</v>
      </c>
      <c r="M346" s="62" t="s">
        <v>13</v>
      </c>
      <c r="N346" s="62" t="s">
        <v>45</v>
      </c>
      <c r="O346" s="9" t="s">
        <v>46</v>
      </c>
      <c r="P346" s="10">
        <v>0</v>
      </c>
      <c r="Q346" s="10"/>
      <c r="R346" s="10"/>
      <c r="S346" s="51"/>
      <c r="T346" s="737"/>
      <c r="U346" s="800"/>
      <c r="V346" s="737"/>
      <c r="W346" s="800"/>
      <c r="X346" s="737"/>
      <c r="Y346" s="800"/>
      <c r="Z346" s="557"/>
      <c r="AA346" s="557"/>
      <c r="AB346" s="557"/>
      <c r="AC346" s="557"/>
      <c r="AD346" s="557"/>
      <c r="AE346" s="557"/>
    </row>
    <row r="347" spans="1:31" s="11" customFormat="1" ht="26.25" customHeight="1" x14ac:dyDescent="0.25">
      <c r="A347" s="1098"/>
      <c r="B347" s="1081"/>
      <c r="C347" s="873" t="s">
        <v>78</v>
      </c>
      <c r="D347" s="874" t="s">
        <v>79</v>
      </c>
      <c r="E347" s="874" t="s">
        <v>80</v>
      </c>
      <c r="F347" s="874" t="s">
        <v>80</v>
      </c>
      <c r="G347" s="874" t="s">
        <v>81</v>
      </c>
      <c r="H347" s="874" t="s">
        <v>80</v>
      </c>
      <c r="I347" s="874" t="s">
        <v>858</v>
      </c>
      <c r="J347" s="875" t="s">
        <v>124</v>
      </c>
      <c r="K347" s="62" t="s">
        <v>133</v>
      </c>
      <c r="L347" s="62" t="s">
        <v>12</v>
      </c>
      <c r="M347" s="62" t="s">
        <v>13</v>
      </c>
      <c r="N347" s="62" t="s">
        <v>860</v>
      </c>
      <c r="O347" s="9" t="s">
        <v>46</v>
      </c>
      <c r="P347" s="10">
        <f>'310 (2020)002.01.0002 район '!E21</f>
        <v>401.36</v>
      </c>
      <c r="Q347" s="10"/>
      <c r="R347" s="10"/>
      <c r="S347" s="51"/>
      <c r="T347" s="557"/>
      <c r="U347" s="564"/>
      <c r="V347" s="557"/>
      <c r="W347" s="564"/>
      <c r="X347" s="557"/>
      <c r="Y347" s="564"/>
      <c r="Z347" s="557"/>
      <c r="AA347" s="557"/>
      <c r="AB347" s="557"/>
      <c r="AC347" s="557"/>
      <c r="AD347" s="557"/>
      <c r="AE347" s="557"/>
    </row>
    <row r="348" spans="1:31" s="11" customFormat="1" ht="26.25" customHeight="1" x14ac:dyDescent="0.3">
      <c r="A348" s="1098"/>
      <c r="B348" s="1081"/>
      <c r="C348" s="788" t="s">
        <v>78</v>
      </c>
      <c r="D348" s="789" t="s">
        <v>79</v>
      </c>
      <c r="E348" s="789" t="s">
        <v>80</v>
      </c>
      <c r="F348" s="789" t="s">
        <v>80</v>
      </c>
      <c r="G348" s="789" t="s">
        <v>81</v>
      </c>
      <c r="H348" s="789" t="s">
        <v>230</v>
      </c>
      <c r="I348" s="789" t="s">
        <v>158</v>
      </c>
      <c r="J348" s="790" t="s">
        <v>124</v>
      </c>
      <c r="K348" s="62" t="s">
        <v>133</v>
      </c>
      <c r="L348" s="62" t="s">
        <v>12</v>
      </c>
      <c r="M348" s="62" t="s">
        <v>13</v>
      </c>
      <c r="N348" s="62" t="s">
        <v>190</v>
      </c>
      <c r="O348" s="9" t="s">
        <v>42</v>
      </c>
      <c r="P348" s="10">
        <v>0</v>
      </c>
      <c r="Q348" s="10"/>
      <c r="R348" s="10"/>
      <c r="S348" s="51"/>
      <c r="T348" s="737"/>
      <c r="U348" s="800"/>
      <c r="V348" s="737"/>
      <c r="W348" s="800"/>
      <c r="X348" s="737"/>
      <c r="Y348" s="800"/>
      <c r="Z348" s="557"/>
      <c r="AA348" s="557"/>
      <c r="AB348" s="557"/>
      <c r="AC348" s="557"/>
      <c r="AD348" s="557"/>
      <c r="AE348" s="557"/>
    </row>
    <row r="349" spans="1:31" s="11" customFormat="1" ht="26.25" customHeight="1" x14ac:dyDescent="0.25">
      <c r="A349" s="1098"/>
      <c r="B349" s="1081"/>
      <c r="C349" s="873" t="s">
        <v>78</v>
      </c>
      <c r="D349" s="874" t="s">
        <v>79</v>
      </c>
      <c r="E349" s="874" t="s">
        <v>80</v>
      </c>
      <c r="F349" s="874" t="s">
        <v>80</v>
      </c>
      <c r="G349" s="874" t="s">
        <v>81</v>
      </c>
      <c r="H349" s="874" t="s">
        <v>80</v>
      </c>
      <c r="I349" s="874" t="s">
        <v>858</v>
      </c>
      <c r="J349" s="875" t="s">
        <v>124</v>
      </c>
      <c r="K349" s="62" t="s">
        <v>133</v>
      </c>
      <c r="L349" s="62" t="s">
        <v>12</v>
      </c>
      <c r="M349" s="62" t="s">
        <v>13</v>
      </c>
      <c r="N349" s="62" t="s">
        <v>859</v>
      </c>
      <c r="O349" s="9" t="s">
        <v>42</v>
      </c>
      <c r="P349" s="10">
        <f>'310 (2020)002.02.0002 край '!E21</f>
        <v>70998.64</v>
      </c>
      <c r="Q349" s="10"/>
      <c r="R349" s="10"/>
      <c r="S349" s="51"/>
      <c r="T349" s="557"/>
      <c r="U349" s="564"/>
      <c r="V349" s="557"/>
      <c r="W349" s="564"/>
      <c r="X349" s="557"/>
      <c r="Y349" s="564"/>
      <c r="Z349" s="557"/>
      <c r="AA349" s="557"/>
      <c r="AB349" s="557"/>
      <c r="AC349" s="557"/>
      <c r="AD349" s="557"/>
      <c r="AE349" s="557"/>
    </row>
    <row r="350" spans="1:31" s="11" customFormat="1" ht="26.25" customHeight="1" x14ac:dyDescent="0.3">
      <c r="A350" s="1098"/>
      <c r="B350" s="1081"/>
      <c r="C350" s="788" t="s">
        <v>78</v>
      </c>
      <c r="D350" s="789" t="s">
        <v>79</v>
      </c>
      <c r="E350" s="789" t="s">
        <v>80</v>
      </c>
      <c r="F350" s="789" t="s">
        <v>80</v>
      </c>
      <c r="G350" s="789" t="s">
        <v>81</v>
      </c>
      <c r="H350" s="789" t="s">
        <v>163</v>
      </c>
      <c r="I350" s="789" t="s">
        <v>164</v>
      </c>
      <c r="J350" s="790" t="s">
        <v>124</v>
      </c>
      <c r="K350" s="62" t="s">
        <v>133</v>
      </c>
      <c r="L350" s="62" t="s">
        <v>12</v>
      </c>
      <c r="M350" s="62" t="s">
        <v>13</v>
      </c>
      <c r="N350" s="62" t="s">
        <v>58</v>
      </c>
      <c r="O350" s="9" t="s">
        <v>46</v>
      </c>
      <c r="P350" s="10">
        <v>0</v>
      </c>
      <c r="Q350" s="10"/>
      <c r="R350" s="10"/>
      <c r="S350" s="51"/>
      <c r="T350" s="737"/>
      <c r="U350" s="800"/>
      <c r="V350" s="737"/>
      <c r="W350" s="800"/>
      <c r="X350" s="737"/>
      <c r="Y350" s="800"/>
      <c r="Z350" s="557"/>
      <c r="AA350" s="557"/>
      <c r="AB350" s="557"/>
      <c r="AC350" s="557"/>
      <c r="AD350" s="557"/>
      <c r="AE350" s="557"/>
    </row>
    <row r="351" spans="1:31" s="11" customFormat="1" ht="26.25" customHeight="1" x14ac:dyDescent="0.3">
      <c r="A351" s="1098"/>
      <c r="B351" s="1081"/>
      <c r="C351" s="788" t="s">
        <v>78</v>
      </c>
      <c r="D351" s="789" t="s">
        <v>79</v>
      </c>
      <c r="E351" s="789" t="s">
        <v>80</v>
      </c>
      <c r="F351" s="789" t="s">
        <v>80</v>
      </c>
      <c r="G351" s="789" t="s">
        <v>81</v>
      </c>
      <c r="H351" s="789" t="s">
        <v>163</v>
      </c>
      <c r="I351" s="789" t="s">
        <v>164</v>
      </c>
      <c r="J351" s="790" t="s">
        <v>124</v>
      </c>
      <c r="K351" s="62" t="s">
        <v>133</v>
      </c>
      <c r="L351" s="62" t="s">
        <v>12</v>
      </c>
      <c r="M351" s="62" t="s">
        <v>13</v>
      </c>
      <c r="N351" s="62" t="s">
        <v>64</v>
      </c>
      <c r="O351" s="9" t="s">
        <v>65</v>
      </c>
      <c r="P351" s="10">
        <v>0</v>
      </c>
      <c r="Q351" s="10"/>
      <c r="R351" s="10"/>
      <c r="S351" s="51"/>
      <c r="T351" s="737"/>
      <c r="U351" s="800"/>
      <c r="V351" s="737"/>
      <c r="W351" s="800"/>
      <c r="X351" s="737"/>
      <c r="Y351" s="800"/>
      <c r="Z351" s="557"/>
      <c r="AA351" s="557"/>
      <c r="AB351" s="557"/>
      <c r="AC351" s="557"/>
      <c r="AD351" s="557"/>
      <c r="AE351" s="557"/>
    </row>
    <row r="352" spans="1:31" s="11" customFormat="1" ht="26.25" customHeight="1" x14ac:dyDescent="0.3">
      <c r="A352" s="1098"/>
      <c r="B352" s="1081"/>
      <c r="C352" s="788" t="s">
        <v>78</v>
      </c>
      <c r="D352" s="789" t="s">
        <v>79</v>
      </c>
      <c r="E352" s="789" t="s">
        <v>80</v>
      </c>
      <c r="F352" s="789" t="s">
        <v>80</v>
      </c>
      <c r="G352" s="789" t="s">
        <v>81</v>
      </c>
      <c r="H352" s="789" t="s">
        <v>163</v>
      </c>
      <c r="I352" s="789" t="s">
        <v>164</v>
      </c>
      <c r="J352" s="790" t="s">
        <v>124</v>
      </c>
      <c r="K352" s="62" t="s">
        <v>133</v>
      </c>
      <c r="L352" s="62" t="s">
        <v>12</v>
      </c>
      <c r="M352" s="62" t="s">
        <v>13</v>
      </c>
      <c r="N352" s="62" t="s">
        <v>64</v>
      </c>
      <c r="O352" s="9" t="s">
        <v>42</v>
      </c>
      <c r="P352" s="10">
        <v>0</v>
      </c>
      <c r="Q352" s="10"/>
      <c r="R352" s="10"/>
      <c r="S352" s="51"/>
      <c r="T352" s="737"/>
      <c r="U352" s="800"/>
      <c r="V352" s="737"/>
      <c r="W352" s="800"/>
      <c r="X352" s="737"/>
      <c r="Y352" s="800"/>
      <c r="Z352" s="557"/>
      <c r="AA352" s="557"/>
      <c r="AB352" s="557"/>
      <c r="AC352" s="557"/>
      <c r="AD352" s="557"/>
      <c r="AE352" s="557"/>
    </row>
    <row r="353" spans="1:31" s="11" customFormat="1" ht="29.25" customHeight="1" x14ac:dyDescent="0.3">
      <c r="A353" s="1098"/>
      <c r="B353" s="1081"/>
      <c r="C353" s="788" t="s">
        <v>78</v>
      </c>
      <c r="D353" s="789" t="s">
        <v>79</v>
      </c>
      <c r="E353" s="789" t="s">
        <v>80</v>
      </c>
      <c r="F353" s="789" t="s">
        <v>80</v>
      </c>
      <c r="G353" s="789" t="s">
        <v>81</v>
      </c>
      <c r="H353" s="789" t="s">
        <v>230</v>
      </c>
      <c r="I353" s="789" t="s">
        <v>167</v>
      </c>
      <c r="J353" s="790" t="s">
        <v>124</v>
      </c>
      <c r="K353" s="62" t="s">
        <v>133</v>
      </c>
      <c r="L353" s="62" t="s">
        <v>12</v>
      </c>
      <c r="M353" s="62" t="s">
        <v>13</v>
      </c>
      <c r="N353" s="62" t="s">
        <v>59</v>
      </c>
      <c r="O353" s="9" t="s">
        <v>46</v>
      </c>
      <c r="P353" s="10">
        <v>0</v>
      </c>
      <c r="Q353" s="10"/>
      <c r="R353" s="10"/>
      <c r="S353" s="51"/>
      <c r="T353" s="737"/>
      <c r="U353" s="800"/>
      <c r="V353" s="737"/>
      <c r="W353" s="800"/>
      <c r="X353" s="737"/>
      <c r="Y353" s="800"/>
      <c r="Z353" s="557"/>
      <c r="AA353" s="557"/>
      <c r="AB353" s="557"/>
      <c r="AC353" s="557"/>
      <c r="AD353" s="557"/>
      <c r="AE353" s="557"/>
    </row>
    <row r="354" spans="1:31" s="11" customFormat="1" ht="26.25" customHeight="1" x14ac:dyDescent="0.3">
      <c r="A354" s="1098"/>
      <c r="B354" s="1081"/>
      <c r="C354" s="788" t="s">
        <v>78</v>
      </c>
      <c r="D354" s="789" t="s">
        <v>79</v>
      </c>
      <c r="E354" s="789" t="s">
        <v>80</v>
      </c>
      <c r="F354" s="789" t="s">
        <v>80</v>
      </c>
      <c r="G354" s="789" t="s">
        <v>81</v>
      </c>
      <c r="H354" s="789" t="s">
        <v>230</v>
      </c>
      <c r="I354" s="789" t="s">
        <v>167</v>
      </c>
      <c r="J354" s="790" t="s">
        <v>124</v>
      </c>
      <c r="K354" s="62" t="s">
        <v>133</v>
      </c>
      <c r="L354" s="62" t="s">
        <v>12</v>
      </c>
      <c r="M354" s="62" t="s">
        <v>13</v>
      </c>
      <c r="N354" s="63" t="s">
        <v>203</v>
      </c>
      <c r="O354" s="9" t="s">
        <v>42</v>
      </c>
      <c r="P354" s="10">
        <v>0</v>
      </c>
      <c r="Q354" s="10"/>
      <c r="R354" s="10"/>
      <c r="S354" s="51"/>
      <c r="T354" s="737"/>
      <c r="U354" s="800"/>
      <c r="V354" s="737"/>
      <c r="W354" s="800"/>
      <c r="X354" s="737"/>
      <c r="Y354" s="800"/>
      <c r="Z354" s="557"/>
      <c r="AA354" s="557"/>
      <c r="AB354" s="557"/>
      <c r="AC354" s="557"/>
      <c r="AD354" s="557"/>
      <c r="AE354" s="557"/>
    </row>
    <row r="355" spans="1:31" s="11" customFormat="1" ht="26.25" customHeight="1" x14ac:dyDescent="0.3">
      <c r="A355" s="1098"/>
      <c r="B355" s="1081"/>
      <c r="C355" s="788" t="s">
        <v>78</v>
      </c>
      <c r="D355" s="789" t="s">
        <v>79</v>
      </c>
      <c r="E355" s="789" t="s">
        <v>80</v>
      </c>
      <c r="F355" s="789" t="s">
        <v>80</v>
      </c>
      <c r="G355" s="789" t="s">
        <v>81</v>
      </c>
      <c r="H355" s="789" t="s">
        <v>163</v>
      </c>
      <c r="I355" s="789" t="s">
        <v>165</v>
      </c>
      <c r="J355" s="790" t="s">
        <v>124</v>
      </c>
      <c r="K355" s="62" t="s">
        <v>133</v>
      </c>
      <c r="L355" s="62" t="s">
        <v>12</v>
      </c>
      <c r="M355" s="62" t="s">
        <v>13</v>
      </c>
      <c r="N355" s="62" t="s">
        <v>61</v>
      </c>
      <c r="O355" s="9" t="s">
        <v>46</v>
      </c>
      <c r="P355" s="10">
        <v>0</v>
      </c>
      <c r="Q355" s="10"/>
      <c r="R355" s="10"/>
      <c r="S355" s="51"/>
      <c r="T355" s="737"/>
      <c r="U355" s="800"/>
      <c r="V355" s="737"/>
      <c r="W355" s="800"/>
      <c r="X355" s="737"/>
      <c r="Y355" s="800"/>
      <c r="Z355" s="557"/>
      <c r="AA355" s="557"/>
      <c r="AB355" s="557"/>
      <c r="AC355" s="557"/>
      <c r="AD355" s="557"/>
      <c r="AE355" s="557"/>
    </row>
    <row r="356" spans="1:31" s="11" customFormat="1" ht="26.25" customHeight="1" x14ac:dyDescent="0.3">
      <c r="A356" s="1098"/>
      <c r="B356" s="1081"/>
      <c r="C356" s="788" t="s">
        <v>78</v>
      </c>
      <c r="D356" s="789" t="s">
        <v>79</v>
      </c>
      <c r="E356" s="789" t="s">
        <v>80</v>
      </c>
      <c r="F356" s="789" t="s">
        <v>80</v>
      </c>
      <c r="G356" s="789" t="s">
        <v>81</v>
      </c>
      <c r="H356" s="789" t="s">
        <v>163</v>
      </c>
      <c r="I356" s="789" t="s">
        <v>165</v>
      </c>
      <c r="J356" s="790" t="s">
        <v>124</v>
      </c>
      <c r="K356" s="62" t="s">
        <v>133</v>
      </c>
      <c r="L356" s="62" t="s">
        <v>12</v>
      </c>
      <c r="M356" s="62" t="s">
        <v>13</v>
      </c>
      <c r="N356" s="62" t="s">
        <v>68</v>
      </c>
      <c r="O356" s="9" t="s">
        <v>42</v>
      </c>
      <c r="P356" s="10">
        <v>0</v>
      </c>
      <c r="Q356" s="10"/>
      <c r="R356" s="10"/>
      <c r="S356" s="51"/>
      <c r="T356" s="737"/>
      <c r="U356" s="800"/>
      <c r="V356" s="737"/>
      <c r="W356" s="800"/>
      <c r="X356" s="737"/>
      <c r="Y356" s="800"/>
      <c r="Z356" s="557"/>
      <c r="AA356" s="557"/>
      <c r="AB356" s="557"/>
      <c r="AC356" s="557"/>
      <c r="AD356" s="557"/>
      <c r="AE356" s="557"/>
    </row>
    <row r="357" spans="1:31" s="11" customFormat="1" ht="26.25" customHeight="1" x14ac:dyDescent="0.3">
      <c r="A357" s="1098"/>
      <c r="B357" s="1081"/>
      <c r="C357" s="788" t="s">
        <v>78</v>
      </c>
      <c r="D357" s="789" t="s">
        <v>79</v>
      </c>
      <c r="E357" s="789" t="s">
        <v>80</v>
      </c>
      <c r="F357" s="789" t="s">
        <v>80</v>
      </c>
      <c r="G357" s="789" t="s">
        <v>9</v>
      </c>
      <c r="H357" s="789" t="s">
        <v>88</v>
      </c>
      <c r="I357" s="789" t="s">
        <v>89</v>
      </c>
      <c r="J357" s="790" t="s">
        <v>124</v>
      </c>
      <c r="K357" s="62" t="s">
        <v>133</v>
      </c>
      <c r="L357" s="62" t="s">
        <v>12</v>
      </c>
      <c r="M357" s="62" t="s">
        <v>13</v>
      </c>
      <c r="N357" s="62" t="s">
        <v>66</v>
      </c>
      <c r="O357" s="9" t="s">
        <v>42</v>
      </c>
      <c r="P357" s="10">
        <v>0</v>
      </c>
      <c r="Q357" s="10"/>
      <c r="R357" s="10"/>
      <c r="S357" s="51"/>
      <c r="T357" s="737"/>
      <c r="U357" s="800"/>
      <c r="V357" s="737"/>
      <c r="W357" s="800"/>
      <c r="X357" s="737"/>
      <c r="Y357" s="800"/>
      <c r="Z357" s="557"/>
      <c r="AA357" s="557"/>
      <c r="AB357" s="557"/>
      <c r="AC357" s="557"/>
      <c r="AD357" s="557"/>
      <c r="AE357" s="557"/>
    </row>
    <row r="358" spans="1:31" s="11" customFormat="1" ht="26.25" customHeight="1" x14ac:dyDescent="0.25">
      <c r="A358" s="1098"/>
      <c r="B358" s="1081"/>
      <c r="C358" s="788" t="s">
        <v>78</v>
      </c>
      <c r="D358" s="789" t="s">
        <v>79</v>
      </c>
      <c r="E358" s="789" t="s">
        <v>80</v>
      </c>
      <c r="F358" s="789" t="s">
        <v>80</v>
      </c>
      <c r="G358" s="789" t="s">
        <v>81</v>
      </c>
      <c r="H358" s="789" t="s">
        <v>80</v>
      </c>
      <c r="I358" s="789" t="s">
        <v>157</v>
      </c>
      <c r="J358" s="790" t="s">
        <v>124</v>
      </c>
      <c r="K358" s="62" t="s">
        <v>133</v>
      </c>
      <c r="L358" s="62" t="s">
        <v>12</v>
      </c>
      <c r="M358" s="62" t="s">
        <v>13</v>
      </c>
      <c r="N358" s="62" t="s">
        <v>815</v>
      </c>
      <c r="O358" s="9" t="s">
        <v>46</v>
      </c>
      <c r="P358" s="10">
        <v>0</v>
      </c>
      <c r="Q358" s="10"/>
      <c r="R358" s="10"/>
      <c r="S358" s="51"/>
      <c r="T358" s="737"/>
      <c r="U358" s="564"/>
      <c r="V358" s="737"/>
      <c r="W358" s="564"/>
      <c r="X358" s="737"/>
      <c r="Y358" s="564"/>
      <c r="Z358" s="557"/>
      <c r="AA358" s="557"/>
      <c r="AB358" s="557"/>
      <c r="AC358" s="557"/>
      <c r="AD358" s="557"/>
      <c r="AE358" s="557"/>
    </row>
    <row r="359" spans="1:31" s="11" customFormat="1" ht="26.25" customHeight="1" x14ac:dyDescent="0.25">
      <c r="A359" s="1098"/>
      <c r="B359" s="1081"/>
      <c r="C359" s="820" t="s">
        <v>78</v>
      </c>
      <c r="D359" s="821" t="s">
        <v>79</v>
      </c>
      <c r="E359" s="821" t="s">
        <v>80</v>
      </c>
      <c r="F359" s="821" t="s">
        <v>80</v>
      </c>
      <c r="G359" s="821" t="s">
        <v>81</v>
      </c>
      <c r="H359" s="821" t="s">
        <v>80</v>
      </c>
      <c r="I359" s="821" t="s">
        <v>162</v>
      </c>
      <c r="J359" s="822" t="s">
        <v>124</v>
      </c>
      <c r="K359" s="62" t="s">
        <v>133</v>
      </c>
      <c r="L359" s="62" t="s">
        <v>12</v>
      </c>
      <c r="M359" s="62" t="s">
        <v>13</v>
      </c>
      <c r="N359" s="62" t="s">
        <v>827</v>
      </c>
      <c r="O359" s="9" t="s">
        <v>46</v>
      </c>
      <c r="P359" s="10">
        <v>0</v>
      </c>
      <c r="Q359" s="10"/>
      <c r="R359" s="10"/>
      <c r="S359" s="51"/>
      <c r="T359" s="557"/>
      <c r="U359" s="564"/>
      <c r="V359" s="557"/>
      <c r="W359" s="564"/>
      <c r="X359" s="557"/>
      <c r="Y359" s="564"/>
      <c r="Z359" s="557"/>
      <c r="AA359" s="557"/>
      <c r="AB359" s="557"/>
      <c r="AC359" s="557"/>
      <c r="AD359" s="557"/>
      <c r="AE359" s="557"/>
    </row>
    <row r="360" spans="1:31" s="11" customFormat="1" ht="26.25" customHeight="1" x14ac:dyDescent="0.25">
      <c r="A360" s="1098"/>
      <c r="B360" s="1081"/>
      <c r="C360" s="788" t="s">
        <v>78</v>
      </c>
      <c r="D360" s="789" t="s">
        <v>79</v>
      </c>
      <c r="E360" s="789" t="s">
        <v>80</v>
      </c>
      <c r="F360" s="789" t="s">
        <v>80</v>
      </c>
      <c r="G360" s="789" t="s">
        <v>81</v>
      </c>
      <c r="H360" s="789" t="s">
        <v>80</v>
      </c>
      <c r="I360" s="789" t="s">
        <v>801</v>
      </c>
      <c r="J360" s="790" t="s">
        <v>124</v>
      </c>
      <c r="K360" s="62" t="s">
        <v>133</v>
      </c>
      <c r="L360" s="62" t="s">
        <v>12</v>
      </c>
      <c r="M360" s="62" t="s">
        <v>13</v>
      </c>
      <c r="N360" s="62" t="s">
        <v>44</v>
      </c>
      <c r="O360" s="9" t="s">
        <v>42</v>
      </c>
      <c r="P360" s="10">
        <v>0</v>
      </c>
      <c r="Q360" s="10"/>
      <c r="R360" s="10"/>
      <c r="S360" s="51"/>
      <c r="T360" s="737"/>
      <c r="U360" s="564"/>
      <c r="V360" s="737"/>
      <c r="W360" s="564"/>
      <c r="X360" s="737"/>
      <c r="Y360" s="564"/>
      <c r="Z360" s="557"/>
      <c r="AA360" s="557"/>
      <c r="AB360" s="557"/>
      <c r="AC360" s="557"/>
      <c r="AD360" s="557"/>
      <c r="AE360" s="557"/>
    </row>
    <row r="361" spans="1:31" s="11" customFormat="1" ht="26.25" customHeight="1" x14ac:dyDescent="0.3">
      <c r="A361" s="1099"/>
      <c r="B361" s="1082"/>
      <c r="C361" s="793" t="s">
        <v>78</v>
      </c>
      <c r="D361" s="794" t="s">
        <v>79</v>
      </c>
      <c r="E361" s="794" t="s">
        <v>80</v>
      </c>
      <c r="F361" s="794" t="s">
        <v>80</v>
      </c>
      <c r="G361" s="794" t="s">
        <v>81</v>
      </c>
      <c r="H361" s="794" t="s">
        <v>80</v>
      </c>
      <c r="I361" s="794" t="s">
        <v>160</v>
      </c>
      <c r="J361" s="795" t="s">
        <v>124</v>
      </c>
      <c r="K361" s="795" t="s">
        <v>133</v>
      </c>
      <c r="L361" s="64" t="s">
        <v>12</v>
      </c>
      <c r="M361" s="64" t="s">
        <v>13</v>
      </c>
      <c r="N361" s="64" t="s">
        <v>48</v>
      </c>
      <c r="O361" s="16" t="s">
        <v>46</v>
      </c>
      <c r="P361" s="17">
        <v>0</v>
      </c>
      <c r="Q361" s="10"/>
      <c r="R361" s="10"/>
      <c r="S361" s="51"/>
      <c r="T361" s="737"/>
      <c r="U361" s="800"/>
      <c r="V361" s="737"/>
      <c r="W361" s="800"/>
      <c r="X361" s="737"/>
      <c r="Y361" s="800"/>
      <c r="Z361" s="557"/>
      <c r="AA361" s="557"/>
      <c r="AB361" s="557"/>
      <c r="AC361" s="557"/>
      <c r="AD361" s="557"/>
      <c r="AE361" s="557"/>
    </row>
    <row r="362" spans="1:31" s="11" customFormat="1" ht="48" customHeight="1" x14ac:dyDescent="0.3">
      <c r="A362" s="728" t="s">
        <v>239</v>
      </c>
      <c r="B362" s="729">
        <v>2649</v>
      </c>
      <c r="C362" s="1087" t="s">
        <v>10</v>
      </c>
      <c r="D362" s="1088"/>
      <c r="E362" s="1088"/>
      <c r="F362" s="1088"/>
      <c r="G362" s="1088"/>
      <c r="H362" s="1088"/>
      <c r="I362" s="1088"/>
      <c r="J362" s="1089"/>
      <c r="K362" s="1087" t="s">
        <v>10</v>
      </c>
      <c r="L362" s="1088"/>
      <c r="M362" s="1088"/>
      <c r="N362" s="1088"/>
      <c r="O362" s="1089"/>
      <c r="P362" s="730">
        <f>SUM(P363:P418)</f>
        <v>76446</v>
      </c>
      <c r="Q362" s="730">
        <f t="shared" ref="Q362:S362" si="72">SUM(Q363:Q418)</f>
        <v>34550</v>
      </c>
      <c r="R362" s="730">
        <f t="shared" si="72"/>
        <v>34550</v>
      </c>
      <c r="S362" s="730">
        <f t="shared" si="72"/>
        <v>0</v>
      </c>
      <c r="T362" s="737"/>
      <c r="U362" s="800"/>
      <c r="V362" s="737"/>
      <c r="W362" s="800"/>
      <c r="X362" s="737"/>
      <c r="Y362" s="800"/>
      <c r="Z362" s="557"/>
      <c r="AA362" s="557"/>
      <c r="AB362" s="557"/>
      <c r="AC362" s="557"/>
      <c r="AD362" s="557"/>
      <c r="AE362" s="557"/>
    </row>
    <row r="363" spans="1:31" s="11" customFormat="1" ht="37.5" customHeight="1" x14ac:dyDescent="0.3">
      <c r="A363" s="1052" t="s">
        <v>134</v>
      </c>
      <c r="B363" s="1080"/>
      <c r="C363" s="788" t="s">
        <v>78</v>
      </c>
      <c r="D363" s="789" t="s">
        <v>79</v>
      </c>
      <c r="E363" s="789" t="s">
        <v>80</v>
      </c>
      <c r="F363" s="789" t="s">
        <v>80</v>
      </c>
      <c r="G363" s="789" t="s">
        <v>81</v>
      </c>
      <c r="H363" s="789" t="s">
        <v>80</v>
      </c>
      <c r="I363" s="789" t="s">
        <v>82</v>
      </c>
      <c r="J363" s="790" t="s">
        <v>124</v>
      </c>
      <c r="K363" s="62" t="s">
        <v>135</v>
      </c>
      <c r="L363" s="62" t="s">
        <v>12</v>
      </c>
      <c r="M363" s="62" t="s">
        <v>13</v>
      </c>
      <c r="N363" s="62" t="s">
        <v>20</v>
      </c>
      <c r="O363" s="9" t="s">
        <v>21</v>
      </c>
      <c r="P363" s="10">
        <f>'341 (2020)КРАЙ'!D30</f>
        <v>0</v>
      </c>
      <c r="Q363" s="10"/>
      <c r="R363" s="10"/>
      <c r="S363" s="51"/>
      <c r="T363" s="737"/>
      <c r="U363" s="800"/>
      <c r="V363" s="737"/>
      <c r="W363" s="800"/>
      <c r="X363" s="737"/>
      <c r="Y363" s="800"/>
      <c r="Z363" s="557"/>
      <c r="AA363" s="557"/>
      <c r="AB363" s="557"/>
      <c r="AC363" s="557"/>
      <c r="AD363" s="557"/>
      <c r="AE363" s="557"/>
    </row>
    <row r="364" spans="1:31" s="11" customFormat="1" ht="37.5" customHeight="1" x14ac:dyDescent="0.3">
      <c r="A364" s="1053"/>
      <c r="B364" s="1081"/>
      <c r="C364" s="788" t="s">
        <v>78</v>
      </c>
      <c r="D364" s="789" t="s">
        <v>79</v>
      </c>
      <c r="E364" s="789" t="s">
        <v>80</v>
      </c>
      <c r="F364" s="789" t="s">
        <v>80</v>
      </c>
      <c r="G364" s="789" t="s">
        <v>81</v>
      </c>
      <c r="H364" s="789" t="s">
        <v>80</v>
      </c>
      <c r="I364" s="789" t="s">
        <v>90</v>
      </c>
      <c r="J364" s="790" t="s">
        <v>124</v>
      </c>
      <c r="K364" s="62" t="s">
        <v>135</v>
      </c>
      <c r="L364" s="62" t="s">
        <v>12</v>
      </c>
      <c r="M364" s="62" t="s">
        <v>13</v>
      </c>
      <c r="N364" s="62" t="s">
        <v>36</v>
      </c>
      <c r="O364" s="9" t="s">
        <v>25</v>
      </c>
      <c r="P364" s="10">
        <f>'341 (2020)Р-Н'!D31</f>
        <v>0</v>
      </c>
      <c r="Q364" s="10"/>
      <c r="R364" s="10"/>
      <c r="S364" s="51"/>
      <c r="T364" s="737"/>
      <c r="U364" s="800"/>
      <c r="V364" s="737"/>
      <c r="W364" s="800"/>
      <c r="X364" s="737"/>
      <c r="Y364" s="800"/>
      <c r="Z364" s="557"/>
      <c r="AA364" s="557"/>
      <c r="AB364" s="557"/>
      <c r="AC364" s="557"/>
      <c r="AD364" s="557"/>
      <c r="AE364" s="557"/>
    </row>
    <row r="365" spans="1:31" s="11" customFormat="1" ht="37.5" customHeight="1" x14ac:dyDescent="0.3">
      <c r="A365" s="1053"/>
      <c r="B365" s="1081"/>
      <c r="C365" s="788" t="s">
        <v>78</v>
      </c>
      <c r="D365" s="789" t="s">
        <v>79</v>
      </c>
      <c r="E365" s="789" t="s">
        <v>80</v>
      </c>
      <c r="F365" s="789" t="s">
        <v>80</v>
      </c>
      <c r="G365" s="789" t="s">
        <v>81</v>
      </c>
      <c r="H365" s="789" t="s">
        <v>80</v>
      </c>
      <c r="I365" s="789" t="s">
        <v>90</v>
      </c>
      <c r="J365" s="790" t="s">
        <v>124</v>
      </c>
      <c r="K365" s="62" t="s">
        <v>135</v>
      </c>
      <c r="L365" s="62" t="s">
        <v>76</v>
      </c>
      <c r="M365" s="62" t="s">
        <v>13</v>
      </c>
      <c r="N365" s="62" t="s">
        <v>10</v>
      </c>
      <c r="O365" s="9" t="s">
        <v>25</v>
      </c>
      <c r="P365" s="10">
        <v>0</v>
      </c>
      <c r="Q365" s="10"/>
      <c r="R365" s="10"/>
      <c r="S365" s="51"/>
      <c r="T365" s="737"/>
      <c r="U365" s="800"/>
      <c r="V365" s="737"/>
      <c r="W365" s="800"/>
      <c r="X365" s="737"/>
      <c r="Y365" s="800"/>
      <c r="Z365" s="557"/>
      <c r="AA365" s="557"/>
      <c r="AB365" s="557"/>
      <c r="AC365" s="557"/>
      <c r="AD365" s="557"/>
      <c r="AE365" s="557"/>
    </row>
    <row r="366" spans="1:31" s="11" customFormat="1" ht="37.5" customHeight="1" x14ac:dyDescent="0.25">
      <c r="A366" s="1053"/>
      <c r="B366" s="1081"/>
      <c r="C366" s="788" t="s">
        <v>78</v>
      </c>
      <c r="D366" s="789" t="s">
        <v>79</v>
      </c>
      <c r="E366" s="789" t="s">
        <v>80</v>
      </c>
      <c r="F366" s="789" t="s">
        <v>80</v>
      </c>
      <c r="G366" s="789" t="s">
        <v>81</v>
      </c>
      <c r="H366" s="789" t="s">
        <v>80</v>
      </c>
      <c r="I366" s="789" t="s">
        <v>90</v>
      </c>
      <c r="J366" s="790" t="s">
        <v>124</v>
      </c>
      <c r="K366" s="62" t="s">
        <v>135</v>
      </c>
      <c r="L366" s="62" t="s">
        <v>12</v>
      </c>
      <c r="M366" s="62" t="s">
        <v>13</v>
      </c>
      <c r="N366" s="62" t="s">
        <v>10</v>
      </c>
      <c r="O366" s="9" t="s">
        <v>811</v>
      </c>
      <c r="P366" s="10">
        <v>0</v>
      </c>
      <c r="Q366" s="10"/>
      <c r="R366" s="10"/>
      <c r="S366" s="51"/>
      <c r="T366" s="737"/>
      <c r="U366" s="564"/>
      <c r="V366" s="737"/>
      <c r="W366" s="564"/>
      <c r="X366" s="737"/>
      <c r="Y366" s="564"/>
      <c r="Z366" s="557"/>
      <c r="AA366" s="557"/>
      <c r="AB366" s="557"/>
      <c r="AC366" s="557"/>
      <c r="AD366" s="557"/>
      <c r="AE366" s="557"/>
    </row>
    <row r="367" spans="1:31" s="11" customFormat="1" ht="37.5" customHeight="1" x14ac:dyDescent="0.3">
      <c r="A367" s="1053"/>
      <c r="B367" s="1081"/>
      <c r="C367" s="788" t="s">
        <v>78</v>
      </c>
      <c r="D367" s="789" t="s">
        <v>79</v>
      </c>
      <c r="E367" s="789" t="s">
        <v>80</v>
      </c>
      <c r="F367" s="789" t="s">
        <v>80</v>
      </c>
      <c r="G367" s="789" t="s">
        <v>81</v>
      </c>
      <c r="H367" s="789" t="s">
        <v>163</v>
      </c>
      <c r="I367" s="789" t="s">
        <v>165</v>
      </c>
      <c r="J367" s="790" t="s">
        <v>124</v>
      </c>
      <c r="K367" s="62" t="s">
        <v>135</v>
      </c>
      <c r="L367" s="62" t="s">
        <v>12</v>
      </c>
      <c r="M367" s="62" t="s">
        <v>13</v>
      </c>
      <c r="N367" s="62" t="s">
        <v>61</v>
      </c>
      <c r="O367" s="9" t="s">
        <v>46</v>
      </c>
      <c r="P367" s="10">
        <v>0</v>
      </c>
      <c r="Q367" s="10"/>
      <c r="R367" s="10"/>
      <c r="S367" s="51"/>
      <c r="T367" s="737"/>
      <c r="U367" s="800"/>
      <c r="V367" s="737"/>
      <c r="W367" s="800"/>
      <c r="X367" s="737"/>
      <c r="Y367" s="800"/>
      <c r="Z367" s="557"/>
      <c r="AA367" s="557"/>
      <c r="AB367" s="557"/>
      <c r="AC367" s="557"/>
      <c r="AD367" s="557"/>
      <c r="AE367" s="557"/>
    </row>
    <row r="368" spans="1:31" s="11" customFormat="1" ht="37.5" customHeight="1" x14ac:dyDescent="0.3">
      <c r="A368" s="1054"/>
      <c r="B368" s="1082"/>
      <c r="C368" s="788" t="s">
        <v>78</v>
      </c>
      <c r="D368" s="789" t="s">
        <v>79</v>
      </c>
      <c r="E368" s="789" t="s">
        <v>80</v>
      </c>
      <c r="F368" s="789" t="s">
        <v>80</v>
      </c>
      <c r="G368" s="789" t="s">
        <v>81</v>
      </c>
      <c r="H368" s="789" t="s">
        <v>163</v>
      </c>
      <c r="I368" s="789" t="s">
        <v>165</v>
      </c>
      <c r="J368" s="790" t="s">
        <v>124</v>
      </c>
      <c r="K368" s="62" t="s">
        <v>135</v>
      </c>
      <c r="L368" s="62" t="s">
        <v>12</v>
      </c>
      <c r="M368" s="62" t="s">
        <v>13</v>
      </c>
      <c r="N368" s="62" t="s">
        <v>68</v>
      </c>
      <c r="O368" s="9" t="s">
        <v>42</v>
      </c>
      <c r="P368" s="10">
        <v>0</v>
      </c>
      <c r="Q368" s="10"/>
      <c r="R368" s="10"/>
      <c r="S368" s="51"/>
      <c r="T368" s="737"/>
      <c r="U368" s="800"/>
      <c r="V368" s="737"/>
      <c r="W368" s="800"/>
      <c r="X368" s="737"/>
      <c r="Y368" s="800"/>
      <c r="Z368" s="557"/>
      <c r="AA368" s="557"/>
      <c r="AB368" s="557"/>
      <c r="AC368" s="557"/>
      <c r="AD368" s="557"/>
      <c r="AE368" s="557"/>
    </row>
    <row r="369" spans="1:31" s="11" customFormat="1" ht="24" customHeight="1" x14ac:dyDescent="0.3">
      <c r="A369" s="1052" t="s">
        <v>155</v>
      </c>
      <c r="B369" s="1080"/>
      <c r="C369" s="788" t="s">
        <v>78</v>
      </c>
      <c r="D369" s="789" t="s">
        <v>79</v>
      </c>
      <c r="E369" s="789" t="s">
        <v>80</v>
      </c>
      <c r="F369" s="789" t="s">
        <v>80</v>
      </c>
      <c r="G369" s="789" t="s">
        <v>81</v>
      </c>
      <c r="H369" s="789" t="s">
        <v>80</v>
      </c>
      <c r="I369" s="789" t="s">
        <v>157</v>
      </c>
      <c r="J369" s="790" t="s">
        <v>124</v>
      </c>
      <c r="K369" s="62" t="s">
        <v>156</v>
      </c>
      <c r="L369" s="62" t="s">
        <v>12</v>
      </c>
      <c r="M369" s="62" t="s">
        <v>13</v>
      </c>
      <c r="N369" s="62" t="s">
        <v>50</v>
      </c>
      <c r="O369" s="9" t="s">
        <v>46</v>
      </c>
      <c r="P369" s="10">
        <f>'342 (2020)020.00.0001'!D30</f>
        <v>0</v>
      </c>
      <c r="Q369" s="10"/>
      <c r="R369" s="10"/>
      <c r="S369" s="51"/>
      <c r="T369" s="737"/>
      <c r="U369" s="800"/>
      <c r="V369" s="737"/>
      <c r="W369" s="800"/>
      <c r="X369" s="737"/>
      <c r="Y369" s="800"/>
      <c r="Z369" s="557"/>
      <c r="AA369" s="557"/>
      <c r="AB369" s="557"/>
      <c r="AC369" s="557"/>
      <c r="AD369" s="557"/>
      <c r="AE369" s="557"/>
    </row>
    <row r="370" spans="1:31" s="11" customFormat="1" ht="26.25" customHeight="1" x14ac:dyDescent="0.3">
      <c r="A370" s="1053"/>
      <c r="B370" s="1081"/>
      <c r="C370" s="788" t="s">
        <v>78</v>
      </c>
      <c r="D370" s="789" t="s">
        <v>79</v>
      </c>
      <c r="E370" s="789" t="s">
        <v>80</v>
      </c>
      <c r="F370" s="789" t="s">
        <v>80</v>
      </c>
      <c r="G370" s="789" t="s">
        <v>81</v>
      </c>
      <c r="H370" s="789" t="s">
        <v>80</v>
      </c>
      <c r="I370" s="789" t="s">
        <v>157</v>
      </c>
      <c r="J370" s="790" t="s">
        <v>124</v>
      </c>
      <c r="K370" s="62" t="s">
        <v>156</v>
      </c>
      <c r="L370" s="62" t="s">
        <v>12</v>
      </c>
      <c r="M370" s="62" t="s">
        <v>13</v>
      </c>
      <c r="N370" s="62" t="s">
        <v>52</v>
      </c>
      <c r="O370" s="9" t="s">
        <v>46</v>
      </c>
      <c r="P370" s="10">
        <f>'342 (2020)020.00.0002'!D30</f>
        <v>36461.300000000003</v>
      </c>
      <c r="Q370" s="10"/>
      <c r="R370" s="10"/>
      <c r="S370" s="51"/>
      <c r="T370" s="737"/>
      <c r="U370" s="800"/>
      <c r="V370" s="737"/>
      <c r="W370" s="800"/>
      <c r="X370" s="737"/>
      <c r="Y370" s="800"/>
      <c r="Z370" s="557"/>
      <c r="AA370" s="557"/>
      <c r="AB370" s="557"/>
      <c r="AC370" s="557"/>
      <c r="AD370" s="557"/>
      <c r="AE370" s="557"/>
    </row>
    <row r="371" spans="1:31" s="11" customFormat="1" ht="24" customHeight="1" x14ac:dyDescent="0.3">
      <c r="A371" s="1053"/>
      <c r="B371" s="1081"/>
      <c r="C371" s="788" t="s">
        <v>78</v>
      </c>
      <c r="D371" s="789" t="s">
        <v>79</v>
      </c>
      <c r="E371" s="789" t="s">
        <v>79</v>
      </c>
      <c r="F371" s="789" t="s">
        <v>80</v>
      </c>
      <c r="G371" s="789" t="s">
        <v>9</v>
      </c>
      <c r="H371" s="789" t="s">
        <v>80</v>
      </c>
      <c r="I371" s="789" t="s">
        <v>161</v>
      </c>
      <c r="J371" s="790" t="s">
        <v>124</v>
      </c>
      <c r="K371" s="62" t="s">
        <v>156</v>
      </c>
      <c r="L371" s="62" t="s">
        <v>12</v>
      </c>
      <c r="M371" s="62" t="s">
        <v>13</v>
      </c>
      <c r="N371" s="62" t="s">
        <v>54</v>
      </c>
      <c r="O371" s="9" t="s">
        <v>46</v>
      </c>
      <c r="P371" s="10">
        <f>'342 (2020)020.00.0003'!D30</f>
        <v>0</v>
      </c>
      <c r="Q371" s="10"/>
      <c r="R371" s="10"/>
      <c r="S371" s="51"/>
      <c r="T371" s="737"/>
      <c r="U371" s="800"/>
      <c r="V371" s="737"/>
      <c r="W371" s="800"/>
      <c r="X371" s="737"/>
      <c r="Y371" s="800"/>
      <c r="Z371" s="557"/>
      <c r="AA371" s="557"/>
      <c r="AB371" s="557"/>
      <c r="AC371" s="557"/>
      <c r="AD371" s="557"/>
      <c r="AE371" s="557"/>
    </row>
    <row r="372" spans="1:31" s="11" customFormat="1" ht="24" customHeight="1" x14ac:dyDescent="0.25">
      <c r="A372" s="1053"/>
      <c r="B372" s="1081"/>
      <c r="C372" s="996" t="s">
        <v>78</v>
      </c>
      <c r="D372" s="997" t="s">
        <v>79</v>
      </c>
      <c r="E372" s="997" t="s">
        <v>80</v>
      </c>
      <c r="F372" s="997" t="s">
        <v>80</v>
      </c>
      <c r="G372" s="997" t="s">
        <v>81</v>
      </c>
      <c r="H372" s="997" t="s">
        <v>80</v>
      </c>
      <c r="I372" s="997" t="s">
        <v>884</v>
      </c>
      <c r="J372" s="998" t="s">
        <v>124</v>
      </c>
      <c r="K372" s="62" t="s">
        <v>156</v>
      </c>
      <c r="L372" s="62" t="s">
        <v>12</v>
      </c>
      <c r="M372" s="62" t="s">
        <v>13</v>
      </c>
      <c r="N372" s="62" t="s">
        <v>861</v>
      </c>
      <c r="O372" s="9" t="s">
        <v>46</v>
      </c>
      <c r="P372" s="10">
        <f>'342(2020)020.00.0028Гор.пит(РБ)'!D15</f>
        <v>0</v>
      </c>
      <c r="Q372" s="10"/>
      <c r="R372" s="10"/>
      <c r="S372" s="51"/>
      <c r="T372" s="557"/>
      <c r="U372" s="564"/>
      <c r="V372" s="557"/>
      <c r="W372" s="564"/>
      <c r="X372" s="557"/>
      <c r="Y372" s="564"/>
      <c r="Z372" s="557"/>
      <c r="AA372" s="557"/>
      <c r="AB372" s="557"/>
      <c r="AC372" s="557"/>
      <c r="AD372" s="557"/>
      <c r="AE372" s="557"/>
    </row>
    <row r="373" spans="1:31" s="11" customFormat="1" ht="24" customHeight="1" x14ac:dyDescent="0.3">
      <c r="A373" s="1053"/>
      <c r="B373" s="1081"/>
      <c r="C373" s="996" t="s">
        <v>78</v>
      </c>
      <c r="D373" s="997" t="s">
        <v>79</v>
      </c>
      <c r="E373" s="997" t="s">
        <v>80</v>
      </c>
      <c r="F373" s="997" t="s">
        <v>80</v>
      </c>
      <c r="G373" s="997" t="s">
        <v>81</v>
      </c>
      <c r="H373" s="997" t="s">
        <v>80</v>
      </c>
      <c r="I373" s="997" t="s">
        <v>166</v>
      </c>
      <c r="J373" s="998" t="s">
        <v>124</v>
      </c>
      <c r="K373" s="62" t="s">
        <v>156</v>
      </c>
      <c r="L373" s="62" t="s">
        <v>12</v>
      </c>
      <c r="M373" s="62" t="s">
        <v>13</v>
      </c>
      <c r="N373" s="62" t="s">
        <v>62</v>
      </c>
      <c r="O373" s="9" t="s">
        <v>42</v>
      </c>
      <c r="P373" s="10">
        <f>'342 (2020)500.02.0001'!D30</f>
        <v>0</v>
      </c>
      <c r="Q373" s="10">
        <f>'342 (2021)500.02.0001'!D30</f>
        <v>0</v>
      </c>
      <c r="R373" s="10">
        <f>'342 (2022)500.02.0001'!D30</f>
        <v>0</v>
      </c>
      <c r="S373" s="51"/>
      <c r="T373" s="737"/>
      <c r="U373" s="800"/>
      <c r="V373" s="737"/>
      <c r="W373" s="800"/>
      <c r="X373" s="737"/>
      <c r="Y373" s="800"/>
      <c r="Z373" s="557"/>
      <c r="AA373" s="557"/>
      <c r="AB373" s="557"/>
      <c r="AC373" s="557"/>
      <c r="AD373" s="557"/>
      <c r="AE373" s="557"/>
    </row>
    <row r="374" spans="1:31" s="11" customFormat="1" ht="24" customHeight="1" x14ac:dyDescent="0.25">
      <c r="A374" s="1053"/>
      <c r="B374" s="1081"/>
      <c r="C374" s="996" t="s">
        <v>78</v>
      </c>
      <c r="D374" s="997" t="s">
        <v>79</v>
      </c>
      <c r="E374" s="997" t="s">
        <v>80</v>
      </c>
      <c r="F374" s="997" t="s">
        <v>80</v>
      </c>
      <c r="G374" s="997" t="s">
        <v>81</v>
      </c>
      <c r="H374" s="997" t="s">
        <v>80</v>
      </c>
      <c r="I374" s="997" t="s">
        <v>884</v>
      </c>
      <c r="J374" s="998" t="s">
        <v>124</v>
      </c>
      <c r="K374" s="62" t="s">
        <v>156</v>
      </c>
      <c r="L374" s="62" t="s">
        <v>12</v>
      </c>
      <c r="M374" s="62" t="s">
        <v>13</v>
      </c>
      <c r="N374" s="62" t="s">
        <v>885</v>
      </c>
      <c r="O374" s="9" t="s">
        <v>65</v>
      </c>
      <c r="P374" s="10">
        <f>'342(2020)500.02.0005Гор.пит(ФБ)'!D15</f>
        <v>0</v>
      </c>
      <c r="Q374" s="10"/>
      <c r="R374" s="10"/>
      <c r="S374" s="51"/>
      <c r="T374" s="557"/>
      <c r="U374" s="564"/>
      <c r="V374" s="557"/>
      <c r="W374" s="564"/>
      <c r="X374" s="557"/>
      <c r="Y374" s="564"/>
      <c r="Z374" s="557"/>
      <c r="AA374" s="557"/>
      <c r="AB374" s="557"/>
      <c r="AC374" s="557"/>
      <c r="AD374" s="557"/>
      <c r="AE374" s="557"/>
    </row>
    <row r="375" spans="1:31" s="11" customFormat="1" ht="24" customHeight="1" x14ac:dyDescent="0.25">
      <c r="A375" s="1053"/>
      <c r="B375" s="1081"/>
      <c r="C375" s="996" t="s">
        <v>78</v>
      </c>
      <c r="D375" s="997" t="s">
        <v>79</v>
      </c>
      <c r="E375" s="997" t="s">
        <v>80</v>
      </c>
      <c r="F375" s="997" t="s">
        <v>80</v>
      </c>
      <c r="G375" s="997" t="s">
        <v>81</v>
      </c>
      <c r="H375" s="997" t="s">
        <v>80</v>
      </c>
      <c r="I375" s="997" t="s">
        <v>884</v>
      </c>
      <c r="J375" s="998" t="s">
        <v>124</v>
      </c>
      <c r="K375" s="62" t="s">
        <v>156</v>
      </c>
      <c r="L375" s="62" t="s">
        <v>12</v>
      </c>
      <c r="M375" s="62" t="s">
        <v>13</v>
      </c>
      <c r="N375" s="62" t="s">
        <v>885</v>
      </c>
      <c r="O375" s="9" t="s">
        <v>42</v>
      </c>
      <c r="P375" s="10">
        <f>'342(2020)500.02.0005Гор.пит(КБ)'!D15</f>
        <v>0</v>
      </c>
      <c r="Q375" s="10"/>
      <c r="R375" s="10"/>
      <c r="S375" s="51"/>
      <c r="T375" s="557"/>
      <c r="U375" s="564"/>
      <c r="V375" s="557"/>
      <c r="W375" s="564"/>
      <c r="X375" s="557"/>
      <c r="Y375" s="564"/>
      <c r="Z375" s="557"/>
      <c r="AA375" s="557"/>
      <c r="AB375" s="557"/>
      <c r="AC375" s="557"/>
      <c r="AD375" s="557"/>
      <c r="AE375" s="557"/>
    </row>
    <row r="376" spans="1:31" s="11" customFormat="1" ht="24" customHeight="1" x14ac:dyDescent="0.3">
      <c r="A376" s="1053"/>
      <c r="B376" s="1081"/>
      <c r="C376" s="788" t="s">
        <v>78</v>
      </c>
      <c r="D376" s="789" t="s">
        <v>79</v>
      </c>
      <c r="E376" s="789" t="s">
        <v>80</v>
      </c>
      <c r="F376" s="789" t="s">
        <v>80</v>
      </c>
      <c r="G376" s="789" t="s">
        <v>81</v>
      </c>
      <c r="H376" s="789" t="s">
        <v>80</v>
      </c>
      <c r="I376" s="789" t="s">
        <v>90</v>
      </c>
      <c r="J376" s="790" t="s">
        <v>124</v>
      </c>
      <c r="K376" s="62" t="s">
        <v>156</v>
      </c>
      <c r="L376" s="62" t="s">
        <v>12</v>
      </c>
      <c r="M376" s="62" t="s">
        <v>13</v>
      </c>
      <c r="N376" s="62" t="s">
        <v>10</v>
      </c>
      <c r="O376" s="9" t="s">
        <v>14</v>
      </c>
      <c r="P376" s="10">
        <v>0</v>
      </c>
      <c r="Q376" s="10"/>
      <c r="R376" s="10"/>
      <c r="S376" s="51"/>
      <c r="T376" s="737"/>
      <c r="U376" s="800"/>
      <c r="V376" s="737"/>
      <c r="W376" s="800"/>
      <c r="X376" s="737"/>
      <c r="Y376" s="800"/>
      <c r="Z376" s="557"/>
      <c r="AA376" s="557"/>
      <c r="AB376" s="557"/>
      <c r="AC376" s="557"/>
      <c r="AD376" s="557"/>
      <c r="AE376" s="557"/>
    </row>
    <row r="377" spans="1:31" s="11" customFormat="1" ht="24" customHeight="1" x14ac:dyDescent="0.3">
      <c r="A377" s="1054"/>
      <c r="B377" s="1082"/>
      <c r="C377" s="788" t="s">
        <v>78</v>
      </c>
      <c r="D377" s="789" t="s">
        <v>79</v>
      </c>
      <c r="E377" s="789" t="s">
        <v>80</v>
      </c>
      <c r="F377" s="789" t="s">
        <v>80</v>
      </c>
      <c r="G377" s="789" t="s">
        <v>81</v>
      </c>
      <c r="H377" s="789" t="s">
        <v>80</v>
      </c>
      <c r="I377" s="789" t="s">
        <v>90</v>
      </c>
      <c r="J377" s="790" t="s">
        <v>124</v>
      </c>
      <c r="K377" s="62" t="s">
        <v>156</v>
      </c>
      <c r="L377" s="62" t="s">
        <v>76</v>
      </c>
      <c r="M377" s="62" t="s">
        <v>13</v>
      </c>
      <c r="N377" s="62" t="s">
        <v>10</v>
      </c>
      <c r="O377" s="9" t="s">
        <v>14</v>
      </c>
      <c r="P377" s="10">
        <v>0</v>
      </c>
      <c r="Q377" s="10"/>
      <c r="R377" s="10"/>
      <c r="S377" s="51"/>
      <c r="T377" s="737"/>
      <c r="U377" s="800"/>
      <c r="V377" s="737"/>
      <c r="W377" s="800"/>
      <c r="X377" s="737"/>
      <c r="Y377" s="800"/>
      <c r="Z377" s="557"/>
      <c r="AA377" s="557"/>
      <c r="AB377" s="557"/>
      <c r="AC377" s="557"/>
      <c r="AD377" s="557"/>
      <c r="AE377" s="557"/>
    </row>
    <row r="378" spans="1:31" s="11" customFormat="1" ht="36" customHeight="1" x14ac:dyDescent="0.3">
      <c r="A378" s="1052" t="s">
        <v>143</v>
      </c>
      <c r="B378" s="1080"/>
      <c r="C378" s="788" t="s">
        <v>78</v>
      </c>
      <c r="D378" s="789" t="s">
        <v>79</v>
      </c>
      <c r="E378" s="789" t="s">
        <v>80</v>
      </c>
      <c r="F378" s="789" t="s">
        <v>80</v>
      </c>
      <c r="G378" s="789" t="s">
        <v>81</v>
      </c>
      <c r="H378" s="789" t="s">
        <v>80</v>
      </c>
      <c r="I378" s="789" t="s">
        <v>90</v>
      </c>
      <c r="J378" s="790" t="s">
        <v>124</v>
      </c>
      <c r="K378" s="62" t="s">
        <v>144</v>
      </c>
      <c r="L378" s="62" t="s">
        <v>12</v>
      </c>
      <c r="M378" s="62" t="s">
        <v>13</v>
      </c>
      <c r="N378" s="62" t="s">
        <v>36</v>
      </c>
      <c r="O378" s="9" t="s">
        <v>25</v>
      </c>
      <c r="P378" s="10">
        <f>'343 (2020)Р-Н'!D31</f>
        <v>0</v>
      </c>
      <c r="Q378" s="10"/>
      <c r="R378" s="10"/>
      <c r="S378" s="51"/>
      <c r="T378" s="737"/>
      <c r="U378" s="800"/>
      <c r="V378" s="737"/>
      <c r="W378" s="800"/>
      <c r="X378" s="737"/>
      <c r="Y378" s="800"/>
      <c r="Z378" s="557"/>
      <c r="AA378" s="557"/>
      <c r="AB378" s="557"/>
      <c r="AC378" s="557"/>
      <c r="AD378" s="557"/>
      <c r="AE378" s="557"/>
    </row>
    <row r="379" spans="1:31" s="11" customFormat="1" ht="36" customHeight="1" x14ac:dyDescent="0.3">
      <c r="A379" s="1054"/>
      <c r="B379" s="1082"/>
      <c r="C379" s="788" t="s">
        <v>78</v>
      </c>
      <c r="D379" s="789" t="s">
        <v>79</v>
      </c>
      <c r="E379" s="789" t="s">
        <v>80</v>
      </c>
      <c r="F379" s="789" t="s">
        <v>80</v>
      </c>
      <c r="G379" s="789" t="s">
        <v>81</v>
      </c>
      <c r="H379" s="789" t="s">
        <v>80</v>
      </c>
      <c r="I379" s="789" t="s">
        <v>90</v>
      </c>
      <c r="J379" s="790" t="s">
        <v>124</v>
      </c>
      <c r="K379" s="62" t="s">
        <v>144</v>
      </c>
      <c r="L379" s="62" t="s">
        <v>12</v>
      </c>
      <c r="M379" s="62" t="s">
        <v>13</v>
      </c>
      <c r="N379" s="62" t="s">
        <v>10</v>
      </c>
      <c r="O379" s="9" t="s">
        <v>14</v>
      </c>
      <c r="P379" s="10">
        <v>0</v>
      </c>
      <c r="Q379" s="10"/>
      <c r="R379" s="10"/>
      <c r="S379" s="51"/>
      <c r="T379" s="737"/>
      <c r="U379" s="800"/>
      <c r="V379" s="737"/>
      <c r="W379" s="800"/>
      <c r="X379" s="737"/>
      <c r="Y379" s="800"/>
      <c r="Z379" s="557"/>
      <c r="AA379" s="557"/>
      <c r="AB379" s="557"/>
      <c r="AC379" s="557"/>
      <c r="AD379" s="557"/>
      <c r="AE379" s="557"/>
    </row>
    <row r="380" spans="1:31" s="11" customFormat="1" ht="27" customHeight="1" x14ac:dyDescent="0.3">
      <c r="A380" s="1052" t="s">
        <v>150</v>
      </c>
      <c r="B380" s="1080"/>
      <c r="C380" s="788" t="s">
        <v>78</v>
      </c>
      <c r="D380" s="789" t="s">
        <v>79</v>
      </c>
      <c r="E380" s="789" t="s">
        <v>80</v>
      </c>
      <c r="F380" s="789" t="s">
        <v>80</v>
      </c>
      <c r="G380" s="789" t="s">
        <v>81</v>
      </c>
      <c r="H380" s="789" t="s">
        <v>80</v>
      </c>
      <c r="I380" s="789" t="s">
        <v>90</v>
      </c>
      <c r="J380" s="790" t="s">
        <v>124</v>
      </c>
      <c r="K380" s="62" t="s">
        <v>151</v>
      </c>
      <c r="L380" s="62" t="s">
        <v>12</v>
      </c>
      <c r="M380" s="62" t="s">
        <v>13</v>
      </c>
      <c r="N380" s="62" t="s">
        <v>36</v>
      </c>
      <c r="O380" s="9" t="s">
        <v>25</v>
      </c>
      <c r="P380" s="10">
        <f>'344 (2020)Р-Н'!D31</f>
        <v>3099.7</v>
      </c>
      <c r="Q380" s="10"/>
      <c r="R380" s="10"/>
      <c r="S380" s="51"/>
      <c r="T380" s="737"/>
      <c r="U380" s="800"/>
      <c r="V380" s="737"/>
      <c r="W380" s="800"/>
      <c r="X380" s="737"/>
      <c r="Y380" s="800"/>
      <c r="Z380" s="557"/>
      <c r="AA380" s="557"/>
      <c r="AB380" s="557"/>
      <c r="AC380" s="557"/>
      <c r="AD380" s="557"/>
      <c r="AE380" s="557"/>
    </row>
    <row r="381" spans="1:31" s="11" customFormat="1" ht="27" customHeight="1" x14ac:dyDescent="0.3">
      <c r="A381" s="1053"/>
      <c r="B381" s="1081"/>
      <c r="C381" s="788" t="s">
        <v>78</v>
      </c>
      <c r="D381" s="789" t="s">
        <v>79</v>
      </c>
      <c r="E381" s="789" t="s">
        <v>80</v>
      </c>
      <c r="F381" s="789" t="s">
        <v>80</v>
      </c>
      <c r="G381" s="789" t="s">
        <v>81</v>
      </c>
      <c r="H381" s="789" t="s">
        <v>80</v>
      </c>
      <c r="I381" s="789" t="s">
        <v>90</v>
      </c>
      <c r="J381" s="790" t="s">
        <v>124</v>
      </c>
      <c r="K381" s="62" t="s">
        <v>151</v>
      </c>
      <c r="L381" s="62" t="s">
        <v>76</v>
      </c>
      <c r="M381" s="62" t="s">
        <v>13</v>
      </c>
      <c r="N381" s="62" t="s">
        <v>10</v>
      </c>
      <c r="O381" s="9" t="s">
        <v>25</v>
      </c>
      <c r="P381" s="10">
        <v>0</v>
      </c>
      <c r="Q381" s="10"/>
      <c r="R381" s="10"/>
      <c r="S381" s="51"/>
      <c r="T381" s="737"/>
      <c r="U381" s="800"/>
      <c r="V381" s="737"/>
      <c r="W381" s="800"/>
      <c r="X381" s="737"/>
      <c r="Y381" s="800"/>
      <c r="Z381" s="557"/>
      <c r="AA381" s="557"/>
      <c r="AB381" s="557"/>
      <c r="AC381" s="557"/>
      <c r="AD381" s="557"/>
      <c r="AE381" s="557"/>
    </row>
    <row r="382" spans="1:31" s="11" customFormat="1" ht="27" customHeight="1" x14ac:dyDescent="0.3">
      <c r="A382" s="1053"/>
      <c r="B382" s="1081"/>
      <c r="C382" s="788" t="s">
        <v>78</v>
      </c>
      <c r="D382" s="789" t="s">
        <v>79</v>
      </c>
      <c r="E382" s="789" t="s">
        <v>80</v>
      </c>
      <c r="F382" s="789" t="s">
        <v>80</v>
      </c>
      <c r="G382" s="789" t="s">
        <v>81</v>
      </c>
      <c r="H382" s="789" t="s">
        <v>80</v>
      </c>
      <c r="I382" s="789" t="s">
        <v>90</v>
      </c>
      <c r="J382" s="790" t="s">
        <v>124</v>
      </c>
      <c r="K382" s="62" t="s">
        <v>151</v>
      </c>
      <c r="L382" s="62" t="s">
        <v>12</v>
      </c>
      <c r="M382" s="62" t="s">
        <v>13</v>
      </c>
      <c r="N382" s="62" t="s">
        <v>10</v>
      </c>
      <c r="O382" s="9" t="s">
        <v>14</v>
      </c>
      <c r="P382" s="10">
        <v>0</v>
      </c>
      <c r="Q382" s="10"/>
      <c r="R382" s="10"/>
      <c r="S382" s="51"/>
      <c r="T382" s="737"/>
      <c r="U382" s="800"/>
      <c r="V382" s="737"/>
      <c r="W382" s="800"/>
      <c r="X382" s="737"/>
      <c r="Y382" s="800"/>
      <c r="Z382" s="557"/>
      <c r="AA382" s="557"/>
      <c r="AB382" s="557"/>
      <c r="AC382" s="557"/>
      <c r="AD382" s="557"/>
      <c r="AE382" s="557"/>
    </row>
    <row r="383" spans="1:31" s="11" customFormat="1" ht="27" customHeight="1" x14ac:dyDescent="0.3">
      <c r="A383" s="1053"/>
      <c r="B383" s="1081"/>
      <c r="C383" s="788" t="s">
        <v>78</v>
      </c>
      <c r="D383" s="789" t="s">
        <v>79</v>
      </c>
      <c r="E383" s="789" t="s">
        <v>80</v>
      </c>
      <c r="F383" s="789" t="s">
        <v>80</v>
      </c>
      <c r="G383" s="789" t="s">
        <v>81</v>
      </c>
      <c r="H383" s="789" t="s">
        <v>80</v>
      </c>
      <c r="I383" s="789" t="s">
        <v>90</v>
      </c>
      <c r="J383" s="790" t="s">
        <v>124</v>
      </c>
      <c r="K383" s="62" t="s">
        <v>151</v>
      </c>
      <c r="L383" s="62" t="s">
        <v>76</v>
      </c>
      <c r="M383" s="62" t="s">
        <v>13</v>
      </c>
      <c r="N383" s="62" t="s">
        <v>10</v>
      </c>
      <c r="O383" s="9" t="s">
        <v>14</v>
      </c>
      <c r="P383" s="10">
        <v>0</v>
      </c>
      <c r="Q383" s="10"/>
      <c r="R383" s="10"/>
      <c r="S383" s="51"/>
      <c r="T383" s="737"/>
      <c r="U383" s="800"/>
      <c r="V383" s="737"/>
      <c r="W383" s="800"/>
      <c r="X383" s="737"/>
      <c r="Y383" s="800"/>
      <c r="Z383" s="557"/>
      <c r="AA383" s="557"/>
      <c r="AB383" s="557"/>
      <c r="AC383" s="557"/>
      <c r="AD383" s="557"/>
      <c r="AE383" s="557"/>
    </row>
    <row r="384" spans="1:31" s="11" customFormat="1" ht="27" customHeight="1" x14ac:dyDescent="0.25">
      <c r="A384" s="1053"/>
      <c r="B384" s="1081"/>
      <c r="C384" s="788" t="s">
        <v>78</v>
      </c>
      <c r="D384" s="789" t="s">
        <v>79</v>
      </c>
      <c r="E384" s="789" t="s">
        <v>80</v>
      </c>
      <c r="F384" s="789" t="s">
        <v>80</v>
      </c>
      <c r="G384" s="789" t="s">
        <v>81</v>
      </c>
      <c r="H384" s="789" t="s">
        <v>80</v>
      </c>
      <c r="I384" s="789" t="s">
        <v>90</v>
      </c>
      <c r="J384" s="790" t="s">
        <v>124</v>
      </c>
      <c r="K384" s="62" t="s">
        <v>151</v>
      </c>
      <c r="L384" s="62" t="s">
        <v>12</v>
      </c>
      <c r="M384" s="62" t="s">
        <v>13</v>
      </c>
      <c r="N384" s="62" t="s">
        <v>10</v>
      </c>
      <c r="O384" s="9" t="s">
        <v>811</v>
      </c>
      <c r="P384" s="10">
        <v>0</v>
      </c>
      <c r="Q384" s="10"/>
      <c r="R384" s="10"/>
      <c r="S384" s="51"/>
      <c r="T384" s="737"/>
      <c r="U384" s="564"/>
      <c r="V384" s="737"/>
      <c r="W384" s="564"/>
      <c r="X384" s="737"/>
      <c r="Y384" s="564"/>
      <c r="Z384" s="557"/>
      <c r="AA384" s="557"/>
      <c r="AB384" s="557"/>
      <c r="AC384" s="557"/>
      <c r="AD384" s="557"/>
      <c r="AE384" s="557"/>
    </row>
    <row r="385" spans="1:31" s="11" customFormat="1" ht="27" customHeight="1" x14ac:dyDescent="0.3">
      <c r="A385" s="1053"/>
      <c r="B385" s="1081"/>
      <c r="C385" s="788" t="s">
        <v>78</v>
      </c>
      <c r="D385" s="789" t="s">
        <v>79</v>
      </c>
      <c r="E385" s="789" t="s">
        <v>80</v>
      </c>
      <c r="F385" s="789" t="s">
        <v>80</v>
      </c>
      <c r="G385" s="789" t="s">
        <v>81</v>
      </c>
      <c r="H385" s="789" t="s">
        <v>163</v>
      </c>
      <c r="I385" s="789" t="s">
        <v>165</v>
      </c>
      <c r="J385" s="790" t="s">
        <v>124</v>
      </c>
      <c r="K385" s="62" t="s">
        <v>151</v>
      </c>
      <c r="L385" s="62" t="s">
        <v>12</v>
      </c>
      <c r="M385" s="62" t="s">
        <v>13</v>
      </c>
      <c r="N385" s="62" t="s">
        <v>61</v>
      </c>
      <c r="O385" s="9" t="s">
        <v>46</v>
      </c>
      <c r="P385" s="10">
        <v>0</v>
      </c>
      <c r="Q385" s="10"/>
      <c r="R385" s="10"/>
      <c r="S385" s="51"/>
      <c r="T385" s="737"/>
      <c r="U385" s="800"/>
      <c r="V385" s="737"/>
      <c r="W385" s="800"/>
      <c r="X385" s="737"/>
      <c r="Y385" s="800"/>
      <c r="Z385" s="557"/>
      <c r="AA385" s="557"/>
      <c r="AB385" s="557"/>
      <c r="AC385" s="557"/>
      <c r="AD385" s="557"/>
      <c r="AE385" s="557"/>
    </row>
    <row r="386" spans="1:31" s="11" customFormat="1" ht="27" customHeight="1" x14ac:dyDescent="0.3">
      <c r="A386" s="1054"/>
      <c r="B386" s="1082"/>
      <c r="C386" s="788" t="s">
        <v>78</v>
      </c>
      <c r="D386" s="789" t="s">
        <v>79</v>
      </c>
      <c r="E386" s="789" t="s">
        <v>80</v>
      </c>
      <c r="F386" s="789" t="s">
        <v>80</v>
      </c>
      <c r="G386" s="789" t="s">
        <v>81</v>
      </c>
      <c r="H386" s="789" t="s">
        <v>163</v>
      </c>
      <c r="I386" s="789" t="s">
        <v>165</v>
      </c>
      <c r="J386" s="790" t="s">
        <v>124</v>
      </c>
      <c r="K386" s="62" t="s">
        <v>151</v>
      </c>
      <c r="L386" s="62" t="s">
        <v>12</v>
      </c>
      <c r="M386" s="62" t="s">
        <v>13</v>
      </c>
      <c r="N386" s="62" t="s">
        <v>68</v>
      </c>
      <c r="O386" s="9" t="s">
        <v>42</v>
      </c>
      <c r="P386" s="10">
        <v>0</v>
      </c>
      <c r="Q386" s="10"/>
      <c r="R386" s="10"/>
      <c r="S386" s="51"/>
      <c r="T386" s="737"/>
      <c r="U386" s="800"/>
      <c r="V386" s="737"/>
      <c r="W386" s="800"/>
      <c r="X386" s="737"/>
      <c r="Y386" s="800"/>
      <c r="Z386" s="557"/>
      <c r="AA386" s="557"/>
      <c r="AB386" s="557"/>
      <c r="AC386" s="557"/>
      <c r="AD386" s="557"/>
      <c r="AE386" s="557"/>
    </row>
    <row r="387" spans="1:31" s="11" customFormat="1" ht="30.75" customHeight="1" x14ac:dyDescent="0.3">
      <c r="A387" s="1052" t="s">
        <v>136</v>
      </c>
      <c r="B387" s="1080"/>
      <c r="C387" s="788" t="s">
        <v>78</v>
      </c>
      <c r="D387" s="789" t="s">
        <v>79</v>
      </c>
      <c r="E387" s="789" t="s">
        <v>80</v>
      </c>
      <c r="F387" s="789" t="s">
        <v>80</v>
      </c>
      <c r="G387" s="789" t="s">
        <v>81</v>
      </c>
      <c r="H387" s="789" t="s">
        <v>80</v>
      </c>
      <c r="I387" s="789" t="s">
        <v>82</v>
      </c>
      <c r="J387" s="790" t="s">
        <v>124</v>
      </c>
      <c r="K387" s="62" t="s">
        <v>137</v>
      </c>
      <c r="L387" s="62" t="s">
        <v>12</v>
      </c>
      <c r="M387" s="62" t="s">
        <v>13</v>
      </c>
      <c r="N387" s="62" t="s">
        <v>20</v>
      </c>
      <c r="O387" s="9" t="s">
        <v>21</v>
      </c>
      <c r="P387" s="10">
        <f>'345 (2020)КРАЙ'!E15</f>
        <v>0</v>
      </c>
      <c r="Q387" s="10"/>
      <c r="R387" s="10"/>
      <c r="S387" s="51"/>
      <c r="T387" s="737"/>
      <c r="U387" s="800"/>
      <c r="V387" s="737"/>
      <c r="W387" s="800"/>
      <c r="X387" s="737"/>
      <c r="Y387" s="800"/>
      <c r="Z387" s="557"/>
      <c r="AA387" s="557"/>
      <c r="AB387" s="557"/>
      <c r="AC387" s="557"/>
      <c r="AD387" s="557"/>
      <c r="AE387" s="557"/>
    </row>
    <row r="388" spans="1:31" s="11" customFormat="1" ht="30.75" customHeight="1" x14ac:dyDescent="0.3">
      <c r="A388" s="1053"/>
      <c r="B388" s="1081"/>
      <c r="C388" s="788" t="s">
        <v>78</v>
      </c>
      <c r="D388" s="789" t="s">
        <v>79</v>
      </c>
      <c r="E388" s="789" t="s">
        <v>80</v>
      </c>
      <c r="F388" s="789" t="s">
        <v>80</v>
      </c>
      <c r="G388" s="789" t="s">
        <v>81</v>
      </c>
      <c r="H388" s="789" t="s">
        <v>80</v>
      </c>
      <c r="I388" s="789" t="s">
        <v>90</v>
      </c>
      <c r="J388" s="790" t="s">
        <v>124</v>
      </c>
      <c r="K388" s="62" t="s">
        <v>137</v>
      </c>
      <c r="L388" s="62" t="s">
        <v>12</v>
      </c>
      <c r="M388" s="62" t="s">
        <v>13</v>
      </c>
      <c r="N388" s="62" t="s">
        <v>36</v>
      </c>
      <c r="O388" s="9" t="s">
        <v>25</v>
      </c>
      <c r="P388" s="10">
        <f>'345 (2020)Р-Н'!E16</f>
        <v>0</v>
      </c>
      <c r="Q388" s="10"/>
      <c r="R388" s="10"/>
      <c r="S388" s="51"/>
      <c r="T388" s="737"/>
      <c r="U388" s="800"/>
      <c r="V388" s="737"/>
      <c r="W388" s="800"/>
      <c r="X388" s="737"/>
      <c r="Y388" s="800"/>
      <c r="Z388" s="557"/>
      <c r="AA388" s="557"/>
      <c r="AB388" s="557"/>
      <c r="AC388" s="557"/>
      <c r="AD388" s="557"/>
      <c r="AE388" s="557"/>
    </row>
    <row r="389" spans="1:31" s="11" customFormat="1" ht="30.75" customHeight="1" x14ac:dyDescent="0.3">
      <c r="A389" s="1053"/>
      <c r="B389" s="1081"/>
      <c r="C389" s="788" t="s">
        <v>78</v>
      </c>
      <c r="D389" s="789" t="s">
        <v>79</v>
      </c>
      <c r="E389" s="789" t="s">
        <v>80</v>
      </c>
      <c r="F389" s="789" t="s">
        <v>80</v>
      </c>
      <c r="G389" s="789" t="s">
        <v>81</v>
      </c>
      <c r="H389" s="789" t="s">
        <v>80</v>
      </c>
      <c r="I389" s="789" t="s">
        <v>90</v>
      </c>
      <c r="J389" s="790" t="s">
        <v>124</v>
      </c>
      <c r="K389" s="62" t="s">
        <v>137</v>
      </c>
      <c r="L389" s="62" t="s">
        <v>76</v>
      </c>
      <c r="M389" s="62" t="s">
        <v>13</v>
      </c>
      <c r="N389" s="62" t="s">
        <v>10</v>
      </c>
      <c r="O389" s="9" t="s">
        <v>25</v>
      </c>
      <c r="P389" s="10">
        <v>0</v>
      </c>
      <c r="Q389" s="10"/>
      <c r="R389" s="10"/>
      <c r="S389" s="51"/>
      <c r="T389" s="737"/>
      <c r="U389" s="800"/>
      <c r="V389" s="737"/>
      <c r="W389" s="800"/>
      <c r="X389" s="737"/>
      <c r="Y389" s="800"/>
      <c r="Z389" s="557"/>
      <c r="AA389" s="557"/>
      <c r="AB389" s="557"/>
      <c r="AC389" s="557"/>
      <c r="AD389" s="557"/>
      <c r="AE389" s="557"/>
    </row>
    <row r="390" spans="1:31" s="11" customFormat="1" ht="30.75" customHeight="1" x14ac:dyDescent="0.3">
      <c r="A390" s="1053"/>
      <c r="B390" s="1081"/>
      <c r="C390" s="788" t="s">
        <v>78</v>
      </c>
      <c r="D390" s="789" t="s">
        <v>79</v>
      </c>
      <c r="E390" s="789" t="s">
        <v>80</v>
      </c>
      <c r="F390" s="789" t="s">
        <v>80</v>
      </c>
      <c r="G390" s="789" t="s">
        <v>81</v>
      </c>
      <c r="H390" s="789" t="s">
        <v>80</v>
      </c>
      <c r="I390" s="789" t="s">
        <v>90</v>
      </c>
      <c r="J390" s="790" t="s">
        <v>124</v>
      </c>
      <c r="K390" s="62" t="s">
        <v>137</v>
      </c>
      <c r="L390" s="62" t="s">
        <v>12</v>
      </c>
      <c r="M390" s="62" t="s">
        <v>13</v>
      </c>
      <c r="N390" s="62" t="s">
        <v>10</v>
      </c>
      <c r="O390" s="9" t="s">
        <v>14</v>
      </c>
      <c r="P390" s="10">
        <v>0</v>
      </c>
      <c r="Q390" s="10"/>
      <c r="R390" s="10"/>
      <c r="S390" s="51"/>
      <c r="T390" s="737"/>
      <c r="U390" s="800"/>
      <c r="V390" s="737"/>
      <c r="W390" s="800"/>
      <c r="X390" s="737"/>
      <c r="Y390" s="800"/>
      <c r="Z390" s="557"/>
      <c r="AA390" s="557"/>
      <c r="AB390" s="557"/>
      <c r="AC390" s="557"/>
      <c r="AD390" s="557"/>
      <c r="AE390" s="557"/>
    </row>
    <row r="391" spans="1:31" s="11" customFormat="1" ht="30.75" customHeight="1" x14ac:dyDescent="0.25">
      <c r="A391" s="1053"/>
      <c r="B391" s="1081"/>
      <c r="C391" s="788" t="s">
        <v>78</v>
      </c>
      <c r="D391" s="789" t="s">
        <v>79</v>
      </c>
      <c r="E391" s="789" t="s">
        <v>80</v>
      </c>
      <c r="F391" s="789" t="s">
        <v>80</v>
      </c>
      <c r="G391" s="789" t="s">
        <v>81</v>
      </c>
      <c r="H391" s="789" t="s">
        <v>80</v>
      </c>
      <c r="I391" s="789" t="s">
        <v>90</v>
      </c>
      <c r="J391" s="790" t="s">
        <v>124</v>
      </c>
      <c r="K391" s="62" t="s">
        <v>151</v>
      </c>
      <c r="L391" s="62" t="s">
        <v>12</v>
      </c>
      <c r="M391" s="62" t="s">
        <v>13</v>
      </c>
      <c r="N391" s="62" t="s">
        <v>10</v>
      </c>
      <c r="O391" s="9" t="s">
        <v>811</v>
      </c>
      <c r="P391" s="10">
        <v>0</v>
      </c>
      <c r="Q391" s="10"/>
      <c r="R391" s="10"/>
      <c r="S391" s="51"/>
      <c r="T391" s="737"/>
      <c r="U391" s="564"/>
      <c r="V391" s="737"/>
      <c r="W391" s="564"/>
      <c r="X391" s="737"/>
      <c r="Y391" s="564"/>
      <c r="Z391" s="557"/>
      <c r="AA391" s="557"/>
      <c r="AB391" s="557"/>
      <c r="AC391" s="557"/>
      <c r="AD391" s="557"/>
      <c r="AE391" s="557"/>
    </row>
    <row r="392" spans="1:31" s="11" customFormat="1" ht="30.75" customHeight="1" x14ac:dyDescent="0.3">
      <c r="A392" s="1054"/>
      <c r="B392" s="1082"/>
      <c r="C392" s="788" t="s">
        <v>78</v>
      </c>
      <c r="D392" s="789" t="s">
        <v>79</v>
      </c>
      <c r="E392" s="789" t="s">
        <v>80</v>
      </c>
      <c r="F392" s="789" t="s">
        <v>80</v>
      </c>
      <c r="G392" s="789" t="s">
        <v>81</v>
      </c>
      <c r="H392" s="789" t="s">
        <v>80</v>
      </c>
      <c r="I392" s="789" t="s">
        <v>90</v>
      </c>
      <c r="J392" s="790" t="s">
        <v>124</v>
      </c>
      <c r="K392" s="62" t="s">
        <v>137</v>
      </c>
      <c r="L392" s="62" t="s">
        <v>76</v>
      </c>
      <c r="M392" s="62" t="s">
        <v>13</v>
      </c>
      <c r="N392" s="62" t="s">
        <v>10</v>
      </c>
      <c r="O392" s="9" t="s">
        <v>14</v>
      </c>
      <c r="P392" s="10">
        <v>0</v>
      </c>
      <c r="Q392" s="10"/>
      <c r="R392" s="10"/>
      <c r="S392" s="51"/>
      <c r="T392" s="737"/>
      <c r="U392" s="800"/>
      <c r="V392" s="737"/>
      <c r="W392" s="800"/>
      <c r="X392" s="737"/>
      <c r="Y392" s="800"/>
      <c r="Z392" s="557"/>
      <c r="AA392" s="557"/>
      <c r="AB392" s="557"/>
      <c r="AC392" s="557"/>
      <c r="AD392" s="557"/>
      <c r="AE392" s="557"/>
    </row>
    <row r="393" spans="1:31" s="11" customFormat="1" ht="36" customHeight="1" x14ac:dyDescent="0.3">
      <c r="A393" s="1052" t="s">
        <v>152</v>
      </c>
      <c r="B393" s="1080"/>
      <c r="C393" s="788" t="s">
        <v>78</v>
      </c>
      <c r="D393" s="789" t="s">
        <v>79</v>
      </c>
      <c r="E393" s="789" t="s">
        <v>80</v>
      </c>
      <c r="F393" s="789" t="s">
        <v>80</v>
      </c>
      <c r="G393" s="789" t="s">
        <v>81</v>
      </c>
      <c r="H393" s="789" t="s">
        <v>80</v>
      </c>
      <c r="I393" s="789" t="s">
        <v>82</v>
      </c>
      <c r="J393" s="790" t="s">
        <v>124</v>
      </c>
      <c r="K393" s="62" t="s">
        <v>138</v>
      </c>
      <c r="L393" s="62" t="s">
        <v>12</v>
      </c>
      <c r="M393" s="62" t="s">
        <v>13</v>
      </c>
      <c r="N393" s="62" t="s">
        <v>20</v>
      </c>
      <c r="O393" s="9" t="s">
        <v>21</v>
      </c>
      <c r="P393" s="10">
        <f>'346 (2020)КРАЙ'!E30</f>
        <v>32350</v>
      </c>
      <c r="Q393" s="10">
        <f>'346 (2021)КРАЙ'!E30</f>
        <v>31550</v>
      </c>
      <c r="R393" s="10">
        <f>'346 (2022)КРАЙ'!E30</f>
        <v>31550</v>
      </c>
      <c r="S393" s="51"/>
      <c r="T393" s="737"/>
      <c r="U393" s="800"/>
      <c r="V393" s="737"/>
      <c r="W393" s="800"/>
      <c r="X393" s="737"/>
      <c r="Y393" s="800"/>
      <c r="Z393" s="557"/>
      <c r="AA393" s="557"/>
      <c r="AB393" s="557"/>
      <c r="AC393" s="557"/>
      <c r="AD393" s="557"/>
      <c r="AE393" s="557"/>
    </row>
    <row r="394" spans="1:31" s="11" customFormat="1" ht="22.5" customHeight="1" x14ac:dyDescent="0.3">
      <c r="A394" s="1053"/>
      <c r="B394" s="1081"/>
      <c r="C394" s="788" t="s">
        <v>78</v>
      </c>
      <c r="D394" s="789" t="s">
        <v>79</v>
      </c>
      <c r="E394" s="789" t="s">
        <v>80</v>
      </c>
      <c r="F394" s="789" t="s">
        <v>80</v>
      </c>
      <c r="G394" s="789" t="s">
        <v>81</v>
      </c>
      <c r="H394" s="789" t="s">
        <v>80</v>
      </c>
      <c r="I394" s="789" t="s">
        <v>82</v>
      </c>
      <c r="J394" s="790" t="s">
        <v>124</v>
      </c>
      <c r="K394" s="62" t="s">
        <v>138</v>
      </c>
      <c r="L394" s="62" t="s">
        <v>76</v>
      </c>
      <c r="M394" s="62" t="s">
        <v>13</v>
      </c>
      <c r="N394" s="62" t="s">
        <v>10</v>
      </c>
      <c r="O394" s="9" t="s">
        <v>21</v>
      </c>
      <c r="P394" s="10">
        <v>0</v>
      </c>
      <c r="Q394" s="10"/>
      <c r="R394" s="10"/>
      <c r="S394" s="51"/>
      <c r="T394" s="737"/>
      <c r="U394" s="800"/>
      <c r="V394" s="737"/>
      <c r="W394" s="800"/>
      <c r="X394" s="737"/>
      <c r="Y394" s="800"/>
      <c r="Z394" s="557"/>
      <c r="AA394" s="557"/>
      <c r="AB394" s="557"/>
      <c r="AC394" s="557"/>
      <c r="AD394" s="557"/>
      <c r="AE394" s="557"/>
    </row>
    <row r="395" spans="1:31" s="11" customFormat="1" ht="22.5" customHeight="1" x14ac:dyDescent="0.3">
      <c r="A395" s="1053"/>
      <c r="B395" s="1081"/>
      <c r="C395" s="788" t="s">
        <v>78</v>
      </c>
      <c r="D395" s="789" t="s">
        <v>79</v>
      </c>
      <c r="E395" s="789" t="s">
        <v>80</v>
      </c>
      <c r="F395" s="789" t="s">
        <v>80</v>
      </c>
      <c r="G395" s="789" t="s">
        <v>81</v>
      </c>
      <c r="H395" s="789" t="s">
        <v>80</v>
      </c>
      <c r="I395" s="789" t="s">
        <v>90</v>
      </c>
      <c r="J395" s="790" t="s">
        <v>124</v>
      </c>
      <c r="K395" s="62" t="s">
        <v>138</v>
      </c>
      <c r="L395" s="62" t="s">
        <v>12</v>
      </c>
      <c r="M395" s="62" t="s">
        <v>13</v>
      </c>
      <c r="N395" s="62" t="s">
        <v>36</v>
      </c>
      <c r="O395" s="9" t="s">
        <v>25</v>
      </c>
      <c r="P395" s="10">
        <f>'346 (2020)Р-Н'!E31</f>
        <v>0</v>
      </c>
      <c r="Q395" s="10"/>
      <c r="R395" s="10"/>
      <c r="S395" s="51"/>
      <c r="T395" s="737"/>
      <c r="U395" s="800"/>
      <c r="V395" s="737"/>
      <c r="W395" s="800"/>
      <c r="X395" s="737"/>
      <c r="Y395" s="800"/>
      <c r="Z395" s="557"/>
      <c r="AA395" s="557"/>
      <c r="AB395" s="557"/>
      <c r="AC395" s="557"/>
      <c r="AD395" s="557"/>
      <c r="AE395" s="557"/>
    </row>
    <row r="396" spans="1:31" s="11" customFormat="1" ht="22.5" customHeight="1" x14ac:dyDescent="0.3">
      <c r="A396" s="1053"/>
      <c r="B396" s="1081"/>
      <c r="C396" s="788" t="s">
        <v>78</v>
      </c>
      <c r="D396" s="789" t="s">
        <v>79</v>
      </c>
      <c r="E396" s="789" t="s">
        <v>80</v>
      </c>
      <c r="F396" s="789" t="s">
        <v>80</v>
      </c>
      <c r="G396" s="789" t="s">
        <v>81</v>
      </c>
      <c r="H396" s="789" t="s">
        <v>80</v>
      </c>
      <c r="I396" s="789" t="s">
        <v>90</v>
      </c>
      <c r="J396" s="790" t="s">
        <v>124</v>
      </c>
      <c r="K396" s="62" t="s">
        <v>138</v>
      </c>
      <c r="L396" s="62" t="s">
        <v>76</v>
      </c>
      <c r="M396" s="62" t="s">
        <v>13</v>
      </c>
      <c r="N396" s="62" t="s">
        <v>10</v>
      </c>
      <c r="O396" s="9" t="s">
        <v>25</v>
      </c>
      <c r="P396" s="10">
        <v>0</v>
      </c>
      <c r="Q396" s="10"/>
      <c r="R396" s="10"/>
      <c r="S396" s="51"/>
      <c r="T396" s="737"/>
      <c r="U396" s="800"/>
      <c r="V396" s="737"/>
      <c r="W396" s="800"/>
      <c r="X396" s="737"/>
      <c r="Y396" s="800"/>
      <c r="Z396" s="557"/>
      <c r="AA396" s="557"/>
      <c r="AB396" s="557"/>
      <c r="AC396" s="557"/>
      <c r="AD396" s="557"/>
      <c r="AE396" s="557"/>
    </row>
    <row r="397" spans="1:31" s="11" customFormat="1" ht="22.5" customHeight="1" x14ac:dyDescent="0.3">
      <c r="A397" s="1053"/>
      <c r="B397" s="1081"/>
      <c r="C397" s="788" t="s">
        <v>78</v>
      </c>
      <c r="D397" s="789" t="s">
        <v>79</v>
      </c>
      <c r="E397" s="789" t="s">
        <v>80</v>
      </c>
      <c r="F397" s="789" t="s">
        <v>80</v>
      </c>
      <c r="G397" s="789" t="s">
        <v>81</v>
      </c>
      <c r="H397" s="789" t="s">
        <v>80</v>
      </c>
      <c r="I397" s="789" t="s">
        <v>90</v>
      </c>
      <c r="J397" s="790" t="s">
        <v>124</v>
      </c>
      <c r="K397" s="62" t="s">
        <v>138</v>
      </c>
      <c r="L397" s="62" t="s">
        <v>12</v>
      </c>
      <c r="M397" s="62" t="s">
        <v>13</v>
      </c>
      <c r="N397" s="62" t="s">
        <v>10</v>
      </c>
      <c r="O397" s="9" t="s">
        <v>14</v>
      </c>
      <c r="P397" s="10">
        <f>'346 (2020)ВНЕБ 120Д'!E31</f>
        <v>325</v>
      </c>
      <c r="Q397" s="10"/>
      <c r="R397" s="10"/>
      <c r="S397" s="51"/>
      <c r="T397" s="737"/>
      <c r="U397" s="800"/>
      <c r="V397" s="737"/>
      <c r="W397" s="800"/>
      <c r="X397" s="737"/>
      <c r="Y397" s="800"/>
      <c r="Z397" s="557"/>
      <c r="AA397" s="557"/>
      <c r="AB397" s="557"/>
      <c r="AC397" s="557"/>
      <c r="AD397" s="557"/>
      <c r="AE397" s="557"/>
    </row>
    <row r="398" spans="1:31" s="11" customFormat="1" ht="22.5" customHeight="1" x14ac:dyDescent="0.3">
      <c r="A398" s="1053"/>
      <c r="B398" s="1081"/>
      <c r="C398" s="788" t="s">
        <v>78</v>
      </c>
      <c r="D398" s="789" t="s">
        <v>79</v>
      </c>
      <c r="E398" s="789" t="s">
        <v>80</v>
      </c>
      <c r="F398" s="789" t="s">
        <v>80</v>
      </c>
      <c r="G398" s="789" t="s">
        <v>81</v>
      </c>
      <c r="H398" s="789" t="s">
        <v>80</v>
      </c>
      <c r="I398" s="789" t="s">
        <v>90</v>
      </c>
      <c r="J398" s="790" t="s">
        <v>124</v>
      </c>
      <c r="K398" s="62" t="s">
        <v>138</v>
      </c>
      <c r="L398" s="62" t="s">
        <v>76</v>
      </c>
      <c r="M398" s="62" t="s">
        <v>13</v>
      </c>
      <c r="N398" s="62" t="s">
        <v>10</v>
      </c>
      <c r="O398" s="9" t="s">
        <v>14</v>
      </c>
      <c r="P398" s="10">
        <v>0</v>
      </c>
      <c r="Q398" s="10"/>
      <c r="R398" s="10"/>
      <c r="S398" s="51"/>
      <c r="T398" s="737"/>
      <c r="U398" s="800"/>
      <c r="V398" s="737"/>
      <c r="W398" s="800"/>
      <c r="X398" s="737"/>
      <c r="Y398" s="800"/>
      <c r="Z398" s="557"/>
      <c r="AA398" s="557"/>
      <c r="AB398" s="557"/>
      <c r="AC398" s="557"/>
      <c r="AD398" s="557"/>
      <c r="AE398" s="557"/>
    </row>
    <row r="399" spans="1:31" s="11" customFormat="1" ht="22.5" customHeight="1" x14ac:dyDescent="0.25">
      <c r="A399" s="1053"/>
      <c r="B399" s="1081"/>
      <c r="C399" s="788" t="s">
        <v>78</v>
      </c>
      <c r="D399" s="789" t="s">
        <v>79</v>
      </c>
      <c r="E399" s="789" t="s">
        <v>80</v>
      </c>
      <c r="F399" s="789" t="s">
        <v>80</v>
      </c>
      <c r="G399" s="789" t="s">
        <v>81</v>
      </c>
      <c r="H399" s="789" t="s">
        <v>80</v>
      </c>
      <c r="I399" s="789" t="s">
        <v>90</v>
      </c>
      <c r="J399" s="790" t="s">
        <v>124</v>
      </c>
      <c r="K399" s="790" t="s">
        <v>138</v>
      </c>
      <c r="L399" s="62" t="s">
        <v>12</v>
      </c>
      <c r="M399" s="62" t="s">
        <v>13</v>
      </c>
      <c r="N399" s="62" t="s">
        <v>10</v>
      </c>
      <c r="O399" s="9" t="s">
        <v>811</v>
      </c>
      <c r="P399" s="10">
        <v>0</v>
      </c>
      <c r="Q399" s="10"/>
      <c r="R399" s="10"/>
      <c r="S399" s="51"/>
      <c r="T399" s="737"/>
      <c r="U399" s="564"/>
      <c r="V399" s="737"/>
      <c r="W399" s="564"/>
      <c r="X399" s="737"/>
      <c r="Y399" s="564"/>
      <c r="Z399" s="557"/>
      <c r="AA399" s="557"/>
      <c r="AB399" s="557"/>
      <c r="AC399" s="557"/>
      <c r="AD399" s="557"/>
      <c r="AE399" s="557"/>
    </row>
    <row r="400" spans="1:31" s="11" customFormat="1" ht="22.5" customHeight="1" x14ac:dyDescent="0.3">
      <c r="A400" s="1053"/>
      <c r="B400" s="1081"/>
      <c r="C400" s="793" t="s">
        <v>78</v>
      </c>
      <c r="D400" s="794" t="s">
        <v>79</v>
      </c>
      <c r="E400" s="794" t="s">
        <v>80</v>
      </c>
      <c r="F400" s="794" t="s">
        <v>80</v>
      </c>
      <c r="G400" s="794" t="s">
        <v>81</v>
      </c>
      <c r="H400" s="794" t="s">
        <v>80</v>
      </c>
      <c r="I400" s="794" t="s">
        <v>160</v>
      </c>
      <c r="J400" s="795" t="s">
        <v>124</v>
      </c>
      <c r="K400" s="795" t="s">
        <v>138</v>
      </c>
      <c r="L400" s="64" t="s">
        <v>12</v>
      </c>
      <c r="M400" s="64" t="s">
        <v>13</v>
      </c>
      <c r="N400" s="64" t="s">
        <v>48</v>
      </c>
      <c r="O400" s="16" t="s">
        <v>46</v>
      </c>
      <c r="P400" s="17">
        <v>0</v>
      </c>
      <c r="Q400" s="10"/>
      <c r="R400" s="10"/>
      <c r="S400" s="51"/>
      <c r="T400" s="737"/>
      <c r="U400" s="800"/>
      <c r="V400" s="737"/>
      <c r="W400" s="800"/>
      <c r="X400" s="737"/>
      <c r="Y400" s="800"/>
      <c r="Z400" s="557"/>
      <c r="AA400" s="557"/>
      <c r="AB400" s="557"/>
      <c r="AC400" s="557"/>
      <c r="AD400" s="557"/>
      <c r="AE400" s="557"/>
    </row>
    <row r="401" spans="1:31" s="11" customFormat="1" ht="22.5" customHeight="1" x14ac:dyDescent="0.3">
      <c r="A401" s="1053"/>
      <c r="B401" s="1081"/>
      <c r="C401" s="788" t="s">
        <v>78</v>
      </c>
      <c r="D401" s="789" t="s">
        <v>79</v>
      </c>
      <c r="E401" s="789" t="s">
        <v>80</v>
      </c>
      <c r="F401" s="789" t="s">
        <v>80</v>
      </c>
      <c r="G401" s="789" t="s">
        <v>81</v>
      </c>
      <c r="H401" s="789" t="s">
        <v>163</v>
      </c>
      <c r="I401" s="789" t="s">
        <v>164</v>
      </c>
      <c r="J401" s="790" t="s">
        <v>124</v>
      </c>
      <c r="K401" s="62" t="s">
        <v>138</v>
      </c>
      <c r="L401" s="62" t="s">
        <v>12</v>
      </c>
      <c r="M401" s="62" t="s">
        <v>13</v>
      </c>
      <c r="N401" s="62" t="s">
        <v>58</v>
      </c>
      <c r="O401" s="9" t="s">
        <v>46</v>
      </c>
      <c r="P401" s="10">
        <v>0</v>
      </c>
      <c r="Q401" s="10"/>
      <c r="R401" s="10"/>
      <c r="S401" s="51"/>
      <c r="T401" s="737"/>
      <c r="U401" s="800"/>
      <c r="V401" s="737"/>
      <c r="W401" s="800"/>
      <c r="X401" s="737"/>
      <c r="Y401" s="800"/>
      <c r="Z401" s="557"/>
      <c r="AA401" s="557"/>
      <c r="AB401" s="557"/>
      <c r="AC401" s="557"/>
      <c r="AD401" s="557"/>
      <c r="AE401" s="557"/>
    </row>
    <row r="402" spans="1:31" s="11" customFormat="1" ht="22.5" customHeight="1" x14ac:dyDescent="0.3">
      <c r="A402" s="1053"/>
      <c r="B402" s="1081"/>
      <c r="C402" s="788" t="s">
        <v>78</v>
      </c>
      <c r="D402" s="789" t="s">
        <v>79</v>
      </c>
      <c r="E402" s="789" t="s">
        <v>80</v>
      </c>
      <c r="F402" s="789" t="s">
        <v>80</v>
      </c>
      <c r="G402" s="789" t="s">
        <v>81</v>
      </c>
      <c r="H402" s="789" t="s">
        <v>163</v>
      </c>
      <c r="I402" s="789" t="s">
        <v>164</v>
      </c>
      <c r="J402" s="790" t="s">
        <v>124</v>
      </c>
      <c r="K402" s="62" t="s">
        <v>138</v>
      </c>
      <c r="L402" s="62" t="s">
        <v>12</v>
      </c>
      <c r="M402" s="62" t="s">
        <v>13</v>
      </c>
      <c r="N402" s="62" t="s">
        <v>64</v>
      </c>
      <c r="O402" s="9" t="s">
        <v>65</v>
      </c>
      <c r="P402" s="10">
        <v>0</v>
      </c>
      <c r="Q402" s="10"/>
      <c r="R402" s="10"/>
      <c r="S402" s="51"/>
      <c r="T402" s="737"/>
      <c r="U402" s="800"/>
      <c r="V402" s="737"/>
      <c r="W402" s="800"/>
      <c r="X402" s="737"/>
      <c r="Y402" s="800"/>
      <c r="Z402" s="557"/>
      <c r="AA402" s="557"/>
      <c r="AB402" s="557"/>
      <c r="AC402" s="557"/>
      <c r="AD402" s="557"/>
      <c r="AE402" s="557"/>
    </row>
    <row r="403" spans="1:31" s="11" customFormat="1" ht="22.5" customHeight="1" x14ac:dyDescent="0.3">
      <c r="A403" s="1053"/>
      <c r="B403" s="1081"/>
      <c r="C403" s="788" t="s">
        <v>78</v>
      </c>
      <c r="D403" s="789" t="s">
        <v>79</v>
      </c>
      <c r="E403" s="789" t="s">
        <v>80</v>
      </c>
      <c r="F403" s="789" t="s">
        <v>80</v>
      </c>
      <c r="G403" s="789" t="s">
        <v>81</v>
      </c>
      <c r="H403" s="789" t="s">
        <v>163</v>
      </c>
      <c r="I403" s="789" t="s">
        <v>164</v>
      </c>
      <c r="J403" s="790" t="s">
        <v>124</v>
      </c>
      <c r="K403" s="62" t="s">
        <v>138</v>
      </c>
      <c r="L403" s="62" t="s">
        <v>12</v>
      </c>
      <c r="M403" s="62" t="s">
        <v>13</v>
      </c>
      <c r="N403" s="62" t="s">
        <v>64</v>
      </c>
      <c r="O403" s="9" t="s">
        <v>42</v>
      </c>
      <c r="P403" s="10">
        <v>0</v>
      </c>
      <c r="Q403" s="10"/>
      <c r="R403" s="10"/>
      <c r="S403" s="51"/>
      <c r="T403" s="737"/>
      <c r="U403" s="800"/>
      <c r="V403" s="737"/>
      <c r="W403" s="800"/>
      <c r="X403" s="737"/>
      <c r="Y403" s="800"/>
      <c r="Z403" s="557"/>
      <c r="AA403" s="557"/>
      <c r="AB403" s="557"/>
      <c r="AC403" s="557"/>
      <c r="AD403" s="557"/>
      <c r="AE403" s="557"/>
    </row>
    <row r="404" spans="1:31" s="11" customFormat="1" ht="22.5" customHeight="1" x14ac:dyDescent="0.3">
      <c r="A404" s="1053"/>
      <c r="B404" s="1081"/>
      <c r="C404" s="788" t="s">
        <v>78</v>
      </c>
      <c r="D404" s="789" t="s">
        <v>79</v>
      </c>
      <c r="E404" s="789" t="s">
        <v>80</v>
      </c>
      <c r="F404" s="789" t="s">
        <v>80</v>
      </c>
      <c r="G404" s="789" t="s">
        <v>81</v>
      </c>
      <c r="H404" s="789" t="s">
        <v>163</v>
      </c>
      <c r="I404" s="789" t="s">
        <v>165</v>
      </c>
      <c r="J404" s="790" t="s">
        <v>124</v>
      </c>
      <c r="K404" s="62" t="s">
        <v>138</v>
      </c>
      <c r="L404" s="62" t="s">
        <v>12</v>
      </c>
      <c r="M404" s="62" t="s">
        <v>13</v>
      </c>
      <c r="N404" s="62" t="s">
        <v>61</v>
      </c>
      <c r="O404" s="9" t="s">
        <v>46</v>
      </c>
      <c r="P404" s="10">
        <v>0</v>
      </c>
      <c r="Q404" s="10"/>
      <c r="R404" s="10"/>
      <c r="S404" s="51"/>
      <c r="T404" s="737"/>
      <c r="U404" s="800"/>
      <c r="V404" s="737"/>
      <c r="W404" s="800"/>
      <c r="X404" s="737"/>
      <c r="Y404" s="800"/>
      <c r="Z404" s="557"/>
      <c r="AA404" s="557"/>
      <c r="AB404" s="557"/>
      <c r="AC404" s="557"/>
      <c r="AD404" s="557"/>
      <c r="AE404" s="557"/>
    </row>
    <row r="405" spans="1:31" s="11" customFormat="1" ht="22.5" customHeight="1" x14ac:dyDescent="0.3">
      <c r="A405" s="1053"/>
      <c r="B405" s="1081"/>
      <c r="C405" s="788" t="s">
        <v>78</v>
      </c>
      <c r="D405" s="789" t="s">
        <v>79</v>
      </c>
      <c r="E405" s="789" t="s">
        <v>80</v>
      </c>
      <c r="F405" s="789" t="s">
        <v>80</v>
      </c>
      <c r="G405" s="789" t="s">
        <v>81</v>
      </c>
      <c r="H405" s="789" t="s">
        <v>163</v>
      </c>
      <c r="I405" s="789" t="s">
        <v>165</v>
      </c>
      <c r="J405" s="790" t="s">
        <v>124</v>
      </c>
      <c r="K405" s="62" t="s">
        <v>138</v>
      </c>
      <c r="L405" s="62" t="s">
        <v>12</v>
      </c>
      <c r="M405" s="62" t="s">
        <v>13</v>
      </c>
      <c r="N405" s="62" t="s">
        <v>68</v>
      </c>
      <c r="O405" s="9" t="s">
        <v>42</v>
      </c>
      <c r="P405" s="10">
        <v>0</v>
      </c>
      <c r="Q405" s="10"/>
      <c r="R405" s="10"/>
      <c r="S405" s="51"/>
      <c r="T405" s="737"/>
      <c r="U405" s="800"/>
      <c r="V405" s="737"/>
      <c r="W405" s="800"/>
      <c r="X405" s="737"/>
      <c r="Y405" s="800"/>
      <c r="Z405" s="557"/>
      <c r="AA405" s="557"/>
      <c r="AB405" s="557"/>
      <c r="AC405" s="557"/>
      <c r="AD405" s="557"/>
      <c r="AE405" s="557"/>
    </row>
    <row r="406" spans="1:31" s="11" customFormat="1" ht="22.5" customHeight="1" x14ac:dyDescent="0.3">
      <c r="A406" s="1053"/>
      <c r="B406" s="1081"/>
      <c r="C406" s="788" t="s">
        <v>78</v>
      </c>
      <c r="D406" s="789" t="s">
        <v>79</v>
      </c>
      <c r="E406" s="789" t="s">
        <v>80</v>
      </c>
      <c r="F406" s="789" t="s">
        <v>80</v>
      </c>
      <c r="G406" s="789" t="s">
        <v>9</v>
      </c>
      <c r="H406" s="789" t="s">
        <v>88</v>
      </c>
      <c r="I406" s="789" t="s">
        <v>89</v>
      </c>
      <c r="J406" s="790" t="s">
        <v>124</v>
      </c>
      <c r="K406" s="62" t="s">
        <v>138</v>
      </c>
      <c r="L406" s="62" t="s">
        <v>12</v>
      </c>
      <c r="M406" s="62" t="s">
        <v>13</v>
      </c>
      <c r="N406" s="62" t="s">
        <v>66</v>
      </c>
      <c r="O406" s="9" t="s">
        <v>42</v>
      </c>
      <c r="P406" s="10">
        <v>0</v>
      </c>
      <c r="Q406" s="10"/>
      <c r="R406" s="10"/>
      <c r="S406" s="51"/>
      <c r="T406" s="737"/>
      <c r="U406" s="800"/>
      <c r="V406" s="737"/>
      <c r="W406" s="800"/>
      <c r="X406" s="737"/>
      <c r="Y406" s="800"/>
      <c r="Z406" s="557"/>
      <c r="AA406" s="557"/>
      <c r="AB406" s="557"/>
      <c r="AC406" s="557"/>
      <c r="AD406" s="557"/>
      <c r="AE406" s="557"/>
    </row>
    <row r="407" spans="1:31" s="11" customFormat="1" ht="22.5" customHeight="1" x14ac:dyDescent="0.25">
      <c r="A407" s="1054"/>
      <c r="B407" s="1082"/>
      <c r="C407" s="788" t="s">
        <v>78</v>
      </c>
      <c r="D407" s="789" t="s">
        <v>79</v>
      </c>
      <c r="E407" s="789" t="s">
        <v>80</v>
      </c>
      <c r="F407" s="789" t="s">
        <v>80</v>
      </c>
      <c r="G407" s="789" t="s">
        <v>81</v>
      </c>
      <c r="H407" s="789" t="s">
        <v>80</v>
      </c>
      <c r="I407" s="789" t="s">
        <v>801</v>
      </c>
      <c r="J407" s="790" t="s">
        <v>124</v>
      </c>
      <c r="K407" s="62" t="s">
        <v>138</v>
      </c>
      <c r="L407" s="62" t="s">
        <v>12</v>
      </c>
      <c r="M407" s="62" t="s">
        <v>13</v>
      </c>
      <c r="N407" s="62" t="s">
        <v>44</v>
      </c>
      <c r="O407" s="9" t="s">
        <v>42</v>
      </c>
      <c r="P407" s="10">
        <v>0</v>
      </c>
      <c r="Q407" s="10"/>
      <c r="R407" s="10"/>
      <c r="S407" s="51"/>
      <c r="T407" s="737"/>
      <c r="U407" s="564"/>
      <c r="V407" s="737"/>
      <c r="W407" s="564"/>
      <c r="X407" s="737"/>
      <c r="Y407" s="564"/>
      <c r="Z407" s="557"/>
      <c r="AA407" s="557"/>
      <c r="AB407" s="557"/>
      <c r="AC407" s="557"/>
      <c r="AD407" s="557"/>
      <c r="AE407" s="557"/>
    </row>
    <row r="408" spans="1:31" s="11" customFormat="1" ht="39.75" customHeight="1" x14ac:dyDescent="0.3">
      <c r="A408" s="1052" t="s">
        <v>153</v>
      </c>
      <c r="B408" s="1080"/>
      <c r="C408" s="788" t="s">
        <v>78</v>
      </c>
      <c r="D408" s="789" t="s">
        <v>79</v>
      </c>
      <c r="E408" s="789" t="s">
        <v>80</v>
      </c>
      <c r="F408" s="789" t="s">
        <v>80</v>
      </c>
      <c r="G408" s="789" t="s">
        <v>81</v>
      </c>
      <c r="H408" s="789" t="s">
        <v>80</v>
      </c>
      <c r="I408" s="789" t="s">
        <v>90</v>
      </c>
      <c r="J408" s="790" t="s">
        <v>124</v>
      </c>
      <c r="K408" s="62" t="s">
        <v>154</v>
      </c>
      <c r="L408" s="62" t="s">
        <v>12</v>
      </c>
      <c r="M408" s="62" t="s">
        <v>13</v>
      </c>
      <c r="N408" s="62" t="s">
        <v>36</v>
      </c>
      <c r="O408" s="9" t="s">
        <v>25</v>
      </c>
      <c r="P408" s="10">
        <v>0</v>
      </c>
      <c r="Q408" s="10"/>
      <c r="R408" s="10"/>
      <c r="S408" s="51"/>
      <c r="T408" s="737"/>
      <c r="U408" s="800"/>
      <c r="V408" s="737"/>
      <c r="W408" s="800"/>
      <c r="X408" s="737"/>
      <c r="Y408" s="800"/>
      <c r="Z408" s="557"/>
      <c r="AA408" s="557"/>
      <c r="AB408" s="557"/>
      <c r="AC408" s="557"/>
      <c r="AD408" s="557"/>
      <c r="AE408" s="557"/>
    </row>
    <row r="409" spans="1:31" s="11" customFormat="1" ht="39.75" customHeight="1" x14ac:dyDescent="0.3">
      <c r="A409" s="1053"/>
      <c r="B409" s="1081"/>
      <c r="C409" s="788" t="s">
        <v>78</v>
      </c>
      <c r="D409" s="789" t="s">
        <v>79</v>
      </c>
      <c r="E409" s="789" t="s">
        <v>80</v>
      </c>
      <c r="F409" s="789" t="s">
        <v>80</v>
      </c>
      <c r="G409" s="789" t="s">
        <v>81</v>
      </c>
      <c r="H409" s="789" t="s">
        <v>80</v>
      </c>
      <c r="I409" s="789" t="s">
        <v>90</v>
      </c>
      <c r="J409" s="790" t="s">
        <v>124</v>
      </c>
      <c r="K409" s="62" t="s">
        <v>154</v>
      </c>
      <c r="L409" s="62" t="s">
        <v>76</v>
      </c>
      <c r="M409" s="62" t="s">
        <v>13</v>
      </c>
      <c r="N409" s="62" t="s">
        <v>10</v>
      </c>
      <c r="O409" s="9" t="s">
        <v>25</v>
      </c>
      <c r="P409" s="10">
        <v>0</v>
      </c>
      <c r="Q409" s="10"/>
      <c r="R409" s="10"/>
      <c r="S409" s="51"/>
      <c r="T409" s="737"/>
      <c r="U409" s="800"/>
      <c r="V409" s="737"/>
      <c r="W409" s="800"/>
      <c r="X409" s="737"/>
      <c r="Y409" s="800"/>
      <c r="Z409" s="557"/>
      <c r="AA409" s="557"/>
      <c r="AB409" s="557"/>
      <c r="AC409" s="557"/>
      <c r="AD409" s="557"/>
      <c r="AE409" s="557"/>
    </row>
    <row r="410" spans="1:31" s="11" customFormat="1" ht="39.75" customHeight="1" x14ac:dyDescent="0.3">
      <c r="A410" s="1053"/>
      <c r="B410" s="1081"/>
      <c r="C410" s="788" t="s">
        <v>78</v>
      </c>
      <c r="D410" s="789" t="s">
        <v>79</v>
      </c>
      <c r="E410" s="789" t="s">
        <v>80</v>
      </c>
      <c r="F410" s="789" t="s">
        <v>80</v>
      </c>
      <c r="G410" s="789" t="s">
        <v>81</v>
      </c>
      <c r="H410" s="789" t="s">
        <v>80</v>
      </c>
      <c r="I410" s="789" t="s">
        <v>90</v>
      </c>
      <c r="J410" s="790" t="s">
        <v>124</v>
      </c>
      <c r="K410" s="62" t="s">
        <v>154</v>
      </c>
      <c r="L410" s="62" t="s">
        <v>12</v>
      </c>
      <c r="M410" s="62" t="s">
        <v>13</v>
      </c>
      <c r="N410" s="62" t="s">
        <v>10</v>
      </c>
      <c r="O410" s="9" t="s">
        <v>14</v>
      </c>
      <c r="P410" s="10">
        <v>0</v>
      </c>
      <c r="Q410" s="10"/>
      <c r="R410" s="10"/>
      <c r="S410" s="51"/>
      <c r="T410" s="737"/>
      <c r="U410" s="800"/>
      <c r="V410" s="737"/>
      <c r="W410" s="800"/>
      <c r="X410" s="737"/>
      <c r="Y410" s="800"/>
      <c r="Z410" s="557"/>
      <c r="AA410" s="557"/>
      <c r="AB410" s="557"/>
      <c r="AC410" s="557"/>
      <c r="AD410" s="557"/>
      <c r="AE410" s="557"/>
    </row>
    <row r="411" spans="1:31" s="11" customFormat="1" ht="39.75" customHeight="1" x14ac:dyDescent="0.3">
      <c r="A411" s="1054"/>
      <c r="B411" s="1082"/>
      <c r="C411" s="788" t="s">
        <v>78</v>
      </c>
      <c r="D411" s="789" t="s">
        <v>79</v>
      </c>
      <c r="E411" s="789" t="s">
        <v>80</v>
      </c>
      <c r="F411" s="789" t="s">
        <v>80</v>
      </c>
      <c r="G411" s="789" t="s">
        <v>81</v>
      </c>
      <c r="H411" s="789" t="s">
        <v>80</v>
      </c>
      <c r="I411" s="789" t="s">
        <v>90</v>
      </c>
      <c r="J411" s="790" t="s">
        <v>124</v>
      </c>
      <c r="K411" s="62" t="s">
        <v>154</v>
      </c>
      <c r="L411" s="62" t="s">
        <v>76</v>
      </c>
      <c r="M411" s="62" t="s">
        <v>13</v>
      </c>
      <c r="N411" s="62" t="s">
        <v>10</v>
      </c>
      <c r="O411" s="9" t="s">
        <v>14</v>
      </c>
      <c r="P411" s="10">
        <v>0</v>
      </c>
      <c r="Q411" s="10"/>
      <c r="R411" s="10"/>
      <c r="S411" s="51"/>
      <c r="T411" s="737"/>
      <c r="U411" s="800"/>
      <c r="V411" s="737"/>
      <c r="W411" s="800"/>
      <c r="X411" s="737"/>
      <c r="Y411" s="800"/>
      <c r="Z411" s="557"/>
      <c r="AA411" s="557"/>
      <c r="AB411" s="557"/>
      <c r="AC411" s="557"/>
      <c r="AD411" s="557"/>
      <c r="AE411" s="557"/>
    </row>
    <row r="412" spans="1:31" s="11" customFormat="1" ht="36" customHeight="1" x14ac:dyDescent="0.3">
      <c r="A412" s="1052" t="s">
        <v>139</v>
      </c>
      <c r="B412" s="1080"/>
      <c r="C412" s="788" t="s">
        <v>78</v>
      </c>
      <c r="D412" s="789" t="s">
        <v>79</v>
      </c>
      <c r="E412" s="789" t="s">
        <v>80</v>
      </c>
      <c r="F412" s="789" t="s">
        <v>80</v>
      </c>
      <c r="G412" s="789" t="s">
        <v>81</v>
      </c>
      <c r="H412" s="789" t="s">
        <v>80</v>
      </c>
      <c r="I412" s="789" t="s">
        <v>82</v>
      </c>
      <c r="J412" s="790" t="s">
        <v>124</v>
      </c>
      <c r="K412" s="62" t="s">
        <v>140</v>
      </c>
      <c r="L412" s="62" t="s">
        <v>12</v>
      </c>
      <c r="M412" s="62" t="s">
        <v>13</v>
      </c>
      <c r="N412" s="62" t="s">
        <v>20</v>
      </c>
      <c r="O412" s="9" t="s">
        <v>21</v>
      </c>
      <c r="P412" s="10">
        <f>'349 (2020)КРАЙ'!E19</f>
        <v>4210</v>
      </c>
      <c r="Q412" s="10">
        <f>'349 (2021)КРАЙ'!E19</f>
        <v>3000</v>
      </c>
      <c r="R412" s="10">
        <f>'349 (2022)КРАЙ'!E19</f>
        <v>3000</v>
      </c>
      <c r="S412" s="51"/>
      <c r="T412" s="737"/>
      <c r="U412" s="800"/>
      <c r="V412" s="737"/>
      <c r="W412" s="800"/>
      <c r="X412" s="737"/>
      <c r="Y412" s="800"/>
      <c r="Z412" s="557"/>
      <c r="AA412" s="557"/>
      <c r="AB412" s="557"/>
      <c r="AC412" s="557"/>
      <c r="AD412" s="557"/>
      <c r="AE412" s="557"/>
    </row>
    <row r="413" spans="1:31" s="11" customFormat="1" ht="24.75" customHeight="1" x14ac:dyDescent="0.3">
      <c r="A413" s="1053"/>
      <c r="B413" s="1081"/>
      <c r="C413" s="788" t="s">
        <v>78</v>
      </c>
      <c r="D413" s="789" t="s">
        <v>79</v>
      </c>
      <c r="E413" s="789" t="s">
        <v>80</v>
      </c>
      <c r="F413" s="789" t="s">
        <v>80</v>
      </c>
      <c r="G413" s="789" t="s">
        <v>81</v>
      </c>
      <c r="H413" s="789" t="s">
        <v>80</v>
      </c>
      <c r="I413" s="789" t="s">
        <v>82</v>
      </c>
      <c r="J413" s="790" t="s">
        <v>124</v>
      </c>
      <c r="K413" s="62" t="s">
        <v>140</v>
      </c>
      <c r="L413" s="62" t="s">
        <v>76</v>
      </c>
      <c r="M413" s="62" t="s">
        <v>13</v>
      </c>
      <c r="N413" s="62" t="s">
        <v>10</v>
      </c>
      <c r="O413" s="9" t="s">
        <v>21</v>
      </c>
      <c r="P413" s="10">
        <v>0</v>
      </c>
      <c r="Q413" s="10"/>
      <c r="R413" s="10"/>
      <c r="S413" s="51"/>
      <c r="T413" s="737"/>
      <c r="U413" s="800"/>
      <c r="V413" s="737"/>
      <c r="W413" s="800"/>
      <c r="X413" s="737"/>
      <c r="Y413" s="800"/>
      <c r="Z413" s="557"/>
      <c r="AA413" s="557"/>
      <c r="AB413" s="557"/>
      <c r="AC413" s="557"/>
      <c r="AD413" s="557"/>
      <c r="AE413" s="557"/>
    </row>
    <row r="414" spans="1:31" s="11" customFormat="1" ht="24.75" customHeight="1" x14ac:dyDescent="0.3">
      <c r="A414" s="1053"/>
      <c r="B414" s="1081"/>
      <c r="C414" s="788" t="s">
        <v>78</v>
      </c>
      <c r="D414" s="789" t="s">
        <v>79</v>
      </c>
      <c r="E414" s="789" t="s">
        <v>80</v>
      </c>
      <c r="F414" s="789" t="s">
        <v>80</v>
      </c>
      <c r="G414" s="789" t="s">
        <v>81</v>
      </c>
      <c r="H414" s="789" t="s">
        <v>80</v>
      </c>
      <c r="I414" s="789" t="s">
        <v>90</v>
      </c>
      <c r="J414" s="790" t="s">
        <v>124</v>
      </c>
      <c r="K414" s="62" t="s">
        <v>140</v>
      </c>
      <c r="L414" s="62" t="s">
        <v>12</v>
      </c>
      <c r="M414" s="62" t="s">
        <v>13</v>
      </c>
      <c r="N414" s="62" t="s">
        <v>36</v>
      </c>
      <c r="O414" s="9" t="s">
        <v>25</v>
      </c>
      <c r="P414" s="10">
        <v>0</v>
      </c>
      <c r="Q414" s="10"/>
      <c r="R414" s="10"/>
      <c r="S414" s="51"/>
      <c r="T414" s="737"/>
      <c r="U414" s="800"/>
      <c r="V414" s="737"/>
      <c r="W414" s="800"/>
      <c r="X414" s="737"/>
      <c r="Y414" s="800"/>
      <c r="Z414" s="557"/>
      <c r="AA414" s="557"/>
      <c r="AB414" s="557"/>
      <c r="AC414" s="557"/>
      <c r="AD414" s="557"/>
      <c r="AE414" s="557"/>
    </row>
    <row r="415" spans="1:31" s="11" customFormat="1" ht="24.75" customHeight="1" x14ac:dyDescent="0.3">
      <c r="A415" s="1053"/>
      <c r="B415" s="1081"/>
      <c r="C415" s="788" t="s">
        <v>78</v>
      </c>
      <c r="D415" s="789" t="s">
        <v>79</v>
      </c>
      <c r="E415" s="789" t="s">
        <v>80</v>
      </c>
      <c r="F415" s="789" t="s">
        <v>80</v>
      </c>
      <c r="G415" s="789" t="s">
        <v>81</v>
      </c>
      <c r="H415" s="789" t="s">
        <v>80</v>
      </c>
      <c r="I415" s="789" t="s">
        <v>90</v>
      </c>
      <c r="J415" s="790" t="s">
        <v>124</v>
      </c>
      <c r="K415" s="62" t="s">
        <v>140</v>
      </c>
      <c r="L415" s="62" t="s">
        <v>76</v>
      </c>
      <c r="M415" s="62" t="s">
        <v>13</v>
      </c>
      <c r="N415" s="62" t="s">
        <v>10</v>
      </c>
      <c r="O415" s="9" t="s">
        <v>25</v>
      </c>
      <c r="P415" s="10">
        <v>0</v>
      </c>
      <c r="Q415" s="10"/>
      <c r="R415" s="10"/>
      <c r="S415" s="51"/>
      <c r="T415" s="737"/>
      <c r="U415" s="800"/>
      <c r="V415" s="737"/>
      <c r="W415" s="800"/>
      <c r="X415" s="737"/>
      <c r="Y415" s="800"/>
      <c r="Z415" s="557"/>
      <c r="AA415" s="557"/>
      <c r="AB415" s="557"/>
      <c r="AC415" s="557"/>
      <c r="AD415" s="557"/>
      <c r="AE415" s="557"/>
    </row>
    <row r="416" spans="1:31" s="11" customFormat="1" ht="24.75" customHeight="1" x14ac:dyDescent="0.3">
      <c r="A416" s="1053"/>
      <c r="B416" s="1081"/>
      <c r="C416" s="788" t="s">
        <v>78</v>
      </c>
      <c r="D416" s="789" t="s">
        <v>79</v>
      </c>
      <c r="E416" s="789" t="s">
        <v>80</v>
      </c>
      <c r="F416" s="789" t="s">
        <v>80</v>
      </c>
      <c r="G416" s="789" t="s">
        <v>81</v>
      </c>
      <c r="H416" s="789" t="s">
        <v>80</v>
      </c>
      <c r="I416" s="789" t="s">
        <v>90</v>
      </c>
      <c r="J416" s="790" t="s">
        <v>124</v>
      </c>
      <c r="K416" s="62" t="s">
        <v>140</v>
      </c>
      <c r="L416" s="62" t="s">
        <v>12</v>
      </c>
      <c r="M416" s="62" t="s">
        <v>13</v>
      </c>
      <c r="N416" s="62" t="s">
        <v>10</v>
      </c>
      <c r="O416" s="9" t="s">
        <v>14</v>
      </c>
      <c r="P416" s="10">
        <v>0</v>
      </c>
      <c r="Q416" s="10"/>
      <c r="R416" s="10"/>
      <c r="S416" s="51"/>
      <c r="T416" s="737"/>
      <c r="U416" s="800"/>
      <c r="V416" s="737"/>
      <c r="W416" s="800"/>
      <c r="X416" s="737"/>
      <c r="Y416" s="800"/>
      <c r="Z416" s="557"/>
      <c r="AA416" s="557"/>
      <c r="AB416" s="557"/>
      <c r="AC416" s="557"/>
      <c r="AD416" s="557"/>
      <c r="AE416" s="557"/>
    </row>
    <row r="417" spans="1:31" s="11" customFormat="1" ht="24.75" customHeight="1" x14ac:dyDescent="0.25">
      <c r="A417" s="1053"/>
      <c r="B417" s="1081"/>
      <c r="C417" s="788" t="s">
        <v>78</v>
      </c>
      <c r="D417" s="789" t="s">
        <v>79</v>
      </c>
      <c r="E417" s="789" t="s">
        <v>80</v>
      </c>
      <c r="F417" s="789" t="s">
        <v>80</v>
      </c>
      <c r="G417" s="789" t="s">
        <v>81</v>
      </c>
      <c r="H417" s="789" t="s">
        <v>80</v>
      </c>
      <c r="I417" s="789" t="s">
        <v>90</v>
      </c>
      <c r="J417" s="790" t="s">
        <v>124</v>
      </c>
      <c r="K417" s="62" t="s">
        <v>140</v>
      </c>
      <c r="L417" s="62" t="s">
        <v>12</v>
      </c>
      <c r="M417" s="62" t="s">
        <v>13</v>
      </c>
      <c r="N417" s="62" t="s">
        <v>10</v>
      </c>
      <c r="O417" s="9" t="s">
        <v>811</v>
      </c>
      <c r="P417" s="10">
        <v>0</v>
      </c>
      <c r="Q417" s="10"/>
      <c r="R417" s="10"/>
      <c r="S417" s="51"/>
      <c r="T417" s="737"/>
      <c r="U417" s="564"/>
      <c r="V417" s="737"/>
      <c r="W417" s="564"/>
      <c r="X417" s="737"/>
      <c r="Y417" s="564"/>
      <c r="Z417" s="557"/>
      <c r="AA417" s="557"/>
      <c r="AB417" s="557"/>
      <c r="AC417" s="557"/>
      <c r="AD417" s="557"/>
      <c r="AE417" s="557"/>
    </row>
    <row r="418" spans="1:31" s="11" customFormat="1" ht="24.75" customHeight="1" x14ac:dyDescent="0.3">
      <c r="A418" s="1054"/>
      <c r="B418" s="1082"/>
      <c r="C418" s="788" t="s">
        <v>78</v>
      </c>
      <c r="D418" s="789" t="s">
        <v>79</v>
      </c>
      <c r="E418" s="789" t="s">
        <v>80</v>
      </c>
      <c r="F418" s="789" t="s">
        <v>80</v>
      </c>
      <c r="G418" s="789" t="s">
        <v>81</v>
      </c>
      <c r="H418" s="789" t="s">
        <v>80</v>
      </c>
      <c r="I418" s="789" t="s">
        <v>90</v>
      </c>
      <c r="J418" s="790" t="s">
        <v>124</v>
      </c>
      <c r="K418" s="62" t="s">
        <v>140</v>
      </c>
      <c r="L418" s="62" t="s">
        <v>76</v>
      </c>
      <c r="M418" s="62" t="s">
        <v>13</v>
      </c>
      <c r="N418" s="62" t="s">
        <v>10</v>
      </c>
      <c r="O418" s="9" t="s">
        <v>14</v>
      </c>
      <c r="P418" s="10">
        <v>0</v>
      </c>
      <c r="Q418" s="10"/>
      <c r="R418" s="10"/>
      <c r="S418" s="51"/>
      <c r="T418" s="737"/>
      <c r="U418" s="800"/>
      <c r="V418" s="737"/>
      <c r="W418" s="800"/>
      <c r="X418" s="737"/>
      <c r="Y418" s="800"/>
      <c r="Z418" s="557"/>
      <c r="AA418" s="557"/>
      <c r="AB418" s="557"/>
      <c r="AC418" s="557"/>
      <c r="AD418" s="557"/>
      <c r="AE418" s="557"/>
    </row>
    <row r="419" spans="1:31" s="30" customFormat="1" ht="50.25" customHeight="1" x14ac:dyDescent="0.3">
      <c r="A419" s="27" t="s">
        <v>231</v>
      </c>
      <c r="B419" s="31">
        <v>2650</v>
      </c>
      <c r="C419" s="1049" t="s">
        <v>10</v>
      </c>
      <c r="D419" s="1050"/>
      <c r="E419" s="1050"/>
      <c r="F419" s="1050"/>
      <c r="G419" s="1050"/>
      <c r="H419" s="1050"/>
      <c r="I419" s="1050"/>
      <c r="J419" s="1051"/>
      <c r="K419" s="1049" t="s">
        <v>10</v>
      </c>
      <c r="L419" s="1050"/>
      <c r="M419" s="1050"/>
      <c r="N419" s="1050"/>
      <c r="O419" s="1051"/>
      <c r="P419" s="29">
        <f>P420+P424</f>
        <v>0</v>
      </c>
      <c r="Q419" s="29">
        <f t="shared" ref="Q419:S419" si="73">Q420+Q424</f>
        <v>0</v>
      </c>
      <c r="R419" s="29">
        <f t="shared" si="73"/>
        <v>0</v>
      </c>
      <c r="S419" s="29">
        <f t="shared" si="73"/>
        <v>0</v>
      </c>
      <c r="T419" s="558"/>
      <c r="U419" s="809"/>
      <c r="V419" s="558"/>
      <c r="W419" s="809"/>
      <c r="X419" s="558"/>
      <c r="Y419" s="809"/>
      <c r="Z419" s="556"/>
      <c r="AA419" s="556"/>
      <c r="AB419" s="556"/>
      <c r="AC419" s="556"/>
      <c r="AD419" s="556"/>
      <c r="AE419" s="556"/>
    </row>
    <row r="420" spans="1:31" s="11" customFormat="1" ht="68.25" customHeight="1" x14ac:dyDescent="0.3">
      <c r="A420" s="27" t="s">
        <v>232</v>
      </c>
      <c r="B420" s="31">
        <v>2651</v>
      </c>
      <c r="C420" s="1049" t="s">
        <v>10</v>
      </c>
      <c r="D420" s="1050"/>
      <c r="E420" s="1050"/>
      <c r="F420" s="1050"/>
      <c r="G420" s="1050"/>
      <c r="H420" s="1050"/>
      <c r="I420" s="1050"/>
      <c r="J420" s="1051"/>
      <c r="K420" s="1049" t="s">
        <v>10</v>
      </c>
      <c r="L420" s="1050"/>
      <c r="M420" s="1050"/>
      <c r="N420" s="1050"/>
      <c r="O420" s="1051"/>
      <c r="P420" s="29">
        <f>SUM(P421:P423)</f>
        <v>0</v>
      </c>
      <c r="Q420" s="29">
        <f t="shared" ref="Q420:S420" si="74">SUM(Q421:Q423)</f>
        <v>0</v>
      </c>
      <c r="R420" s="29">
        <f t="shared" si="74"/>
        <v>0</v>
      </c>
      <c r="S420" s="29">
        <f t="shared" si="74"/>
        <v>0</v>
      </c>
      <c r="T420" s="737"/>
      <c r="U420" s="800"/>
      <c r="V420" s="737"/>
      <c r="W420" s="800"/>
      <c r="X420" s="737"/>
      <c r="Y420" s="800"/>
      <c r="Z420" s="557"/>
      <c r="AA420" s="557"/>
      <c r="AB420" s="557"/>
      <c r="AC420" s="557"/>
      <c r="AD420" s="557"/>
      <c r="AE420" s="557"/>
    </row>
    <row r="421" spans="1:31" s="11" customFormat="1" ht="68.25" customHeight="1" x14ac:dyDescent="0.3">
      <c r="A421" s="7"/>
      <c r="B421" s="797"/>
      <c r="C421" s="788"/>
      <c r="D421" s="789"/>
      <c r="E421" s="789"/>
      <c r="F421" s="789"/>
      <c r="G421" s="789"/>
      <c r="H421" s="789"/>
      <c r="I421" s="789"/>
      <c r="J421" s="790"/>
      <c r="K421" s="62"/>
      <c r="L421" s="62"/>
      <c r="M421" s="62"/>
      <c r="N421" s="62"/>
      <c r="O421" s="9"/>
      <c r="P421" s="10">
        <v>0</v>
      </c>
      <c r="Q421" s="10"/>
      <c r="R421" s="10"/>
      <c r="S421" s="51"/>
      <c r="T421" s="737"/>
      <c r="U421" s="800"/>
      <c r="V421" s="737"/>
      <c r="W421" s="800"/>
      <c r="X421" s="737"/>
      <c r="Y421" s="800"/>
      <c r="Z421" s="557"/>
      <c r="AA421" s="557"/>
      <c r="AB421" s="557"/>
      <c r="AC421" s="557"/>
      <c r="AD421" s="557"/>
      <c r="AE421" s="557"/>
    </row>
    <row r="422" spans="1:31" s="11" customFormat="1" ht="68.25" customHeight="1" x14ac:dyDescent="0.3">
      <c r="A422" s="7"/>
      <c r="B422" s="797"/>
      <c r="C422" s="788"/>
      <c r="D422" s="789"/>
      <c r="E422" s="789"/>
      <c r="F422" s="789"/>
      <c r="G422" s="789"/>
      <c r="H422" s="789"/>
      <c r="I422" s="789"/>
      <c r="J422" s="790"/>
      <c r="K422" s="62"/>
      <c r="L422" s="62"/>
      <c r="M422" s="62"/>
      <c r="N422" s="62"/>
      <c r="O422" s="9"/>
      <c r="P422" s="10">
        <v>0</v>
      </c>
      <c r="Q422" s="10"/>
      <c r="R422" s="10"/>
      <c r="S422" s="51"/>
      <c r="T422" s="737"/>
      <c r="U422" s="800"/>
      <c r="V422" s="737"/>
      <c r="W422" s="800"/>
      <c r="X422" s="737"/>
      <c r="Y422" s="800"/>
      <c r="Z422" s="557"/>
      <c r="AA422" s="557"/>
      <c r="AB422" s="557"/>
      <c r="AC422" s="557"/>
      <c r="AD422" s="557"/>
      <c r="AE422" s="557"/>
    </row>
    <row r="423" spans="1:31" s="11" customFormat="1" ht="68.25" customHeight="1" x14ac:dyDescent="0.3">
      <c r="A423" s="7"/>
      <c r="B423" s="797"/>
      <c r="C423" s="788"/>
      <c r="D423" s="789"/>
      <c r="E423" s="789"/>
      <c r="F423" s="789"/>
      <c r="G423" s="789"/>
      <c r="H423" s="789"/>
      <c r="I423" s="789"/>
      <c r="J423" s="790"/>
      <c r="K423" s="62"/>
      <c r="L423" s="62"/>
      <c r="M423" s="62"/>
      <c r="N423" s="62"/>
      <c r="O423" s="9"/>
      <c r="P423" s="10">
        <v>0</v>
      </c>
      <c r="Q423" s="10"/>
      <c r="R423" s="10"/>
      <c r="S423" s="51"/>
      <c r="T423" s="737"/>
      <c r="U423" s="800"/>
      <c r="V423" s="737"/>
      <c r="W423" s="800"/>
      <c r="X423" s="737"/>
      <c r="Y423" s="800"/>
      <c r="Z423" s="557"/>
      <c r="AA423" s="557"/>
      <c r="AB423" s="557"/>
      <c r="AC423" s="557"/>
      <c r="AD423" s="557"/>
      <c r="AE423" s="557"/>
    </row>
    <row r="424" spans="1:31" s="11" customFormat="1" ht="66" customHeight="1" x14ac:dyDescent="0.3">
      <c r="A424" s="27" t="s">
        <v>233</v>
      </c>
      <c r="B424" s="31">
        <v>2652</v>
      </c>
      <c r="C424" s="1049" t="s">
        <v>10</v>
      </c>
      <c r="D424" s="1050"/>
      <c r="E424" s="1050"/>
      <c r="F424" s="1050"/>
      <c r="G424" s="1050"/>
      <c r="H424" s="1050"/>
      <c r="I424" s="1050"/>
      <c r="J424" s="1051"/>
      <c r="K424" s="1049" t="s">
        <v>10</v>
      </c>
      <c r="L424" s="1050"/>
      <c r="M424" s="1050"/>
      <c r="N424" s="1050"/>
      <c r="O424" s="1051"/>
      <c r="P424" s="29">
        <f>SUM(P425:P430)</f>
        <v>0</v>
      </c>
      <c r="Q424" s="29">
        <f t="shared" ref="Q424:S424" si="75">SUM(Q425:Q430)</f>
        <v>0</v>
      </c>
      <c r="R424" s="29">
        <f t="shared" si="75"/>
        <v>0</v>
      </c>
      <c r="S424" s="29">
        <f t="shared" si="75"/>
        <v>0</v>
      </c>
      <c r="T424" s="737"/>
      <c r="U424" s="800"/>
      <c r="V424" s="737"/>
      <c r="W424" s="800"/>
      <c r="X424" s="737"/>
      <c r="Y424" s="800"/>
      <c r="Z424" s="557"/>
      <c r="AA424" s="557"/>
      <c r="AB424" s="557"/>
      <c r="AC424" s="557"/>
      <c r="AD424" s="557"/>
      <c r="AE424" s="557"/>
    </row>
    <row r="425" spans="1:31" s="11" customFormat="1" ht="68.25" customHeight="1" x14ac:dyDescent="0.3">
      <c r="A425" s="1052" t="s">
        <v>98</v>
      </c>
      <c r="B425" s="797"/>
      <c r="C425" s="788" t="s">
        <v>78</v>
      </c>
      <c r="D425" s="789" t="s">
        <v>79</v>
      </c>
      <c r="E425" s="789" t="s">
        <v>80</v>
      </c>
      <c r="F425" s="789" t="s">
        <v>80</v>
      </c>
      <c r="G425" s="789" t="s">
        <v>81</v>
      </c>
      <c r="H425" s="789" t="s">
        <v>80</v>
      </c>
      <c r="I425" s="789" t="s">
        <v>157</v>
      </c>
      <c r="J425" s="790" t="s">
        <v>759</v>
      </c>
      <c r="K425" s="62" t="s">
        <v>99</v>
      </c>
      <c r="L425" s="62" t="s">
        <v>12</v>
      </c>
      <c r="M425" s="62" t="s">
        <v>13</v>
      </c>
      <c r="N425" s="62" t="s">
        <v>750</v>
      </c>
      <c r="O425" s="9" t="s">
        <v>46</v>
      </c>
      <c r="P425" s="10">
        <v>0</v>
      </c>
      <c r="Q425" s="10"/>
      <c r="R425" s="10"/>
      <c r="S425" s="51"/>
      <c r="T425" s="737"/>
      <c r="U425" s="800"/>
      <c r="V425" s="737"/>
      <c r="W425" s="800"/>
      <c r="X425" s="737"/>
      <c r="Y425" s="800"/>
      <c r="Z425" s="557"/>
      <c r="AA425" s="557"/>
      <c r="AB425" s="557"/>
      <c r="AC425" s="557"/>
      <c r="AD425" s="557"/>
      <c r="AE425" s="557"/>
    </row>
    <row r="426" spans="1:31" s="11" customFormat="1" ht="68.25" customHeight="1" x14ac:dyDescent="0.3">
      <c r="A426" s="1053"/>
      <c r="B426" s="797"/>
      <c r="C426" s="788" t="s">
        <v>78</v>
      </c>
      <c r="D426" s="789" t="s">
        <v>79</v>
      </c>
      <c r="E426" s="789" t="s">
        <v>80</v>
      </c>
      <c r="F426" s="789" t="s">
        <v>80</v>
      </c>
      <c r="G426" s="789" t="s">
        <v>81</v>
      </c>
      <c r="H426" s="789" t="s">
        <v>80</v>
      </c>
      <c r="I426" s="789" t="s">
        <v>157</v>
      </c>
      <c r="J426" s="790" t="s">
        <v>759</v>
      </c>
      <c r="K426" s="62" t="s">
        <v>99</v>
      </c>
      <c r="L426" s="62" t="s">
        <v>12</v>
      </c>
      <c r="M426" s="62" t="s">
        <v>13</v>
      </c>
      <c r="N426" s="62" t="s">
        <v>752</v>
      </c>
      <c r="O426" s="9" t="s">
        <v>46</v>
      </c>
      <c r="P426" s="10">
        <v>0</v>
      </c>
      <c r="Q426" s="10"/>
      <c r="R426" s="10"/>
      <c r="S426" s="51"/>
      <c r="T426" s="737"/>
      <c r="U426" s="800"/>
      <c r="V426" s="737"/>
      <c r="W426" s="800"/>
      <c r="X426" s="737"/>
      <c r="Y426" s="800"/>
      <c r="Z426" s="557"/>
      <c r="AA426" s="557"/>
      <c r="AB426" s="557"/>
      <c r="AC426" s="557"/>
      <c r="AD426" s="557"/>
      <c r="AE426" s="557"/>
    </row>
    <row r="427" spans="1:31" s="11" customFormat="1" ht="68.25" customHeight="1" x14ac:dyDescent="0.3">
      <c r="A427" s="1054"/>
      <c r="B427" s="797"/>
      <c r="C427" s="788" t="s">
        <v>78</v>
      </c>
      <c r="D427" s="789" t="s">
        <v>79</v>
      </c>
      <c r="E427" s="789" t="s">
        <v>80</v>
      </c>
      <c r="F427" s="789" t="s">
        <v>80</v>
      </c>
      <c r="G427" s="789" t="s">
        <v>81</v>
      </c>
      <c r="H427" s="789" t="s">
        <v>80</v>
      </c>
      <c r="I427" s="789" t="s">
        <v>157</v>
      </c>
      <c r="J427" s="790" t="s">
        <v>759</v>
      </c>
      <c r="K427" s="62" t="s">
        <v>99</v>
      </c>
      <c r="L427" s="62" t="s">
        <v>12</v>
      </c>
      <c r="M427" s="62" t="s">
        <v>13</v>
      </c>
      <c r="N427" s="62" t="s">
        <v>754</v>
      </c>
      <c r="O427" s="9" t="s">
        <v>46</v>
      </c>
      <c r="P427" s="10">
        <v>0</v>
      </c>
      <c r="Q427" s="10"/>
      <c r="R427" s="10"/>
      <c r="S427" s="51"/>
      <c r="T427" s="737"/>
      <c r="U427" s="800"/>
      <c r="V427" s="737"/>
      <c r="W427" s="800"/>
      <c r="X427" s="737"/>
      <c r="Y427" s="800"/>
      <c r="Z427" s="557"/>
      <c r="AA427" s="557"/>
      <c r="AB427" s="557"/>
      <c r="AC427" s="557"/>
      <c r="AD427" s="557"/>
      <c r="AE427" s="557"/>
    </row>
    <row r="428" spans="1:31" s="11" customFormat="1" ht="68.25" customHeight="1" x14ac:dyDescent="0.3">
      <c r="A428" s="1052" t="s">
        <v>148</v>
      </c>
      <c r="B428" s="797"/>
      <c r="C428" s="788" t="s">
        <v>78</v>
      </c>
      <c r="D428" s="789" t="s">
        <v>79</v>
      </c>
      <c r="E428" s="789" t="s">
        <v>80</v>
      </c>
      <c r="F428" s="789" t="s">
        <v>80</v>
      </c>
      <c r="G428" s="789" t="s">
        <v>81</v>
      </c>
      <c r="H428" s="789" t="s">
        <v>80</v>
      </c>
      <c r="I428" s="789" t="s">
        <v>157</v>
      </c>
      <c r="J428" s="790" t="s">
        <v>759</v>
      </c>
      <c r="K428" s="62" t="s">
        <v>149</v>
      </c>
      <c r="L428" s="62" t="s">
        <v>12</v>
      </c>
      <c r="M428" s="62" t="s">
        <v>13</v>
      </c>
      <c r="N428" s="62" t="s">
        <v>750</v>
      </c>
      <c r="O428" s="9" t="s">
        <v>46</v>
      </c>
      <c r="P428" s="10">
        <v>0</v>
      </c>
      <c r="Q428" s="10"/>
      <c r="R428" s="10"/>
      <c r="S428" s="51"/>
      <c r="T428" s="737"/>
      <c r="U428" s="800"/>
      <c r="V428" s="737"/>
      <c r="W428" s="800"/>
      <c r="X428" s="737"/>
      <c r="Y428" s="800"/>
      <c r="Z428" s="557"/>
      <c r="AA428" s="557"/>
      <c r="AB428" s="557"/>
      <c r="AC428" s="557"/>
      <c r="AD428" s="557"/>
      <c r="AE428" s="557"/>
    </row>
    <row r="429" spans="1:31" s="11" customFormat="1" ht="68.25" customHeight="1" x14ac:dyDescent="0.3">
      <c r="A429" s="1053"/>
      <c r="B429" s="797"/>
      <c r="C429" s="788" t="s">
        <v>78</v>
      </c>
      <c r="D429" s="789" t="s">
        <v>79</v>
      </c>
      <c r="E429" s="789" t="s">
        <v>80</v>
      </c>
      <c r="F429" s="789" t="s">
        <v>80</v>
      </c>
      <c r="G429" s="789" t="s">
        <v>81</v>
      </c>
      <c r="H429" s="789" t="s">
        <v>80</v>
      </c>
      <c r="I429" s="789" t="s">
        <v>157</v>
      </c>
      <c r="J429" s="790" t="s">
        <v>759</v>
      </c>
      <c r="K429" s="62" t="s">
        <v>149</v>
      </c>
      <c r="L429" s="62" t="s">
        <v>12</v>
      </c>
      <c r="M429" s="62" t="s">
        <v>13</v>
      </c>
      <c r="N429" s="62" t="s">
        <v>752</v>
      </c>
      <c r="O429" s="9" t="s">
        <v>46</v>
      </c>
      <c r="P429" s="10">
        <v>0</v>
      </c>
      <c r="Q429" s="10"/>
      <c r="R429" s="10"/>
      <c r="S429" s="51"/>
      <c r="T429" s="737" t="s">
        <v>760</v>
      </c>
      <c r="U429" s="800"/>
      <c r="V429" s="737"/>
      <c r="W429" s="800"/>
      <c r="X429" s="737"/>
      <c r="Y429" s="800"/>
      <c r="Z429" s="557"/>
      <c r="AA429" s="557"/>
      <c r="AB429" s="557"/>
      <c r="AC429" s="557"/>
      <c r="AD429" s="557"/>
      <c r="AE429" s="557"/>
    </row>
    <row r="430" spans="1:31" s="11" customFormat="1" ht="68.25" customHeight="1" x14ac:dyDescent="0.3">
      <c r="A430" s="1054"/>
      <c r="B430" s="797"/>
      <c r="C430" s="788" t="s">
        <v>78</v>
      </c>
      <c r="D430" s="789" t="s">
        <v>79</v>
      </c>
      <c r="E430" s="789" t="s">
        <v>80</v>
      </c>
      <c r="F430" s="789" t="s">
        <v>80</v>
      </c>
      <c r="G430" s="789" t="s">
        <v>81</v>
      </c>
      <c r="H430" s="789" t="s">
        <v>80</v>
      </c>
      <c r="I430" s="789" t="s">
        <v>157</v>
      </c>
      <c r="J430" s="790" t="s">
        <v>759</v>
      </c>
      <c r="K430" s="62" t="s">
        <v>149</v>
      </c>
      <c r="L430" s="62" t="s">
        <v>12</v>
      </c>
      <c r="M430" s="62" t="s">
        <v>13</v>
      </c>
      <c r="N430" s="62" t="s">
        <v>754</v>
      </c>
      <c r="O430" s="9" t="s">
        <v>46</v>
      </c>
      <c r="P430" s="10">
        <v>0</v>
      </c>
      <c r="Q430" s="10"/>
      <c r="R430" s="10"/>
      <c r="S430" s="51"/>
      <c r="T430" s="737"/>
      <c r="U430" s="800"/>
      <c r="V430" s="737"/>
      <c r="W430" s="800"/>
      <c r="X430" s="737"/>
      <c r="Y430" s="800"/>
      <c r="Z430" s="557"/>
      <c r="AA430" s="557"/>
      <c r="AB430" s="557"/>
      <c r="AC430" s="557"/>
      <c r="AD430" s="557"/>
      <c r="AE430" s="557"/>
    </row>
    <row r="431" spans="1:31" s="48" customFormat="1" ht="50.25" customHeight="1" x14ac:dyDescent="0.3">
      <c r="A431" s="46" t="s">
        <v>234</v>
      </c>
      <c r="B431" s="58">
        <v>3000</v>
      </c>
      <c r="C431" s="1074" t="s">
        <v>10</v>
      </c>
      <c r="D431" s="1075"/>
      <c r="E431" s="1075"/>
      <c r="F431" s="1075"/>
      <c r="G431" s="1075"/>
      <c r="H431" s="1075"/>
      <c r="I431" s="1075"/>
      <c r="J431" s="1076"/>
      <c r="K431" s="1074" t="s">
        <v>10</v>
      </c>
      <c r="L431" s="1075"/>
      <c r="M431" s="1075"/>
      <c r="N431" s="1075"/>
      <c r="O431" s="1076"/>
      <c r="P431" s="47">
        <f>P432</f>
        <v>-4560</v>
      </c>
      <c r="Q431" s="47">
        <f t="shared" ref="Q431:R431" si="76">Q432</f>
        <v>0</v>
      </c>
      <c r="R431" s="47">
        <f t="shared" si="76"/>
        <v>0</v>
      </c>
      <c r="S431" s="52" t="s">
        <v>10</v>
      </c>
      <c r="T431" s="559"/>
      <c r="U431" s="811"/>
      <c r="V431" s="559"/>
      <c r="W431" s="811"/>
      <c r="X431" s="559"/>
      <c r="Y431" s="811"/>
      <c r="Z431" s="559"/>
      <c r="AA431" s="559"/>
      <c r="AB431" s="559"/>
      <c r="AC431" s="559"/>
      <c r="AD431" s="559"/>
      <c r="AE431" s="559"/>
    </row>
    <row r="432" spans="1:31" s="11" customFormat="1" ht="47.25" customHeight="1" x14ac:dyDescent="0.3">
      <c r="A432" s="7" t="s">
        <v>235</v>
      </c>
      <c r="B432" s="797">
        <v>3010</v>
      </c>
      <c r="C432" s="1058" t="s">
        <v>18</v>
      </c>
      <c r="D432" s="1059"/>
      <c r="E432" s="1059"/>
      <c r="F432" s="1059"/>
      <c r="G432" s="1059"/>
      <c r="H432" s="1059"/>
      <c r="I432" s="1059"/>
      <c r="J432" s="1060"/>
      <c r="K432" s="795" t="s">
        <v>10</v>
      </c>
      <c r="L432" s="795" t="s">
        <v>12</v>
      </c>
      <c r="M432" s="64" t="s">
        <v>13</v>
      </c>
      <c r="N432" s="64" t="s">
        <v>10</v>
      </c>
      <c r="O432" s="16" t="s">
        <v>14</v>
      </c>
      <c r="P432" s="10">
        <f>'Налоги из дохода 180'!B10</f>
        <v>-4560</v>
      </c>
      <c r="Q432" s="10">
        <f>'Налоги из дохода 180'!C10</f>
        <v>0</v>
      </c>
      <c r="R432" s="10">
        <f>'Налоги из дохода 180'!D10</f>
        <v>0</v>
      </c>
      <c r="S432" s="51" t="s">
        <v>10</v>
      </c>
      <c r="T432" s="737">
        <v>-4560</v>
      </c>
      <c r="U432" s="800">
        <f>T432-P432</f>
        <v>0</v>
      </c>
      <c r="V432" s="737"/>
      <c r="W432" s="800"/>
      <c r="X432" s="737"/>
      <c r="Y432" s="800"/>
      <c r="Z432" s="557"/>
      <c r="AA432" s="557"/>
      <c r="AB432" s="557"/>
      <c r="AC432" s="557"/>
      <c r="AD432" s="557"/>
      <c r="AE432" s="557"/>
    </row>
    <row r="433" spans="1:31" s="48" customFormat="1" ht="47.25" customHeight="1" x14ac:dyDescent="0.3">
      <c r="A433" s="46" t="s">
        <v>236</v>
      </c>
      <c r="B433" s="58">
        <v>4000</v>
      </c>
      <c r="C433" s="1074" t="s">
        <v>10</v>
      </c>
      <c r="D433" s="1075"/>
      <c r="E433" s="1075"/>
      <c r="F433" s="1075"/>
      <c r="G433" s="1075"/>
      <c r="H433" s="1075"/>
      <c r="I433" s="1075"/>
      <c r="J433" s="1076"/>
      <c r="K433" s="1074" t="s">
        <v>10</v>
      </c>
      <c r="L433" s="1075"/>
      <c r="M433" s="1075"/>
      <c r="N433" s="1075"/>
      <c r="O433" s="1076"/>
      <c r="P433" s="47">
        <f>P434+P435+P436</f>
        <v>0</v>
      </c>
      <c r="Q433" s="47">
        <f t="shared" ref="Q433:R433" si="77">Q434+Q435+Q436</f>
        <v>0</v>
      </c>
      <c r="R433" s="47">
        <f t="shared" si="77"/>
        <v>0</v>
      </c>
      <c r="S433" s="52" t="s">
        <v>10</v>
      </c>
      <c r="T433" s="559"/>
      <c r="U433" s="811"/>
      <c r="V433" s="559"/>
      <c r="W433" s="811"/>
      <c r="X433" s="559"/>
      <c r="Y433" s="811"/>
      <c r="Z433" s="559"/>
      <c r="AA433" s="559"/>
      <c r="AB433" s="559"/>
      <c r="AC433" s="559"/>
      <c r="AD433" s="559"/>
      <c r="AE433" s="559"/>
    </row>
    <row r="434" spans="1:31" s="11" customFormat="1" ht="31.5" customHeight="1" x14ac:dyDescent="0.3">
      <c r="A434" s="1052" t="s">
        <v>237</v>
      </c>
      <c r="B434" s="1080">
        <v>4010</v>
      </c>
      <c r="C434" s="1058" t="s">
        <v>75</v>
      </c>
      <c r="D434" s="1059"/>
      <c r="E434" s="1059"/>
      <c r="F434" s="1059"/>
      <c r="G434" s="1059"/>
      <c r="H434" s="1059"/>
      <c r="I434" s="1059"/>
      <c r="J434" s="1060"/>
      <c r="K434" s="795" t="s">
        <v>10</v>
      </c>
      <c r="L434" s="795" t="s">
        <v>12</v>
      </c>
      <c r="M434" s="64" t="s">
        <v>13</v>
      </c>
      <c r="N434" s="64" t="s">
        <v>10</v>
      </c>
      <c r="O434" s="16" t="s">
        <v>14</v>
      </c>
      <c r="P434" s="10">
        <v>0</v>
      </c>
      <c r="Q434" s="10"/>
      <c r="R434" s="10"/>
      <c r="S434" s="51" t="s">
        <v>10</v>
      </c>
      <c r="T434" s="737"/>
      <c r="U434" s="800">
        <f t="shared" ref="U434:U436" si="78">T434-P434</f>
        <v>0</v>
      </c>
      <c r="V434" s="737"/>
      <c r="W434" s="800"/>
      <c r="X434" s="737"/>
      <c r="Y434" s="800"/>
      <c r="Z434" s="557"/>
      <c r="AA434" s="557"/>
      <c r="AB434" s="557"/>
      <c r="AC434" s="557"/>
      <c r="AD434" s="557"/>
      <c r="AE434" s="557"/>
    </row>
    <row r="435" spans="1:31" s="11" customFormat="1" ht="31.5" customHeight="1" x14ac:dyDescent="0.3">
      <c r="A435" s="1053"/>
      <c r="B435" s="1081"/>
      <c r="C435" s="1058" t="s">
        <v>75</v>
      </c>
      <c r="D435" s="1059"/>
      <c r="E435" s="1059"/>
      <c r="F435" s="1059"/>
      <c r="G435" s="1059"/>
      <c r="H435" s="1059"/>
      <c r="I435" s="1059"/>
      <c r="J435" s="1060"/>
      <c r="K435" s="795" t="s">
        <v>10</v>
      </c>
      <c r="L435" s="795" t="s">
        <v>12</v>
      </c>
      <c r="M435" s="64" t="s">
        <v>13</v>
      </c>
      <c r="N435" s="64" t="s">
        <v>10</v>
      </c>
      <c r="O435" s="16" t="s">
        <v>25</v>
      </c>
      <c r="P435" s="10">
        <v>0</v>
      </c>
      <c r="Q435" s="10"/>
      <c r="R435" s="10"/>
      <c r="S435" s="51" t="s">
        <v>10</v>
      </c>
      <c r="T435" s="737"/>
      <c r="U435" s="800">
        <f t="shared" si="78"/>
        <v>0</v>
      </c>
      <c r="V435" s="737"/>
      <c r="W435" s="800"/>
      <c r="X435" s="737"/>
      <c r="Y435" s="800"/>
      <c r="Z435" s="557"/>
      <c r="AA435" s="557"/>
      <c r="AB435" s="557"/>
      <c r="AC435" s="557"/>
      <c r="AD435" s="557"/>
      <c r="AE435" s="557"/>
    </row>
    <row r="436" spans="1:31" s="11" customFormat="1" ht="31.5" customHeight="1" x14ac:dyDescent="0.3">
      <c r="A436" s="1054"/>
      <c r="B436" s="1082"/>
      <c r="C436" s="1058" t="s">
        <v>75</v>
      </c>
      <c r="D436" s="1059"/>
      <c r="E436" s="1059"/>
      <c r="F436" s="1059"/>
      <c r="G436" s="1059"/>
      <c r="H436" s="1059"/>
      <c r="I436" s="1059"/>
      <c r="J436" s="1060"/>
      <c r="K436" s="795" t="s">
        <v>10</v>
      </c>
      <c r="L436" s="795" t="s">
        <v>12</v>
      </c>
      <c r="M436" s="64" t="s">
        <v>13</v>
      </c>
      <c r="N436" s="64" t="s">
        <v>10</v>
      </c>
      <c r="O436" s="16" t="s">
        <v>21</v>
      </c>
      <c r="P436" s="10">
        <v>0</v>
      </c>
      <c r="Q436" s="10"/>
      <c r="R436" s="10"/>
      <c r="S436" s="51" t="s">
        <v>10</v>
      </c>
      <c r="T436" s="737"/>
      <c r="U436" s="800">
        <f t="shared" si="78"/>
        <v>0</v>
      </c>
      <c r="V436" s="737"/>
      <c r="W436" s="800"/>
      <c r="X436" s="737"/>
      <c r="Y436" s="800"/>
      <c r="Z436" s="557"/>
      <c r="AA436" s="557"/>
      <c r="AB436" s="557"/>
      <c r="AC436" s="557"/>
      <c r="AD436" s="557"/>
      <c r="AE436" s="557"/>
    </row>
    <row r="438" spans="1:31" x14ac:dyDescent="0.3">
      <c r="K438" s="25"/>
      <c r="P438" s="36"/>
    </row>
    <row r="439" spans="1:31" x14ac:dyDescent="0.3">
      <c r="K439" s="25"/>
      <c r="P439" s="36"/>
    </row>
    <row r="444" spans="1:31" x14ac:dyDescent="0.3">
      <c r="P444" s="25"/>
    </row>
    <row r="445" spans="1:31" x14ac:dyDescent="0.3">
      <c r="P445" s="36"/>
    </row>
    <row r="446" spans="1:31" x14ac:dyDescent="0.3">
      <c r="P446" s="36"/>
    </row>
  </sheetData>
  <sheetProtection formatColumns="0" formatRows="0" autoFilter="0"/>
  <protectedRanges>
    <protectedRange sqref="Q353:S353" name="Диапазон1_6_2"/>
    <protectedRange sqref="Q218:S218" name="Диапазон1_12"/>
    <protectedRange sqref="Q220:S220" name="Диапазон1_13"/>
    <protectedRange sqref="Q211:S211 S212" name="Диапазон1_15"/>
    <protectedRange sqref="Q276:S276" name="Диапазон1_16"/>
    <protectedRange sqref="Q262:S262" name="Диапазон1_18_1"/>
    <protectedRange sqref="Q231:S231" name="Диапазон1_18_3"/>
    <protectedRange sqref="Q223:S223 Q229:S230 Q234:S235" name="Диапазон1_13_1"/>
    <protectedRange sqref="Q221:S221" name="Диапазон1_12_1"/>
    <protectedRange sqref="Q126:S126" name="Диапазон1_2"/>
    <protectedRange sqref="Q164:S164" name="Диапазон1_3"/>
    <protectedRange sqref="Q346:S346 Q348:S348" name="Диапазон1_4"/>
    <protectedRange sqref="Q144:S144 S143 Q146:S146" name="Диапазон1_5"/>
    <protectedRange sqref="Q371:S371" name="Диапазон1_22_1"/>
    <protectedRange sqref="Q222:S222" name="Диапазон1_8"/>
    <protectedRange sqref="Q224:S224 S225" name="Диапазон1_9"/>
    <protectedRange sqref="Q338:S338" name="Диапазон1_19"/>
    <protectedRange sqref="Q363:S363" name="Диапазон1_20"/>
    <protectedRange sqref="Q328:S329" name="Диапазон1_21"/>
    <protectedRange sqref="Q264:S264" name="Диапазон1_26"/>
    <protectedRange sqref="Q263:S263" name="Диапазон1_28"/>
    <protectedRange sqref="Q265:S265" name="Диапазон1_29"/>
    <protectedRange sqref="Q350:S350 Q401:S401" name="Диапазон1_33"/>
    <protectedRange sqref="Q316:S317 Q351:S352 Q402:S403 Q405:S405" name="Диапазон1_34"/>
    <protectedRange sqref="Q387:S387" name="Диапазон1"/>
    <protectedRange sqref="Q134:S138" name="Диапазон1_30"/>
    <protectedRange sqref="Q240:S240" name="Диапазон1_32"/>
    <protectedRange sqref="Q165:S165" name="Диапазон1_37"/>
    <protectedRange sqref="Q408:S408" name="Диапазон1_11"/>
    <protectedRange sqref="Q410:S410" name="Диапазон1_39"/>
    <protectedRange sqref="Q409:S409" name="Диапазон1_40"/>
    <protectedRange sqref="Q411:S411" name="Диапазон1_41"/>
    <protectedRange sqref="Q330:S331 Q336:S337" name="Диапазон1_42"/>
    <protectedRange sqref="Q324:S324" name="Диапазон1_44"/>
    <protectedRange sqref="Q326:S327" name="Диапазон1_45"/>
    <protectedRange sqref="S432:S433" name="Диапазон1_46"/>
    <protectedRange sqref="Q243:S243" name="Диапазон1_48"/>
    <protectedRange sqref="Q241:S241 Q321:S321" name="Диапазон1_50"/>
    <protectedRange sqref="Q361:S361 Q289:S289 Q301:S301 Q400:S400" name="Диапазон1_5_5"/>
    <protectedRange sqref="Q404:S404 Q355:S355 Q367:S367 Q385:S385" name="Диапазон1_6_2_2_2"/>
    <protectedRange sqref="Q386:S386 Q356:S356 Q368:S368" name="Диапазон1_51"/>
    <protectedRange sqref="Q242:S242 Q322:S322" name="Диапазон1_52"/>
    <protectedRange sqref="Q283:S283 Q394:S394 Q295:S295 Q340:S340 Q413:S413" name="Диапазон1_3_1_3"/>
    <protectedRange sqref="S226" name="Диапазон1_12_1_1"/>
    <protectedRange sqref="Q244:S244 Q259:S261" name="Диапазон1_48_1"/>
    <protectedRange sqref="Q333:S333" name="Диапазон1_42_1"/>
    <protectedRange sqref="Q421:S423" name="Диапазон1_46_1"/>
    <protectedRange sqref="Q425:S430" name="Диапазон1_49_1"/>
    <protectedRange sqref="Q290:S290" name="Диапазон1_5_5_1"/>
    <protectedRange sqref="Q145:S145" name="Диапазон1_5_1"/>
    <protectedRange sqref="Q148:S149" name="Диапазон1_5_2"/>
    <protectedRange sqref="Q334:S335" name="Диапазон1_42_2"/>
    <protectedRange sqref="Q239:S239" name="Диапазон1_32_1"/>
    <protectedRange sqref="Q245:S248" name="Диапазон1_48_2"/>
    <protectedRange sqref="S323" name="Диапазон1_52_1"/>
    <protectedRange sqref="Q360:S360" name="Диапазон1_3_1_1"/>
    <protectedRange sqref="Q407:S407" name="Диапазон1_3_1_2"/>
    <protectedRange sqref="Q147:S147" name="Диапазон1_5_3"/>
    <protectedRange sqref="Q249:S249" name="Диапазон1_48_4"/>
    <protectedRange sqref="Q332:S332" name="Диапазон1_42_3"/>
    <protectedRange sqref="Q250:S251" name="Диапазон1_48_3"/>
    <protectedRange sqref="Q252:S252" name="Диапазон1_48_5"/>
    <protectedRange sqref="Q291:S292" name="Диапазон1_5_5_2"/>
    <protectedRange sqref="Q349:S349" name="Диапазон1_4_1"/>
    <protectedRange sqref="Q347:S347" name="Диапазон1_4_2"/>
    <protectedRange sqref="Q253:S254 Q256:S257" name="Диапазон1_48_6"/>
    <protectedRange sqref="Q372:S372" name="Диапазон1_22_1_1"/>
    <protectedRange sqref="Q255:S255" name="Диапазон1_48_7"/>
  </protectedRanges>
  <autoFilter ref="A29:S436"/>
  <mergeCells count="260">
    <mergeCell ref="K162:O162"/>
    <mergeCell ref="K143:O143"/>
    <mergeCell ref="C143:J143"/>
    <mergeCell ref="C124:J124"/>
    <mergeCell ref="K122:O122"/>
    <mergeCell ref="K123:O123"/>
    <mergeCell ref="C90:J90"/>
    <mergeCell ref="C91:J91"/>
    <mergeCell ref="C89:J89"/>
    <mergeCell ref="C92:J92"/>
    <mergeCell ref="C93:J93"/>
    <mergeCell ref="C94:J94"/>
    <mergeCell ref="C95:J95"/>
    <mergeCell ref="C96:J96"/>
    <mergeCell ref="C106:J106"/>
    <mergeCell ref="C107:J107"/>
    <mergeCell ref="C108:J108"/>
    <mergeCell ref="C112:J112"/>
    <mergeCell ref="C113:J113"/>
    <mergeCell ref="C122:J122"/>
    <mergeCell ref="C160:J160"/>
    <mergeCell ref="C114:J114"/>
    <mergeCell ref="C123:J123"/>
    <mergeCell ref="C120:J120"/>
    <mergeCell ref="K30:N31"/>
    <mergeCell ref="A32:A33"/>
    <mergeCell ref="B32:B33"/>
    <mergeCell ref="K32:N33"/>
    <mergeCell ref="K34:N34"/>
    <mergeCell ref="C52:J52"/>
    <mergeCell ref="C54:J54"/>
    <mergeCell ref="C56:J56"/>
    <mergeCell ref="C60:J60"/>
    <mergeCell ref="C49:J49"/>
    <mergeCell ref="C51:J51"/>
    <mergeCell ref="C39:J39"/>
    <mergeCell ref="C34:J34"/>
    <mergeCell ref="C45:J45"/>
    <mergeCell ref="C46:J46"/>
    <mergeCell ref="C47:J47"/>
    <mergeCell ref="C48:J48"/>
    <mergeCell ref="C57:J57"/>
    <mergeCell ref="C58:J58"/>
    <mergeCell ref="C59:J59"/>
    <mergeCell ref="C194:J194"/>
    <mergeCell ref="K194:O194"/>
    <mergeCell ref="C199:J199"/>
    <mergeCell ref="A30:A31"/>
    <mergeCell ref="B30:B31"/>
    <mergeCell ref="C30:J31"/>
    <mergeCell ref="A12:S12"/>
    <mergeCell ref="C44:J44"/>
    <mergeCell ref="C88:J88"/>
    <mergeCell ref="C101:J101"/>
    <mergeCell ref="C102:J102"/>
    <mergeCell ref="C103:J103"/>
    <mergeCell ref="C105:J105"/>
    <mergeCell ref="C104:J104"/>
    <mergeCell ref="C85:J85"/>
    <mergeCell ref="C86:J86"/>
    <mergeCell ref="C82:J82"/>
    <mergeCell ref="C83:J83"/>
    <mergeCell ref="C84:J84"/>
    <mergeCell ref="C80:J80"/>
    <mergeCell ref="C81:J81"/>
    <mergeCell ref="C78:J78"/>
    <mergeCell ref="C79:J79"/>
    <mergeCell ref="A13:S13"/>
    <mergeCell ref="A25:A27"/>
    <mergeCell ref="B25:B27"/>
    <mergeCell ref="C25:J27"/>
    <mergeCell ref="K25:O26"/>
    <mergeCell ref="P25:S25"/>
    <mergeCell ref="P26:P27"/>
    <mergeCell ref="Q26:Q27"/>
    <mergeCell ref="R26:R27"/>
    <mergeCell ref="B17:P18"/>
    <mergeCell ref="B21:P22"/>
    <mergeCell ref="S26:S27"/>
    <mergeCell ref="C434:J434"/>
    <mergeCell ref="A434:A436"/>
    <mergeCell ref="C435:J435"/>
    <mergeCell ref="C436:J436"/>
    <mergeCell ref="A408:A411"/>
    <mergeCell ref="A393:A407"/>
    <mergeCell ref="A378:A379"/>
    <mergeCell ref="A380:A386"/>
    <mergeCell ref="A387:A392"/>
    <mergeCell ref="C420:J420"/>
    <mergeCell ref="C424:J424"/>
    <mergeCell ref="A425:A427"/>
    <mergeCell ref="A428:A430"/>
    <mergeCell ref="B434:B436"/>
    <mergeCell ref="C431:J431"/>
    <mergeCell ref="B412:B418"/>
    <mergeCell ref="C419:J419"/>
    <mergeCell ref="B408:B411"/>
    <mergeCell ref="C195:J195"/>
    <mergeCell ref="K195:O195"/>
    <mergeCell ref="C196:J196"/>
    <mergeCell ref="K196:O196"/>
    <mergeCell ref="C204:J204"/>
    <mergeCell ref="K204:O204"/>
    <mergeCell ref="C212:J212"/>
    <mergeCell ref="K212:O212"/>
    <mergeCell ref="C225:J225"/>
    <mergeCell ref="K225:O225"/>
    <mergeCell ref="K199:O199"/>
    <mergeCell ref="K419:O419"/>
    <mergeCell ref="C266:J266"/>
    <mergeCell ref="K266:O266"/>
    <mergeCell ref="B378:B379"/>
    <mergeCell ref="B380:B386"/>
    <mergeCell ref="B387:B392"/>
    <mergeCell ref="B393:B407"/>
    <mergeCell ref="K362:O362"/>
    <mergeCell ref="C236:J236"/>
    <mergeCell ref="K236:O236"/>
    <mergeCell ref="C237:J237"/>
    <mergeCell ref="K237:O237"/>
    <mergeCell ref="C238:J238"/>
    <mergeCell ref="K238:O238"/>
    <mergeCell ref="B278:B281"/>
    <mergeCell ref="B282:B293"/>
    <mergeCell ref="A339:A361"/>
    <mergeCell ref="B339:B361"/>
    <mergeCell ref="A221:A224"/>
    <mergeCell ref="A227:A230"/>
    <mergeCell ref="A231:A235"/>
    <mergeCell ref="A239:A263"/>
    <mergeCell ref="C362:J362"/>
    <mergeCell ref="B294:B322"/>
    <mergeCell ref="B324:B327"/>
    <mergeCell ref="A264:A265"/>
    <mergeCell ref="A268:A272"/>
    <mergeCell ref="A324:A327"/>
    <mergeCell ref="A328:A338"/>
    <mergeCell ref="A282:A293"/>
    <mergeCell ref="A278:A281"/>
    <mergeCell ref="A273:A277"/>
    <mergeCell ref="A294:A322"/>
    <mergeCell ref="A205:A210"/>
    <mergeCell ref="A218:A219"/>
    <mergeCell ref="A213:A217"/>
    <mergeCell ref="B163:B172"/>
    <mergeCell ref="B239:B263"/>
    <mergeCell ref="B264:B265"/>
    <mergeCell ref="B268:B272"/>
    <mergeCell ref="B273:B277"/>
    <mergeCell ref="A200:A203"/>
    <mergeCell ref="A163:A172"/>
    <mergeCell ref="B205:B210"/>
    <mergeCell ref="B213:B217"/>
    <mergeCell ref="B218:B219"/>
    <mergeCell ref="B221:B224"/>
    <mergeCell ref="B227:B230"/>
    <mergeCell ref="B231:B235"/>
    <mergeCell ref="A173:A175"/>
    <mergeCell ref="B173:B175"/>
    <mergeCell ref="A176:A178"/>
    <mergeCell ref="B176:B178"/>
    <mergeCell ref="A179:A181"/>
    <mergeCell ref="B179:B181"/>
    <mergeCell ref="A182:A184"/>
    <mergeCell ref="B182:B184"/>
    <mergeCell ref="Q1:S1"/>
    <mergeCell ref="Q3:S3"/>
    <mergeCell ref="Q5:S5"/>
    <mergeCell ref="R7:S7"/>
    <mergeCell ref="R6:S6"/>
    <mergeCell ref="Q4:S4"/>
    <mergeCell ref="Q2:S2"/>
    <mergeCell ref="Q8:S8"/>
    <mergeCell ref="C226:J226"/>
    <mergeCell ref="K226:O226"/>
    <mergeCell ref="C36:J36"/>
    <mergeCell ref="C37:J37"/>
    <mergeCell ref="C38:J38"/>
    <mergeCell ref="C40:J40"/>
    <mergeCell ref="C41:J41"/>
    <mergeCell ref="C42:J42"/>
    <mergeCell ref="C43:J43"/>
    <mergeCell ref="C35:J35"/>
    <mergeCell ref="C32:J33"/>
    <mergeCell ref="K160:O160"/>
    <mergeCell ref="C50:J50"/>
    <mergeCell ref="C28:J28"/>
    <mergeCell ref="K28:O28"/>
    <mergeCell ref="A11:S11"/>
    <mergeCell ref="V29:W29"/>
    <mergeCell ref="X29:Y29"/>
    <mergeCell ref="T17:T22"/>
    <mergeCell ref="C433:J433"/>
    <mergeCell ref="K433:O433"/>
    <mergeCell ref="A19:M19"/>
    <mergeCell ref="I24:N24"/>
    <mergeCell ref="T29:U29"/>
    <mergeCell ref="B328:B338"/>
    <mergeCell ref="K420:O420"/>
    <mergeCell ref="K424:O424"/>
    <mergeCell ref="A412:A418"/>
    <mergeCell ref="C432:J432"/>
    <mergeCell ref="B125:B133"/>
    <mergeCell ref="B134:B138"/>
    <mergeCell ref="B139:B142"/>
    <mergeCell ref="A156:A158"/>
    <mergeCell ref="B156:B158"/>
    <mergeCell ref="B200:B203"/>
    <mergeCell ref="K431:O431"/>
    <mergeCell ref="B363:B368"/>
    <mergeCell ref="B369:B377"/>
    <mergeCell ref="A363:A368"/>
    <mergeCell ref="A369:A377"/>
    <mergeCell ref="A188:A190"/>
    <mergeCell ref="B188:B190"/>
    <mergeCell ref="A191:A193"/>
    <mergeCell ref="B191:B193"/>
    <mergeCell ref="C162:J162"/>
    <mergeCell ref="C97:J97"/>
    <mergeCell ref="C98:J98"/>
    <mergeCell ref="C99:J99"/>
    <mergeCell ref="C100:J100"/>
    <mergeCell ref="A144:A149"/>
    <mergeCell ref="B144:B149"/>
    <mergeCell ref="A150:A155"/>
    <mergeCell ref="B150:B155"/>
    <mergeCell ref="A125:A133"/>
    <mergeCell ref="A134:A138"/>
    <mergeCell ref="A139:A142"/>
    <mergeCell ref="C121:J121"/>
    <mergeCell ref="C115:J115"/>
    <mergeCell ref="C116:J116"/>
    <mergeCell ref="C117:J117"/>
    <mergeCell ref="C119:J119"/>
    <mergeCell ref="C118:J118"/>
    <mergeCell ref="C111:J111"/>
    <mergeCell ref="C66:J66"/>
    <mergeCell ref="C67:J67"/>
    <mergeCell ref="C68:J68"/>
    <mergeCell ref="C69:J69"/>
    <mergeCell ref="C70:J70"/>
    <mergeCell ref="C55:J55"/>
    <mergeCell ref="C53:J53"/>
    <mergeCell ref="A185:A187"/>
    <mergeCell ref="B185:B187"/>
    <mergeCell ref="C71:J71"/>
    <mergeCell ref="C61:J61"/>
    <mergeCell ref="C62:J62"/>
    <mergeCell ref="C72:J72"/>
    <mergeCell ref="C73:J73"/>
    <mergeCell ref="C74:J74"/>
    <mergeCell ref="C75:J75"/>
    <mergeCell ref="C76:J76"/>
    <mergeCell ref="C77:J77"/>
    <mergeCell ref="C87:J87"/>
    <mergeCell ref="C63:J63"/>
    <mergeCell ref="C64:J64"/>
    <mergeCell ref="C65:J65"/>
    <mergeCell ref="C109:J109"/>
    <mergeCell ref="C110:J110"/>
  </mergeCells>
  <pageMargins left="0.15748031496062992" right="0.19685039370078741" top="0.59055118110236227" bottom="0.31496062992125984" header="0.15748031496062992" footer="0.15748031496062992"/>
  <pageSetup paperSize="9" scale="58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2:AS20"/>
  <sheetViews>
    <sheetView view="pageBreakPreview" zoomScaleSheetLayoutView="100" workbookViewId="0">
      <selection activeCell="B10" sqref="B10"/>
    </sheetView>
  </sheetViews>
  <sheetFormatPr defaultColWidth="9.140625" defaultRowHeight="15" x14ac:dyDescent="0.25"/>
  <cols>
    <col min="1" max="1" width="91" style="65" customWidth="1"/>
    <col min="2" max="4" width="26.42578125" style="65" customWidth="1"/>
    <col min="5" max="6" width="20.140625" style="65" customWidth="1"/>
    <col min="7" max="16384" width="9.140625" style="65"/>
  </cols>
  <sheetData>
    <row r="2" spans="1:45" x14ac:dyDescent="0.25">
      <c r="D2" s="65" t="s">
        <v>507</v>
      </c>
    </row>
    <row r="4" spans="1:45" ht="18.75" x14ac:dyDescent="0.3">
      <c r="A4" s="575" t="s">
        <v>506</v>
      </c>
    </row>
    <row r="5" spans="1:45" x14ac:dyDescent="0.25">
      <c r="B5" s="1164"/>
      <c r="C5" s="1164"/>
      <c r="D5" s="1164"/>
    </row>
    <row r="6" spans="1:45" ht="18.75" x14ac:dyDescent="0.3">
      <c r="A6" s="1150" t="s">
        <v>0</v>
      </c>
      <c r="B6" s="1162" t="s">
        <v>178</v>
      </c>
      <c r="C6" s="1162"/>
      <c r="D6" s="1162"/>
      <c r="E6" s="575"/>
      <c r="F6" s="575"/>
    </row>
    <row r="7" spans="1:45" ht="56.25" x14ac:dyDescent="0.3">
      <c r="A7" s="1136"/>
      <c r="B7" s="574" t="s">
        <v>543</v>
      </c>
      <c r="C7" s="574" t="s">
        <v>544</v>
      </c>
      <c r="D7" s="574" t="s">
        <v>545</v>
      </c>
      <c r="E7" s="575"/>
      <c r="F7" s="575"/>
    </row>
    <row r="8" spans="1:45" ht="18.75" x14ac:dyDescent="0.3">
      <c r="A8" s="541">
        <v>1</v>
      </c>
      <c r="B8" s="85">
        <v>2</v>
      </c>
      <c r="C8" s="85">
        <v>3</v>
      </c>
      <c r="D8" s="85">
        <v>4</v>
      </c>
      <c r="E8" s="575"/>
      <c r="F8" s="575"/>
    </row>
    <row r="9" spans="1:45" ht="37.5" x14ac:dyDescent="0.3">
      <c r="A9" s="582" t="s">
        <v>336</v>
      </c>
      <c r="B9" s="551"/>
      <c r="C9" s="551"/>
      <c r="D9" s="551"/>
      <c r="E9" s="575"/>
      <c r="F9" s="575"/>
    </row>
    <row r="10" spans="1:45" ht="51" customHeight="1" x14ac:dyDescent="0.3">
      <c r="A10" s="585" t="s">
        <v>267</v>
      </c>
      <c r="B10" s="551">
        <f>'Раздел 1'!P120+'Раздел 1'!P121</f>
        <v>0</v>
      </c>
      <c r="C10" s="551">
        <f>'Раздел 1'!Q120+'Раздел 1'!Q121</f>
        <v>0</v>
      </c>
      <c r="D10" s="551">
        <f>'Раздел 1'!R120+'Раздел 1'!R121</f>
        <v>0</v>
      </c>
      <c r="E10" s="575"/>
      <c r="F10" s="575"/>
    </row>
    <row r="11" spans="1:45" ht="18.75" x14ac:dyDescent="0.3">
      <c r="A11" s="585" t="s">
        <v>337</v>
      </c>
      <c r="B11" s="551"/>
      <c r="C11" s="551"/>
      <c r="D11" s="551"/>
      <c r="E11" s="575"/>
      <c r="F11" s="575"/>
    </row>
    <row r="12" spans="1:45" ht="51" customHeight="1" x14ac:dyDescent="0.3">
      <c r="A12" s="585" t="s">
        <v>267</v>
      </c>
      <c r="B12" s="551">
        <f>'Раздел 1'!P119</f>
        <v>0</v>
      </c>
      <c r="C12" s="551">
        <f>'Раздел 1'!Q119</f>
        <v>0</v>
      </c>
      <c r="D12" s="551">
        <f>'Раздел 1'!R119</f>
        <v>0</v>
      </c>
      <c r="E12" s="575"/>
      <c r="F12" s="575"/>
    </row>
    <row r="13" spans="1:45" ht="18.75" x14ac:dyDescent="0.3">
      <c r="A13" s="571" t="s">
        <v>316</v>
      </c>
      <c r="B13" s="550">
        <f>B10+B12</f>
        <v>0</v>
      </c>
      <c r="C13" s="550">
        <f>C10+C12</f>
        <v>0</v>
      </c>
      <c r="D13" s="550">
        <f>D10+D12</f>
        <v>0</v>
      </c>
      <c r="E13" s="575"/>
      <c r="F13" s="575"/>
    </row>
    <row r="14" spans="1:45" ht="18.75" x14ac:dyDescent="0.3">
      <c r="A14" s="575"/>
      <c r="B14" s="575"/>
      <c r="C14" s="575"/>
      <c r="D14" s="575"/>
      <c r="E14" s="575"/>
      <c r="F14" s="575"/>
    </row>
    <row r="16" spans="1:45" s="386" customFormat="1" ht="18" customHeight="1" x14ac:dyDescent="0.3">
      <c r="A16" s="570" t="s">
        <v>691</v>
      </c>
      <c r="B16" s="579"/>
      <c r="C16" s="580"/>
      <c r="D16" s="579" t="s">
        <v>694</v>
      </c>
      <c r="F16" s="567"/>
      <c r="G16" s="567"/>
      <c r="H16" s="569"/>
      <c r="I16" s="569"/>
      <c r="K16" s="567"/>
      <c r="L16" s="567"/>
      <c r="M16" s="567"/>
      <c r="N16" s="567"/>
      <c r="O16" s="567"/>
      <c r="P16" s="567"/>
      <c r="Q16" s="567"/>
      <c r="R16" s="567"/>
      <c r="S16" s="568"/>
      <c r="T16" s="568"/>
      <c r="AF16" s="567"/>
      <c r="AG16" s="567"/>
      <c r="AH16" s="567"/>
      <c r="AI16" s="567"/>
      <c r="AJ16" s="567"/>
      <c r="AK16" s="567"/>
      <c r="AL16" s="567"/>
      <c r="AM16" s="567"/>
      <c r="AN16" s="567"/>
      <c r="AO16" s="567"/>
      <c r="AP16" s="567"/>
      <c r="AQ16" s="567"/>
      <c r="AR16" s="567"/>
      <c r="AS16" s="567"/>
    </row>
    <row r="17" spans="1:45" s="99" customFormat="1" ht="18" customHeight="1" x14ac:dyDescent="0.25">
      <c r="A17" s="388" t="s">
        <v>329</v>
      </c>
      <c r="B17" s="577" t="s">
        <v>171</v>
      </c>
      <c r="C17" s="578"/>
      <c r="D17" s="577" t="s">
        <v>172</v>
      </c>
      <c r="F17" s="565"/>
      <c r="G17" s="565"/>
      <c r="H17" s="565"/>
      <c r="I17" s="565"/>
      <c r="K17" s="565"/>
      <c r="L17" s="565"/>
      <c r="M17" s="565"/>
      <c r="N17" s="565"/>
      <c r="O17" s="565"/>
      <c r="P17" s="565"/>
      <c r="Q17" s="565"/>
      <c r="R17" s="565"/>
      <c r="S17" s="566"/>
      <c r="T17" s="566"/>
      <c r="AF17" s="565"/>
      <c r="AG17" s="565"/>
      <c r="AH17" s="565"/>
      <c r="AI17" s="565"/>
      <c r="AJ17" s="565"/>
      <c r="AK17" s="565"/>
      <c r="AL17" s="565"/>
      <c r="AM17" s="565"/>
      <c r="AN17" s="565"/>
      <c r="AO17" s="565"/>
      <c r="AP17" s="565"/>
      <c r="AQ17" s="565"/>
      <c r="AR17" s="565"/>
      <c r="AS17" s="565"/>
    </row>
    <row r="18" spans="1:45" s="99" customFormat="1" ht="18" customHeight="1" x14ac:dyDescent="0.25">
      <c r="A18" s="387"/>
      <c r="B18" s="578"/>
      <c r="C18" s="578"/>
      <c r="D18" s="578"/>
      <c r="F18" s="566"/>
      <c r="G18" s="566"/>
      <c r="H18" s="565"/>
      <c r="I18" s="566"/>
      <c r="K18" s="566"/>
      <c r="L18" s="566"/>
      <c r="M18" s="566"/>
      <c r="N18" s="566"/>
      <c r="O18" s="566"/>
      <c r="P18" s="566"/>
      <c r="Q18" s="566"/>
      <c r="R18" s="566"/>
      <c r="S18" s="566"/>
      <c r="T18" s="566"/>
      <c r="AF18" s="566"/>
      <c r="AG18" s="566"/>
      <c r="AH18" s="566"/>
      <c r="AI18" s="566"/>
      <c r="AJ18" s="566"/>
      <c r="AK18" s="566"/>
      <c r="AL18" s="566"/>
      <c r="AM18" s="566"/>
      <c r="AN18" s="566"/>
      <c r="AO18" s="566"/>
      <c r="AP18" s="566"/>
      <c r="AQ18" s="566"/>
      <c r="AR18" s="566"/>
      <c r="AS18" s="566"/>
    </row>
    <row r="19" spans="1:45" s="386" customFormat="1" ht="18" customHeight="1" x14ac:dyDescent="0.3">
      <c r="A19" s="570" t="s">
        <v>690</v>
      </c>
      <c r="B19" s="579"/>
      <c r="C19" s="580"/>
      <c r="D19" s="579" t="s">
        <v>742</v>
      </c>
      <c r="F19" s="567"/>
      <c r="G19" s="567"/>
      <c r="H19" s="569"/>
      <c r="I19" s="569"/>
      <c r="K19" s="567"/>
      <c r="L19" s="567"/>
      <c r="M19" s="567"/>
      <c r="N19" s="567"/>
      <c r="O19" s="567"/>
      <c r="P19" s="567"/>
      <c r="Q19" s="567"/>
      <c r="R19" s="567"/>
      <c r="S19" s="568"/>
      <c r="T19" s="568"/>
      <c r="AF19" s="567"/>
      <c r="AG19" s="567"/>
      <c r="AH19" s="567"/>
      <c r="AI19" s="567"/>
      <c r="AJ19" s="567"/>
      <c r="AK19" s="567"/>
      <c r="AL19" s="567"/>
      <c r="AM19" s="567"/>
      <c r="AN19" s="567"/>
      <c r="AO19" s="567"/>
      <c r="AP19" s="567"/>
      <c r="AQ19" s="567"/>
      <c r="AR19" s="567"/>
      <c r="AS19" s="567"/>
    </row>
    <row r="20" spans="1:45" s="99" customFormat="1" ht="18" customHeight="1" x14ac:dyDescent="0.25">
      <c r="A20" s="387"/>
      <c r="B20" s="577" t="s">
        <v>171</v>
      </c>
      <c r="C20" s="578"/>
      <c r="D20" s="577" t="s">
        <v>172</v>
      </c>
      <c r="F20" s="565"/>
      <c r="G20" s="565"/>
      <c r="H20" s="565"/>
      <c r="I20" s="565"/>
      <c r="K20" s="565"/>
      <c r="L20" s="565"/>
      <c r="M20" s="565"/>
      <c r="N20" s="565"/>
      <c r="O20" s="565"/>
      <c r="P20" s="565"/>
      <c r="Q20" s="565"/>
      <c r="R20" s="565"/>
      <c r="S20" s="566"/>
      <c r="T20" s="566"/>
      <c r="AF20" s="565"/>
      <c r="AG20" s="565"/>
      <c r="AH20" s="565"/>
      <c r="AI20" s="565"/>
      <c r="AJ20" s="565"/>
      <c r="AK20" s="565"/>
      <c r="AL20" s="565"/>
      <c r="AM20" s="565"/>
      <c r="AN20" s="565"/>
      <c r="AO20" s="565"/>
      <c r="AP20" s="565"/>
      <c r="AQ20" s="565"/>
      <c r="AR20" s="565"/>
      <c r="AS20" s="565"/>
    </row>
  </sheetData>
  <mergeCells count="3">
    <mergeCell ref="B5:D5"/>
    <mergeCell ref="A6:A7"/>
    <mergeCell ref="B6:D6"/>
  </mergeCells>
  <pageMargins left="0.7" right="0.7" top="0.75" bottom="0.75" header="0.3" footer="0.3"/>
  <pageSetup paperSize="9" scale="59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38"/>
  <sheetViews>
    <sheetView view="pageBreakPreview" zoomScale="70" zoomScaleSheetLayoutView="70" workbookViewId="0">
      <selection activeCell="H41" sqref="H41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10" width="16.85546875" style="267" customWidth="1"/>
    <col min="11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61"/>
      <c r="C11" s="1262"/>
      <c r="D11" s="1262"/>
      <c r="E11" s="1263"/>
      <c r="I11" s="296"/>
    </row>
    <row r="12" spans="1:11" s="269" customFormat="1" ht="18.75" x14ac:dyDescent="0.3">
      <c r="A12" s="289">
        <v>1</v>
      </c>
      <c r="B12" s="289">
        <v>2</v>
      </c>
      <c r="C12" s="665">
        <v>3</v>
      </c>
      <c r="D12" s="665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41.25" customHeight="1" x14ac:dyDescent="0.3">
      <c r="A13" s="271">
        <v>1</v>
      </c>
      <c r="B13" s="228" t="s">
        <v>729</v>
      </c>
      <c r="C13" s="297"/>
      <c r="D13" s="298"/>
      <c r="E13" s="299">
        <f>4000-500</f>
        <v>3500</v>
      </c>
      <c r="F13" s="246">
        <v>3175</v>
      </c>
      <c r="G13" s="246">
        <v>3175</v>
      </c>
      <c r="H13" s="870">
        <f>E13-G13</f>
        <v>325</v>
      </c>
      <c r="I13" s="290">
        <v>3175</v>
      </c>
      <c r="J13" s="843">
        <f>E13-F13</f>
        <v>325</v>
      </c>
      <c r="K13" s="300"/>
    </row>
    <row r="14" spans="1:11" ht="18.75" x14ac:dyDescent="0.3">
      <c r="A14" s="271">
        <v>2</v>
      </c>
      <c r="B14" s="301" t="s">
        <v>730</v>
      </c>
      <c r="C14" s="297"/>
      <c r="D14" s="298"/>
      <c r="E14" s="299">
        <v>20000</v>
      </c>
      <c r="F14" s="246">
        <v>14820</v>
      </c>
      <c r="G14" s="246">
        <f>14820</f>
        <v>14820</v>
      </c>
      <c r="H14" s="870">
        <f t="shared" ref="H14:H28" si="0">E14-G14</f>
        <v>5180</v>
      </c>
      <c r="I14" s="290">
        <v>14820</v>
      </c>
      <c r="J14" s="843">
        <f t="shared" ref="J14:J29" si="1">E14-F14</f>
        <v>5180</v>
      </c>
      <c r="K14" s="300"/>
    </row>
    <row r="15" spans="1:11" ht="18.75" x14ac:dyDescent="0.3">
      <c r="A15" s="271">
        <v>3</v>
      </c>
      <c r="B15" s="301" t="s">
        <v>731</v>
      </c>
      <c r="C15" s="297"/>
      <c r="D15" s="298"/>
      <c r="E15" s="299">
        <v>550</v>
      </c>
      <c r="F15" s="246"/>
      <c r="G15" s="246"/>
      <c r="H15" s="870">
        <f t="shared" si="0"/>
        <v>550</v>
      </c>
      <c r="I15" s="290"/>
      <c r="J15" s="843">
        <f t="shared" si="1"/>
        <v>550</v>
      </c>
      <c r="K15" s="300"/>
    </row>
    <row r="16" spans="1:11" ht="18.75" x14ac:dyDescent="0.3">
      <c r="A16" s="271">
        <v>4</v>
      </c>
      <c r="B16" s="301" t="s">
        <v>732</v>
      </c>
      <c r="C16" s="297"/>
      <c r="D16" s="298"/>
      <c r="E16" s="299">
        <f>7000+1300</f>
        <v>8300</v>
      </c>
      <c r="F16" s="246">
        <f>6100+2200</f>
        <v>8300</v>
      </c>
      <c r="G16" s="246">
        <f>6100+2200</f>
        <v>8300</v>
      </c>
      <c r="H16" s="870">
        <f t="shared" si="0"/>
        <v>0</v>
      </c>
      <c r="I16" s="290">
        <v>8300</v>
      </c>
      <c r="J16" s="843">
        <f t="shared" si="1"/>
        <v>0</v>
      </c>
      <c r="K16" s="300"/>
    </row>
    <row r="17" spans="1:11" ht="18.75" hidden="1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J17" s="843">
        <f t="shared" si="1"/>
        <v>0</v>
      </c>
      <c r="K17" s="300"/>
    </row>
    <row r="18" spans="1:11" ht="18.75" hidden="1" x14ac:dyDescent="0.3">
      <c r="A18" s="271"/>
      <c r="B18" s="301"/>
      <c r="C18" s="297"/>
      <c r="D18" s="298"/>
      <c r="E18" s="299"/>
      <c r="F18" s="246"/>
      <c r="G18" s="246"/>
      <c r="H18" s="246">
        <f t="shared" ref="H18" si="2">E18-G18</f>
        <v>0</v>
      </c>
      <c r="I18" s="290"/>
      <c r="J18" s="843">
        <f t="shared" si="1"/>
        <v>0</v>
      </c>
      <c r="K18" s="300"/>
    </row>
    <row r="19" spans="1:11" ht="18.75" hidden="1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J19" s="843">
        <f t="shared" si="1"/>
        <v>0</v>
      </c>
      <c r="K19" s="300"/>
    </row>
    <row r="20" spans="1:11" ht="18.75" hidden="1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J20" s="843">
        <f t="shared" si="1"/>
        <v>0</v>
      </c>
      <c r="K20" s="300"/>
    </row>
    <row r="21" spans="1:11" ht="18.75" hidden="1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J21" s="843">
        <f t="shared" si="1"/>
        <v>0</v>
      </c>
      <c r="K21" s="300"/>
    </row>
    <row r="22" spans="1:11" ht="18.75" hidden="1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J22" s="843">
        <f t="shared" si="1"/>
        <v>0</v>
      </c>
      <c r="K22" s="300"/>
    </row>
    <row r="23" spans="1:11" ht="18.75" hidden="1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J23" s="843">
        <f t="shared" si="1"/>
        <v>0</v>
      </c>
      <c r="K23" s="300"/>
    </row>
    <row r="24" spans="1:11" ht="18.75" hidden="1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J24" s="843">
        <f t="shared" si="1"/>
        <v>0</v>
      </c>
      <c r="K24" s="300"/>
    </row>
    <row r="25" spans="1:11" ht="18.75" hidden="1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J25" s="843">
        <f t="shared" si="1"/>
        <v>0</v>
      </c>
      <c r="K25" s="300"/>
    </row>
    <row r="26" spans="1:11" ht="18.75" hidden="1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J26" s="843">
        <f t="shared" si="1"/>
        <v>0</v>
      </c>
      <c r="K26" s="300"/>
    </row>
    <row r="27" spans="1:11" ht="18.75" hidden="1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J27" s="843">
        <f t="shared" si="1"/>
        <v>0</v>
      </c>
      <c r="K27" s="300"/>
    </row>
    <row r="28" spans="1:11" ht="18.75" hidden="1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J28" s="843">
        <f t="shared" si="1"/>
        <v>0</v>
      </c>
      <c r="K28" s="300"/>
    </row>
    <row r="29" spans="1:11" ht="18.75" hidden="1" x14ac:dyDescent="0.3">
      <c r="A29" s="302"/>
      <c r="B29" s="303"/>
      <c r="C29" s="303"/>
      <c r="D29" s="271"/>
      <c r="E29" s="299"/>
      <c r="F29" s="246"/>
      <c r="G29" s="246"/>
      <c r="H29" s="246"/>
      <c r="I29" s="290"/>
      <c r="J29" s="843">
        <f t="shared" si="1"/>
        <v>0</v>
      </c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32350</v>
      </c>
      <c r="F30" s="223" t="s">
        <v>438</v>
      </c>
      <c r="G30" s="223">
        <f>SUM(G13:G29)</f>
        <v>26295</v>
      </c>
      <c r="H30" s="223">
        <f>SUM(H13:H29)</f>
        <v>6055</v>
      </c>
      <c r="I30" s="307"/>
      <c r="J30" s="843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1001" t="s">
        <v>541</v>
      </c>
      <c r="B32" s="84"/>
      <c r="C32" s="378"/>
      <c r="E32" s="1000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1002" t="s">
        <v>810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23.25" x14ac:dyDescent="0.35">
      <c r="B38" s="750" t="s">
        <v>777</v>
      </c>
      <c r="C38" s="266"/>
      <c r="D38" s="266"/>
      <c r="E38" s="266"/>
    </row>
  </sheetData>
  <mergeCells count="7">
    <mergeCell ref="A3:E3"/>
    <mergeCell ref="A9:A11"/>
    <mergeCell ref="B9:B11"/>
    <mergeCell ref="C9:C11"/>
    <mergeCell ref="D9:D11"/>
    <mergeCell ref="E9:E11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38"/>
  <sheetViews>
    <sheetView view="pageBreakPreview" zoomScale="90" zoomScaleSheetLayoutView="90" workbookViewId="0">
      <selection activeCell="Q15" sqref="Q15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661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61"/>
      <c r="C11" s="1262"/>
      <c r="D11" s="1262"/>
      <c r="E11" s="1263"/>
      <c r="I11" s="296"/>
    </row>
    <row r="12" spans="1:11" s="269" customFormat="1" ht="18.75" x14ac:dyDescent="0.3">
      <c r="A12" s="289">
        <v>1</v>
      </c>
      <c r="B12" s="289">
        <v>2</v>
      </c>
      <c r="C12" s="665">
        <v>3</v>
      </c>
      <c r="D12" s="665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 t="s">
        <v>729</v>
      </c>
      <c r="C13" s="297"/>
      <c r="D13" s="298"/>
      <c r="E13" s="299">
        <v>4000</v>
      </c>
      <c r="F13" s="246"/>
      <c r="G13" s="246"/>
      <c r="H13" s="246">
        <f>E13-G13</f>
        <v>4000</v>
      </c>
      <c r="I13" s="290"/>
      <c r="K13" s="300"/>
    </row>
    <row r="14" spans="1:11" ht="18.75" x14ac:dyDescent="0.3">
      <c r="A14" s="271">
        <v>2</v>
      </c>
      <c r="B14" s="301" t="s">
        <v>730</v>
      </c>
      <c r="C14" s="297"/>
      <c r="D14" s="298"/>
      <c r="E14" s="299">
        <v>20000</v>
      </c>
      <c r="F14" s="246"/>
      <c r="G14" s="246"/>
      <c r="H14" s="246">
        <f t="shared" ref="H14:H28" si="0">E14-G14</f>
        <v>20000</v>
      </c>
      <c r="I14" s="290"/>
      <c r="K14" s="300"/>
    </row>
    <row r="15" spans="1:11" ht="18.75" x14ac:dyDescent="0.3">
      <c r="A15" s="271">
        <v>3</v>
      </c>
      <c r="B15" s="301" t="s">
        <v>731</v>
      </c>
      <c r="C15" s="297"/>
      <c r="D15" s="298"/>
      <c r="E15" s="299">
        <v>550</v>
      </c>
      <c r="F15" s="246"/>
      <c r="G15" s="246"/>
      <c r="H15" s="246">
        <f t="shared" si="0"/>
        <v>550</v>
      </c>
      <c r="I15" s="290"/>
      <c r="K15" s="300"/>
    </row>
    <row r="16" spans="1:11" ht="18.75" x14ac:dyDescent="0.3">
      <c r="A16" s="271">
        <v>4</v>
      </c>
      <c r="B16" s="301" t="s">
        <v>732</v>
      </c>
      <c r="C16" s="297"/>
      <c r="D16" s="298"/>
      <c r="E16" s="299">
        <v>7000</v>
      </c>
      <c r="F16" s="246"/>
      <c r="G16" s="246"/>
      <c r="H16" s="246">
        <f t="shared" si="0"/>
        <v>7000</v>
      </c>
      <c r="I16" s="290"/>
      <c r="K16" s="300"/>
    </row>
    <row r="17" spans="1:11" ht="18.75" hidden="1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hidden="1" x14ac:dyDescent="0.3">
      <c r="A18" s="271"/>
      <c r="B18" s="301"/>
      <c r="C18" s="297"/>
      <c r="D18" s="298"/>
      <c r="E18" s="299"/>
      <c r="F18" s="246"/>
      <c r="G18" s="246"/>
      <c r="H18" s="246">
        <f t="shared" ref="H18" si="1">E18-G18</f>
        <v>0</v>
      </c>
      <c r="I18" s="290"/>
      <c r="K18" s="300"/>
    </row>
    <row r="19" spans="1:11" ht="18.75" hidden="1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hidden="1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hidden="1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hidden="1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hidden="1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hidden="1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hidden="1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hidden="1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hidden="1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hidden="1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hidden="1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31550</v>
      </c>
      <c r="F30" s="223" t="s">
        <v>438</v>
      </c>
      <c r="G30" s="223">
        <f>SUM(G13:G29)</f>
        <v>0</v>
      </c>
      <c r="H30" s="223">
        <f>SUM(H13:H29)</f>
        <v>31550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7">
    <mergeCell ref="A3:E3"/>
    <mergeCell ref="A9:A11"/>
    <mergeCell ref="B9:B11"/>
    <mergeCell ref="C9:C11"/>
    <mergeCell ref="D9:D11"/>
    <mergeCell ref="E9:E11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38"/>
  <sheetViews>
    <sheetView view="pageBreakPreview" zoomScale="90" zoomScaleSheetLayoutView="90" workbookViewId="0">
      <selection activeCell="Q15" sqref="Q15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662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61"/>
      <c r="C11" s="1262"/>
      <c r="D11" s="1262"/>
      <c r="E11" s="1263"/>
      <c r="I11" s="296"/>
    </row>
    <row r="12" spans="1:11" s="269" customFormat="1" ht="18.75" x14ac:dyDescent="0.3">
      <c r="A12" s="289">
        <v>1</v>
      </c>
      <c r="B12" s="289">
        <v>2</v>
      </c>
      <c r="C12" s="665">
        <v>3</v>
      </c>
      <c r="D12" s="665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 t="s">
        <v>729</v>
      </c>
      <c r="C13" s="297"/>
      <c r="D13" s="298"/>
      <c r="E13" s="299">
        <v>4000</v>
      </c>
      <c r="F13" s="246"/>
      <c r="G13" s="246"/>
      <c r="H13" s="246">
        <f>E13-G13</f>
        <v>4000</v>
      </c>
      <c r="I13" s="290"/>
      <c r="K13" s="300"/>
    </row>
    <row r="14" spans="1:11" ht="18.75" x14ac:dyDescent="0.3">
      <c r="A14" s="271">
        <v>2</v>
      </c>
      <c r="B14" s="301" t="s">
        <v>730</v>
      </c>
      <c r="C14" s="297"/>
      <c r="D14" s="298"/>
      <c r="E14" s="299">
        <v>20000</v>
      </c>
      <c r="F14" s="246"/>
      <c r="G14" s="246"/>
      <c r="H14" s="246">
        <f t="shared" ref="H14:H28" si="0">E14-G14</f>
        <v>20000</v>
      </c>
      <c r="I14" s="290"/>
      <c r="K14" s="300"/>
    </row>
    <row r="15" spans="1:11" ht="18.75" x14ac:dyDescent="0.3">
      <c r="A15" s="271">
        <v>3</v>
      </c>
      <c r="B15" s="301" t="s">
        <v>731</v>
      </c>
      <c r="C15" s="297"/>
      <c r="D15" s="298"/>
      <c r="E15" s="299">
        <v>550</v>
      </c>
      <c r="F15" s="246"/>
      <c r="G15" s="246"/>
      <c r="H15" s="246">
        <f t="shared" si="0"/>
        <v>550</v>
      </c>
      <c r="I15" s="290"/>
      <c r="K15" s="300"/>
    </row>
    <row r="16" spans="1:11" ht="18.75" x14ac:dyDescent="0.3">
      <c r="A16" s="271">
        <v>4</v>
      </c>
      <c r="B16" s="301" t="s">
        <v>732</v>
      </c>
      <c r="C16" s="297"/>
      <c r="D16" s="298"/>
      <c r="E16" s="299">
        <v>7000</v>
      </c>
      <c r="F16" s="246"/>
      <c r="G16" s="246"/>
      <c r="H16" s="246">
        <f t="shared" si="0"/>
        <v>7000</v>
      </c>
      <c r="I16" s="290"/>
      <c r="K16" s="300"/>
    </row>
    <row r="17" spans="1:11" ht="18.75" hidden="1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hidden="1" x14ac:dyDescent="0.3">
      <c r="A18" s="271"/>
      <c r="B18" s="301"/>
      <c r="C18" s="297"/>
      <c r="D18" s="298"/>
      <c r="E18" s="299"/>
      <c r="F18" s="246"/>
      <c r="G18" s="246"/>
      <c r="H18" s="246">
        <f t="shared" ref="H18" si="1">E18-G18</f>
        <v>0</v>
      </c>
      <c r="I18" s="290"/>
      <c r="K18" s="300"/>
    </row>
    <row r="19" spans="1:11" ht="18.75" hidden="1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hidden="1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hidden="1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hidden="1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hidden="1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hidden="1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hidden="1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hidden="1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hidden="1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hidden="1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hidden="1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31550</v>
      </c>
      <c r="F30" s="223" t="s">
        <v>438</v>
      </c>
      <c r="G30" s="223">
        <f>SUM(G13:G29)</f>
        <v>0</v>
      </c>
      <c r="H30" s="223">
        <f>SUM(H13:H29)</f>
        <v>31550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7">
    <mergeCell ref="A3:E3"/>
    <mergeCell ref="A9:A11"/>
    <mergeCell ref="B9:B11"/>
    <mergeCell ref="C9:C11"/>
    <mergeCell ref="D9:D11"/>
    <mergeCell ref="E9:E11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35"/>
  <sheetViews>
    <sheetView view="pageBreakPreview" zoomScale="80" zoomScaleSheetLayoutView="80" workbookViewId="0">
      <selection activeCell="F19" sqref="F19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3" style="267" customWidth="1"/>
    <col min="6" max="8" width="24.42578125" style="267" customWidth="1"/>
    <col min="9" max="9" width="16.4257812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3" style="267" customWidth="1"/>
    <col min="262" max="264" width="24.42578125" style="267" customWidth="1"/>
    <col min="265" max="265" width="16.4257812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3" style="267" customWidth="1"/>
    <col min="518" max="520" width="24.42578125" style="267" customWidth="1"/>
    <col min="521" max="521" width="16.4257812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3" style="267" customWidth="1"/>
    <col min="774" max="776" width="24.42578125" style="267" customWidth="1"/>
    <col min="777" max="777" width="16.425781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3" style="267" customWidth="1"/>
    <col min="1030" max="1032" width="24.42578125" style="267" customWidth="1"/>
    <col min="1033" max="1033" width="16.425781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3" style="267" customWidth="1"/>
    <col min="1286" max="1288" width="24.42578125" style="267" customWidth="1"/>
    <col min="1289" max="1289" width="16.425781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3" style="267" customWidth="1"/>
    <col min="1542" max="1544" width="24.42578125" style="267" customWidth="1"/>
    <col min="1545" max="1545" width="16.425781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3" style="267" customWidth="1"/>
    <col min="1798" max="1800" width="24.42578125" style="267" customWidth="1"/>
    <col min="1801" max="1801" width="16.425781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3" style="267" customWidth="1"/>
    <col min="2054" max="2056" width="24.42578125" style="267" customWidth="1"/>
    <col min="2057" max="2057" width="16.425781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3" style="267" customWidth="1"/>
    <col min="2310" max="2312" width="24.42578125" style="267" customWidth="1"/>
    <col min="2313" max="2313" width="16.425781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3" style="267" customWidth="1"/>
    <col min="2566" max="2568" width="24.42578125" style="267" customWidth="1"/>
    <col min="2569" max="2569" width="16.425781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3" style="267" customWidth="1"/>
    <col min="2822" max="2824" width="24.42578125" style="267" customWidth="1"/>
    <col min="2825" max="2825" width="16.425781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3" style="267" customWidth="1"/>
    <col min="3078" max="3080" width="24.42578125" style="267" customWidth="1"/>
    <col min="3081" max="3081" width="16.425781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3" style="267" customWidth="1"/>
    <col min="3334" max="3336" width="24.42578125" style="267" customWidth="1"/>
    <col min="3337" max="3337" width="16.425781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3" style="267" customWidth="1"/>
    <col min="3590" max="3592" width="24.42578125" style="267" customWidth="1"/>
    <col min="3593" max="3593" width="16.425781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3" style="267" customWidth="1"/>
    <col min="3846" max="3848" width="24.42578125" style="267" customWidth="1"/>
    <col min="3849" max="3849" width="16.425781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3" style="267" customWidth="1"/>
    <col min="4102" max="4104" width="24.42578125" style="267" customWidth="1"/>
    <col min="4105" max="4105" width="16.425781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3" style="267" customWidth="1"/>
    <col min="4358" max="4360" width="24.42578125" style="267" customWidth="1"/>
    <col min="4361" max="4361" width="16.425781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3" style="267" customWidth="1"/>
    <col min="4614" max="4616" width="24.42578125" style="267" customWidth="1"/>
    <col min="4617" max="4617" width="16.425781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3" style="267" customWidth="1"/>
    <col min="4870" max="4872" width="24.42578125" style="267" customWidth="1"/>
    <col min="4873" max="4873" width="16.425781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3" style="267" customWidth="1"/>
    <col min="5126" max="5128" width="24.42578125" style="267" customWidth="1"/>
    <col min="5129" max="5129" width="16.425781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3" style="267" customWidth="1"/>
    <col min="5382" max="5384" width="24.42578125" style="267" customWidth="1"/>
    <col min="5385" max="5385" width="16.425781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3" style="267" customWidth="1"/>
    <col min="5638" max="5640" width="24.42578125" style="267" customWidth="1"/>
    <col min="5641" max="5641" width="16.425781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3" style="267" customWidth="1"/>
    <col min="5894" max="5896" width="24.42578125" style="267" customWidth="1"/>
    <col min="5897" max="5897" width="16.425781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3" style="267" customWidth="1"/>
    <col min="6150" max="6152" width="24.42578125" style="267" customWidth="1"/>
    <col min="6153" max="6153" width="16.425781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3" style="267" customWidth="1"/>
    <col min="6406" max="6408" width="24.42578125" style="267" customWidth="1"/>
    <col min="6409" max="6409" width="16.425781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3" style="267" customWidth="1"/>
    <col min="6662" max="6664" width="24.42578125" style="267" customWidth="1"/>
    <col min="6665" max="6665" width="16.425781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3" style="267" customWidth="1"/>
    <col min="6918" max="6920" width="24.42578125" style="267" customWidth="1"/>
    <col min="6921" max="6921" width="16.425781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3" style="267" customWidth="1"/>
    <col min="7174" max="7176" width="24.42578125" style="267" customWidth="1"/>
    <col min="7177" max="7177" width="16.425781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3" style="267" customWidth="1"/>
    <col min="7430" max="7432" width="24.42578125" style="267" customWidth="1"/>
    <col min="7433" max="7433" width="16.425781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3" style="267" customWidth="1"/>
    <col min="7686" max="7688" width="24.42578125" style="267" customWidth="1"/>
    <col min="7689" max="7689" width="16.425781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3" style="267" customWidth="1"/>
    <col min="7942" max="7944" width="24.42578125" style="267" customWidth="1"/>
    <col min="7945" max="7945" width="16.425781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3" style="267" customWidth="1"/>
    <col min="8198" max="8200" width="24.42578125" style="267" customWidth="1"/>
    <col min="8201" max="8201" width="16.425781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3" style="267" customWidth="1"/>
    <col min="8454" max="8456" width="24.42578125" style="267" customWidth="1"/>
    <col min="8457" max="8457" width="16.425781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3" style="267" customWidth="1"/>
    <col min="8710" max="8712" width="24.42578125" style="267" customWidth="1"/>
    <col min="8713" max="8713" width="16.425781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3" style="267" customWidth="1"/>
    <col min="8966" max="8968" width="24.42578125" style="267" customWidth="1"/>
    <col min="8969" max="8969" width="16.425781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3" style="267" customWidth="1"/>
    <col min="9222" max="9224" width="24.42578125" style="267" customWidth="1"/>
    <col min="9225" max="9225" width="16.425781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3" style="267" customWidth="1"/>
    <col min="9478" max="9480" width="24.42578125" style="267" customWidth="1"/>
    <col min="9481" max="9481" width="16.425781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3" style="267" customWidth="1"/>
    <col min="9734" max="9736" width="24.42578125" style="267" customWidth="1"/>
    <col min="9737" max="9737" width="16.425781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3" style="267" customWidth="1"/>
    <col min="9990" max="9992" width="24.42578125" style="267" customWidth="1"/>
    <col min="9993" max="9993" width="16.425781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3" style="267" customWidth="1"/>
    <col min="10246" max="10248" width="24.42578125" style="267" customWidth="1"/>
    <col min="10249" max="10249" width="16.425781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3" style="267" customWidth="1"/>
    <col min="10502" max="10504" width="24.42578125" style="267" customWidth="1"/>
    <col min="10505" max="10505" width="16.425781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3" style="267" customWidth="1"/>
    <col min="10758" max="10760" width="24.42578125" style="267" customWidth="1"/>
    <col min="10761" max="10761" width="16.425781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3" style="267" customWidth="1"/>
    <col min="11014" max="11016" width="24.42578125" style="267" customWidth="1"/>
    <col min="11017" max="11017" width="16.425781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3" style="267" customWidth="1"/>
    <col min="11270" max="11272" width="24.42578125" style="267" customWidth="1"/>
    <col min="11273" max="11273" width="16.425781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3" style="267" customWidth="1"/>
    <col min="11526" max="11528" width="24.42578125" style="267" customWidth="1"/>
    <col min="11529" max="11529" width="16.425781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3" style="267" customWidth="1"/>
    <col min="11782" max="11784" width="24.42578125" style="267" customWidth="1"/>
    <col min="11785" max="11785" width="16.425781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3" style="267" customWidth="1"/>
    <col min="12038" max="12040" width="24.42578125" style="267" customWidth="1"/>
    <col min="12041" max="12041" width="16.425781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3" style="267" customWidth="1"/>
    <col min="12294" max="12296" width="24.42578125" style="267" customWidth="1"/>
    <col min="12297" max="12297" width="16.425781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3" style="267" customWidth="1"/>
    <col min="12550" max="12552" width="24.42578125" style="267" customWidth="1"/>
    <col min="12553" max="12553" width="16.425781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3" style="267" customWidth="1"/>
    <col min="12806" max="12808" width="24.42578125" style="267" customWidth="1"/>
    <col min="12809" max="12809" width="16.425781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3" style="267" customWidth="1"/>
    <col min="13062" max="13064" width="24.42578125" style="267" customWidth="1"/>
    <col min="13065" max="13065" width="16.425781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3" style="267" customWidth="1"/>
    <col min="13318" max="13320" width="24.42578125" style="267" customWidth="1"/>
    <col min="13321" max="13321" width="16.425781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3" style="267" customWidth="1"/>
    <col min="13574" max="13576" width="24.42578125" style="267" customWidth="1"/>
    <col min="13577" max="13577" width="16.425781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3" style="267" customWidth="1"/>
    <col min="13830" max="13832" width="24.42578125" style="267" customWidth="1"/>
    <col min="13833" max="13833" width="16.425781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3" style="267" customWidth="1"/>
    <col min="14086" max="14088" width="24.42578125" style="267" customWidth="1"/>
    <col min="14089" max="14089" width="16.425781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3" style="267" customWidth="1"/>
    <col min="14342" max="14344" width="24.42578125" style="267" customWidth="1"/>
    <col min="14345" max="14345" width="16.425781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3" style="267" customWidth="1"/>
    <col min="14598" max="14600" width="24.42578125" style="267" customWidth="1"/>
    <col min="14601" max="14601" width="16.425781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3" style="267" customWidth="1"/>
    <col min="14854" max="14856" width="24.42578125" style="267" customWidth="1"/>
    <col min="14857" max="14857" width="16.425781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3" style="267" customWidth="1"/>
    <col min="15110" max="15112" width="24.42578125" style="267" customWidth="1"/>
    <col min="15113" max="15113" width="16.425781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3" style="267" customWidth="1"/>
    <col min="15366" max="15368" width="24.42578125" style="267" customWidth="1"/>
    <col min="15369" max="15369" width="16.425781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3" style="267" customWidth="1"/>
    <col min="15622" max="15624" width="24.42578125" style="267" customWidth="1"/>
    <col min="15625" max="15625" width="16.425781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3" style="267" customWidth="1"/>
    <col min="15878" max="15880" width="24.42578125" style="267" customWidth="1"/>
    <col min="15881" max="15881" width="16.425781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3" style="267" customWidth="1"/>
    <col min="16134" max="16136" width="24.42578125" style="267" customWidth="1"/>
    <col min="16137" max="16137" width="16.425781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532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663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61"/>
      <c r="C11" s="1262"/>
      <c r="D11" s="1262"/>
      <c r="E11" s="1263"/>
      <c r="I11" s="291"/>
    </row>
    <row r="12" spans="1:11" s="269" customFormat="1" ht="18.75" x14ac:dyDescent="0.3">
      <c r="A12" s="289">
        <v>1</v>
      </c>
      <c r="B12" s="289">
        <v>2</v>
      </c>
      <c r="C12" s="665">
        <v>3</v>
      </c>
      <c r="D12" s="665">
        <v>4</v>
      </c>
      <c r="E12" s="289">
        <v>5</v>
      </c>
      <c r="F12" s="270" t="s">
        <v>429</v>
      </c>
      <c r="G12" s="270" t="s">
        <v>371</v>
      </c>
      <c r="H12" s="270" t="s">
        <v>372</v>
      </c>
      <c r="I12" s="291"/>
    </row>
    <row r="13" spans="1:11" ht="18.75" x14ac:dyDescent="0.3">
      <c r="A13" s="527">
        <v>1</v>
      </c>
      <c r="B13" s="528" t="s">
        <v>465</v>
      </c>
      <c r="C13" s="528"/>
      <c r="D13" s="529"/>
      <c r="E13" s="529">
        <f>3000+1210</f>
        <v>4210</v>
      </c>
      <c r="F13" s="526">
        <v>4206</v>
      </c>
      <c r="G13" s="526">
        <v>4206</v>
      </c>
      <c r="H13" s="526">
        <f>E13-G13</f>
        <v>4</v>
      </c>
      <c r="I13" s="290">
        <v>4206</v>
      </c>
    </row>
    <row r="14" spans="1:11" ht="18.75" hidden="1" x14ac:dyDescent="0.3">
      <c r="A14" s="527">
        <v>2</v>
      </c>
      <c r="B14" s="528" t="s">
        <v>466</v>
      </c>
      <c r="C14" s="528"/>
      <c r="D14" s="529"/>
      <c r="E14" s="529"/>
      <c r="F14" s="526"/>
      <c r="G14" s="526"/>
      <c r="H14" s="526"/>
    </row>
    <row r="15" spans="1:11" s="274" customFormat="1" ht="18.75" hidden="1" x14ac:dyDescent="0.3">
      <c r="A15" s="271"/>
      <c r="B15" s="228" t="s">
        <v>267</v>
      </c>
      <c r="C15" s="228"/>
      <c r="D15" s="306"/>
      <c r="E15" s="299"/>
      <c r="F15" s="526"/>
      <c r="G15" s="526"/>
      <c r="H15" s="526">
        <f>E15-G15</f>
        <v>0</v>
      </c>
      <c r="I15" s="273"/>
    </row>
    <row r="16" spans="1:11" s="274" customFormat="1" ht="18.75" hidden="1" x14ac:dyDescent="0.3">
      <c r="A16" s="271"/>
      <c r="B16" s="228" t="s">
        <v>467</v>
      </c>
      <c r="C16" s="228"/>
      <c r="D16" s="306"/>
      <c r="E16" s="299"/>
      <c r="F16" s="526"/>
      <c r="G16" s="526"/>
      <c r="H16" s="526">
        <f>E16-G16</f>
        <v>0</v>
      </c>
      <c r="I16" s="273"/>
    </row>
    <row r="17" spans="1:9" s="274" customFormat="1" ht="37.5" hidden="1" x14ac:dyDescent="0.3">
      <c r="A17" s="271"/>
      <c r="B17" s="228" t="s">
        <v>468</v>
      </c>
      <c r="C17" s="228"/>
      <c r="D17" s="306"/>
      <c r="E17" s="299"/>
      <c r="F17" s="526"/>
      <c r="G17" s="526"/>
      <c r="H17" s="526">
        <f>E17-G17</f>
        <v>0</v>
      </c>
      <c r="I17" s="273"/>
    </row>
    <row r="18" spans="1:9" s="274" customFormat="1" ht="18.75" hidden="1" x14ac:dyDescent="0.3">
      <c r="A18" s="271"/>
      <c r="B18" s="228"/>
      <c r="C18" s="528"/>
      <c r="D18" s="530" t="s">
        <v>374</v>
      </c>
      <c r="E18" s="529"/>
      <c r="F18" s="308" t="s">
        <v>438</v>
      </c>
      <c r="G18" s="306" t="e">
        <f>G12+G13</f>
        <v>#VALUE!</v>
      </c>
      <c r="H18" s="306" t="e">
        <f>H12+H13</f>
        <v>#VALUE!</v>
      </c>
      <c r="I18" s="273"/>
    </row>
    <row r="19" spans="1:9" s="274" customFormat="1" ht="18.75" x14ac:dyDescent="0.3">
      <c r="A19" s="527"/>
      <c r="B19" s="528" t="s">
        <v>364</v>
      </c>
      <c r="C19" s="528"/>
      <c r="D19" s="530" t="s">
        <v>374</v>
      </c>
      <c r="E19" s="529">
        <f>SUM(E13:E14)</f>
        <v>4210</v>
      </c>
      <c r="F19" s="308" t="s">
        <v>438</v>
      </c>
      <c r="G19" s="306">
        <f>G13+G14</f>
        <v>4206</v>
      </c>
      <c r="H19" s="306">
        <f>H13+H14</f>
        <v>4</v>
      </c>
      <c r="I19" s="273"/>
    </row>
    <row r="20" spans="1:9" s="274" customFormat="1" ht="18.75" x14ac:dyDescent="0.3">
      <c r="A20" s="279"/>
      <c r="B20" s="280"/>
      <c r="C20" s="280"/>
      <c r="D20" s="281"/>
      <c r="E20" s="282"/>
      <c r="F20" s="283"/>
      <c r="G20" s="283"/>
      <c r="H20" s="283"/>
      <c r="I20" s="273"/>
    </row>
    <row r="21" spans="1:9" s="274" customFormat="1" ht="18.75" x14ac:dyDescent="0.3">
      <c r="A21" s="279"/>
      <c r="B21" s="280"/>
      <c r="C21" s="280"/>
      <c r="D21" s="281"/>
      <c r="E21" s="282"/>
      <c r="F21" s="283"/>
      <c r="G21" s="283"/>
      <c r="H21" s="283"/>
      <c r="I21" s="273"/>
    </row>
    <row r="22" spans="1:9" ht="18.75" x14ac:dyDescent="0.25">
      <c r="A22" s="1001" t="s">
        <v>541</v>
      </c>
      <c r="B22" s="84"/>
      <c r="C22" s="378"/>
      <c r="E22" s="1000" t="s">
        <v>694</v>
      </c>
      <c r="F22" s="181"/>
      <c r="G22" s="84"/>
      <c r="I22" s="267"/>
    </row>
    <row r="23" spans="1:9" x14ac:dyDescent="0.25">
      <c r="A23" s="181"/>
      <c r="B23" s="389"/>
      <c r="C23" s="391" t="s">
        <v>171</v>
      </c>
      <c r="E23" s="391" t="s">
        <v>172</v>
      </c>
      <c r="F23" s="181"/>
      <c r="G23" s="389"/>
      <c r="I23" s="267"/>
    </row>
    <row r="24" spans="1:9" x14ac:dyDescent="0.25">
      <c r="A24" s="389"/>
      <c r="B24" s="82"/>
      <c r="C24" s="82"/>
      <c r="E24" s="82"/>
      <c r="F24" s="181"/>
      <c r="G24" s="82"/>
      <c r="I24" s="267"/>
    </row>
    <row r="25" spans="1:9" ht="18.75" x14ac:dyDescent="0.25">
      <c r="A25" s="97" t="s">
        <v>173</v>
      </c>
      <c r="B25" s="84"/>
      <c r="C25" s="378"/>
      <c r="E25" s="1002" t="s">
        <v>810</v>
      </c>
      <c r="F25" s="181"/>
      <c r="G25" s="84"/>
    </row>
    <row r="26" spans="1:9" x14ac:dyDescent="0.25">
      <c r="A26" s="181"/>
      <c r="B26" s="389"/>
      <c r="C26" s="391" t="s">
        <v>171</v>
      </c>
      <c r="E26" s="391" t="s">
        <v>172</v>
      </c>
      <c r="F26" s="181"/>
      <c r="G26" s="389"/>
    </row>
    <row r="27" spans="1:9" ht="18.75" x14ac:dyDescent="0.3">
      <c r="A27" s="266"/>
      <c r="B27" s="266"/>
      <c r="C27" s="266"/>
      <c r="E27" s="266"/>
    </row>
    <row r="28" spans="1:9" ht="18.75" x14ac:dyDescent="0.3">
      <c r="B28" s="266"/>
      <c r="C28" s="266"/>
      <c r="D28" s="266"/>
      <c r="E28" s="266"/>
    </row>
    <row r="29" spans="1:9" ht="23.25" x14ac:dyDescent="0.35">
      <c r="B29" s="750" t="s">
        <v>778</v>
      </c>
    </row>
    <row r="35" spans="8:8" x14ac:dyDescent="0.25">
      <c r="H35" s="267" t="s">
        <v>444</v>
      </c>
    </row>
  </sheetData>
  <mergeCells count="7">
    <mergeCell ref="A3:E3"/>
    <mergeCell ref="A9:A11"/>
    <mergeCell ref="B9:B11"/>
    <mergeCell ref="C9:C11"/>
    <mergeCell ref="D9:D11"/>
    <mergeCell ref="E9:E11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35"/>
  <sheetViews>
    <sheetView view="pageBreakPreview" zoomScale="80" zoomScaleSheetLayoutView="80" workbookViewId="0">
      <selection activeCell="Q15" sqref="Q15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3" style="267" customWidth="1"/>
    <col min="6" max="8" width="24.42578125" style="267" customWidth="1"/>
    <col min="9" max="9" width="16.4257812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3" style="267" customWidth="1"/>
    <col min="262" max="264" width="24.42578125" style="267" customWidth="1"/>
    <col min="265" max="265" width="16.4257812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3" style="267" customWidth="1"/>
    <col min="518" max="520" width="24.42578125" style="267" customWidth="1"/>
    <col min="521" max="521" width="16.4257812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3" style="267" customWidth="1"/>
    <col min="774" max="776" width="24.42578125" style="267" customWidth="1"/>
    <col min="777" max="777" width="16.425781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3" style="267" customWidth="1"/>
    <col min="1030" max="1032" width="24.42578125" style="267" customWidth="1"/>
    <col min="1033" max="1033" width="16.425781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3" style="267" customWidth="1"/>
    <col min="1286" max="1288" width="24.42578125" style="267" customWidth="1"/>
    <col min="1289" max="1289" width="16.425781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3" style="267" customWidth="1"/>
    <col min="1542" max="1544" width="24.42578125" style="267" customWidth="1"/>
    <col min="1545" max="1545" width="16.425781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3" style="267" customWidth="1"/>
    <col min="1798" max="1800" width="24.42578125" style="267" customWidth="1"/>
    <col min="1801" max="1801" width="16.425781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3" style="267" customWidth="1"/>
    <col min="2054" max="2056" width="24.42578125" style="267" customWidth="1"/>
    <col min="2057" max="2057" width="16.425781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3" style="267" customWidth="1"/>
    <col min="2310" max="2312" width="24.42578125" style="267" customWidth="1"/>
    <col min="2313" max="2313" width="16.425781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3" style="267" customWidth="1"/>
    <col min="2566" max="2568" width="24.42578125" style="267" customWidth="1"/>
    <col min="2569" max="2569" width="16.425781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3" style="267" customWidth="1"/>
    <col min="2822" max="2824" width="24.42578125" style="267" customWidth="1"/>
    <col min="2825" max="2825" width="16.425781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3" style="267" customWidth="1"/>
    <col min="3078" max="3080" width="24.42578125" style="267" customWidth="1"/>
    <col min="3081" max="3081" width="16.425781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3" style="267" customWidth="1"/>
    <col min="3334" max="3336" width="24.42578125" style="267" customWidth="1"/>
    <col min="3337" max="3337" width="16.425781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3" style="267" customWidth="1"/>
    <col min="3590" max="3592" width="24.42578125" style="267" customWidth="1"/>
    <col min="3593" max="3593" width="16.425781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3" style="267" customWidth="1"/>
    <col min="3846" max="3848" width="24.42578125" style="267" customWidth="1"/>
    <col min="3849" max="3849" width="16.425781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3" style="267" customWidth="1"/>
    <col min="4102" max="4104" width="24.42578125" style="267" customWidth="1"/>
    <col min="4105" max="4105" width="16.425781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3" style="267" customWidth="1"/>
    <col min="4358" max="4360" width="24.42578125" style="267" customWidth="1"/>
    <col min="4361" max="4361" width="16.425781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3" style="267" customWidth="1"/>
    <col min="4614" max="4616" width="24.42578125" style="267" customWidth="1"/>
    <col min="4617" max="4617" width="16.425781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3" style="267" customWidth="1"/>
    <col min="4870" max="4872" width="24.42578125" style="267" customWidth="1"/>
    <col min="4873" max="4873" width="16.425781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3" style="267" customWidth="1"/>
    <col min="5126" max="5128" width="24.42578125" style="267" customWidth="1"/>
    <col min="5129" max="5129" width="16.425781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3" style="267" customWidth="1"/>
    <col min="5382" max="5384" width="24.42578125" style="267" customWidth="1"/>
    <col min="5385" max="5385" width="16.425781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3" style="267" customWidth="1"/>
    <col min="5638" max="5640" width="24.42578125" style="267" customWidth="1"/>
    <col min="5641" max="5641" width="16.425781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3" style="267" customWidth="1"/>
    <col min="5894" max="5896" width="24.42578125" style="267" customWidth="1"/>
    <col min="5897" max="5897" width="16.425781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3" style="267" customWidth="1"/>
    <col min="6150" max="6152" width="24.42578125" style="267" customWidth="1"/>
    <col min="6153" max="6153" width="16.425781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3" style="267" customWidth="1"/>
    <col min="6406" max="6408" width="24.42578125" style="267" customWidth="1"/>
    <col min="6409" max="6409" width="16.425781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3" style="267" customWidth="1"/>
    <col min="6662" max="6664" width="24.42578125" style="267" customWidth="1"/>
    <col min="6665" max="6665" width="16.425781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3" style="267" customWidth="1"/>
    <col min="6918" max="6920" width="24.42578125" style="267" customWidth="1"/>
    <col min="6921" max="6921" width="16.425781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3" style="267" customWidth="1"/>
    <col min="7174" max="7176" width="24.42578125" style="267" customWidth="1"/>
    <col min="7177" max="7177" width="16.425781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3" style="267" customWidth="1"/>
    <col min="7430" max="7432" width="24.42578125" style="267" customWidth="1"/>
    <col min="7433" max="7433" width="16.425781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3" style="267" customWidth="1"/>
    <col min="7686" max="7688" width="24.42578125" style="267" customWidth="1"/>
    <col min="7689" max="7689" width="16.425781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3" style="267" customWidth="1"/>
    <col min="7942" max="7944" width="24.42578125" style="267" customWidth="1"/>
    <col min="7945" max="7945" width="16.425781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3" style="267" customWidth="1"/>
    <col min="8198" max="8200" width="24.42578125" style="267" customWidth="1"/>
    <col min="8201" max="8201" width="16.425781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3" style="267" customWidth="1"/>
    <col min="8454" max="8456" width="24.42578125" style="267" customWidth="1"/>
    <col min="8457" max="8457" width="16.425781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3" style="267" customWidth="1"/>
    <col min="8710" max="8712" width="24.42578125" style="267" customWidth="1"/>
    <col min="8713" max="8713" width="16.425781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3" style="267" customWidth="1"/>
    <col min="8966" max="8968" width="24.42578125" style="267" customWidth="1"/>
    <col min="8969" max="8969" width="16.425781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3" style="267" customWidth="1"/>
    <col min="9222" max="9224" width="24.42578125" style="267" customWidth="1"/>
    <col min="9225" max="9225" width="16.425781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3" style="267" customWidth="1"/>
    <col min="9478" max="9480" width="24.42578125" style="267" customWidth="1"/>
    <col min="9481" max="9481" width="16.425781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3" style="267" customWidth="1"/>
    <col min="9734" max="9736" width="24.42578125" style="267" customWidth="1"/>
    <col min="9737" max="9737" width="16.425781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3" style="267" customWidth="1"/>
    <col min="9990" max="9992" width="24.42578125" style="267" customWidth="1"/>
    <col min="9993" max="9993" width="16.425781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3" style="267" customWidth="1"/>
    <col min="10246" max="10248" width="24.42578125" style="267" customWidth="1"/>
    <col min="10249" max="10249" width="16.425781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3" style="267" customWidth="1"/>
    <col min="10502" max="10504" width="24.42578125" style="267" customWidth="1"/>
    <col min="10505" max="10505" width="16.425781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3" style="267" customWidth="1"/>
    <col min="10758" max="10760" width="24.42578125" style="267" customWidth="1"/>
    <col min="10761" max="10761" width="16.425781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3" style="267" customWidth="1"/>
    <col min="11014" max="11016" width="24.42578125" style="267" customWidth="1"/>
    <col min="11017" max="11017" width="16.425781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3" style="267" customWidth="1"/>
    <col min="11270" max="11272" width="24.42578125" style="267" customWidth="1"/>
    <col min="11273" max="11273" width="16.425781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3" style="267" customWidth="1"/>
    <col min="11526" max="11528" width="24.42578125" style="267" customWidth="1"/>
    <col min="11529" max="11529" width="16.425781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3" style="267" customWidth="1"/>
    <col min="11782" max="11784" width="24.42578125" style="267" customWidth="1"/>
    <col min="11785" max="11785" width="16.425781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3" style="267" customWidth="1"/>
    <col min="12038" max="12040" width="24.42578125" style="267" customWidth="1"/>
    <col min="12041" max="12041" width="16.425781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3" style="267" customWidth="1"/>
    <col min="12294" max="12296" width="24.42578125" style="267" customWidth="1"/>
    <col min="12297" max="12297" width="16.425781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3" style="267" customWidth="1"/>
    <col min="12550" max="12552" width="24.42578125" style="267" customWidth="1"/>
    <col min="12553" max="12553" width="16.425781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3" style="267" customWidth="1"/>
    <col min="12806" max="12808" width="24.42578125" style="267" customWidth="1"/>
    <col min="12809" max="12809" width="16.425781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3" style="267" customWidth="1"/>
    <col min="13062" max="13064" width="24.42578125" style="267" customWidth="1"/>
    <col min="13065" max="13065" width="16.425781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3" style="267" customWidth="1"/>
    <col min="13318" max="13320" width="24.42578125" style="267" customWidth="1"/>
    <col min="13321" max="13321" width="16.425781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3" style="267" customWidth="1"/>
    <col min="13574" max="13576" width="24.42578125" style="267" customWidth="1"/>
    <col min="13577" max="13577" width="16.425781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3" style="267" customWidth="1"/>
    <col min="13830" max="13832" width="24.42578125" style="267" customWidth="1"/>
    <col min="13833" max="13833" width="16.425781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3" style="267" customWidth="1"/>
    <col min="14086" max="14088" width="24.42578125" style="267" customWidth="1"/>
    <col min="14089" max="14089" width="16.425781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3" style="267" customWidth="1"/>
    <col min="14342" max="14344" width="24.42578125" style="267" customWidth="1"/>
    <col min="14345" max="14345" width="16.425781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3" style="267" customWidth="1"/>
    <col min="14598" max="14600" width="24.42578125" style="267" customWidth="1"/>
    <col min="14601" max="14601" width="16.425781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3" style="267" customWidth="1"/>
    <col min="14854" max="14856" width="24.42578125" style="267" customWidth="1"/>
    <col min="14857" max="14857" width="16.425781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3" style="267" customWidth="1"/>
    <col min="15110" max="15112" width="24.42578125" style="267" customWidth="1"/>
    <col min="15113" max="15113" width="16.425781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3" style="267" customWidth="1"/>
    <col min="15366" max="15368" width="24.42578125" style="267" customWidth="1"/>
    <col min="15369" max="15369" width="16.425781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3" style="267" customWidth="1"/>
    <col min="15622" max="15624" width="24.42578125" style="267" customWidth="1"/>
    <col min="15625" max="15625" width="16.425781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3" style="267" customWidth="1"/>
    <col min="15878" max="15880" width="24.42578125" style="267" customWidth="1"/>
    <col min="15881" max="15881" width="16.425781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3" style="267" customWidth="1"/>
    <col min="16134" max="16136" width="24.42578125" style="267" customWidth="1"/>
    <col min="16137" max="16137" width="16.425781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532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664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61"/>
      <c r="C11" s="1262"/>
      <c r="D11" s="1262"/>
      <c r="E11" s="1263"/>
      <c r="I11" s="291"/>
    </row>
    <row r="12" spans="1:11" s="269" customFormat="1" ht="18.75" x14ac:dyDescent="0.3">
      <c r="A12" s="289">
        <v>1</v>
      </c>
      <c r="B12" s="289">
        <v>2</v>
      </c>
      <c r="C12" s="665">
        <v>3</v>
      </c>
      <c r="D12" s="665">
        <v>4</v>
      </c>
      <c r="E12" s="289">
        <v>5</v>
      </c>
      <c r="F12" s="270" t="s">
        <v>429</v>
      </c>
      <c r="G12" s="270" t="s">
        <v>371</v>
      </c>
      <c r="H12" s="270" t="s">
        <v>372</v>
      </c>
      <c r="I12" s="291"/>
    </row>
    <row r="13" spans="1:11" ht="18.75" x14ac:dyDescent="0.3">
      <c r="A13" s="527">
        <v>1</v>
      </c>
      <c r="B13" s="528" t="s">
        <v>465</v>
      </c>
      <c r="C13" s="528"/>
      <c r="D13" s="529"/>
      <c r="E13" s="529">
        <v>3000</v>
      </c>
      <c r="F13" s="526"/>
      <c r="G13" s="526"/>
      <c r="H13" s="526">
        <f>E13-G13</f>
        <v>3000</v>
      </c>
    </row>
    <row r="14" spans="1:11" ht="18.75" hidden="1" x14ac:dyDescent="0.3">
      <c r="A14" s="527">
        <v>2</v>
      </c>
      <c r="B14" s="528" t="s">
        <v>466</v>
      </c>
      <c r="C14" s="528"/>
      <c r="D14" s="529"/>
      <c r="E14" s="529"/>
      <c r="F14" s="526"/>
      <c r="G14" s="526"/>
      <c r="H14" s="526"/>
    </row>
    <row r="15" spans="1:11" s="274" customFormat="1" ht="18.75" hidden="1" x14ac:dyDescent="0.3">
      <c r="A15" s="271"/>
      <c r="B15" s="228" t="s">
        <v>267</v>
      </c>
      <c r="C15" s="228"/>
      <c r="D15" s="306"/>
      <c r="E15" s="299"/>
      <c r="F15" s="526"/>
      <c r="G15" s="526"/>
      <c r="H15" s="526">
        <f>E15-G15</f>
        <v>0</v>
      </c>
      <c r="I15" s="273"/>
    </row>
    <row r="16" spans="1:11" s="274" customFormat="1" ht="18.75" hidden="1" x14ac:dyDescent="0.3">
      <c r="A16" s="271"/>
      <c r="B16" s="228" t="s">
        <v>467</v>
      </c>
      <c r="C16" s="228"/>
      <c r="D16" s="306"/>
      <c r="E16" s="299"/>
      <c r="F16" s="526"/>
      <c r="G16" s="526"/>
      <c r="H16" s="526">
        <f>E16-G16</f>
        <v>0</v>
      </c>
      <c r="I16" s="273"/>
    </row>
    <row r="17" spans="1:9" s="274" customFormat="1" ht="37.5" hidden="1" x14ac:dyDescent="0.3">
      <c r="A17" s="271"/>
      <c r="B17" s="228" t="s">
        <v>468</v>
      </c>
      <c r="C17" s="228"/>
      <c r="D17" s="306"/>
      <c r="E17" s="299"/>
      <c r="F17" s="526"/>
      <c r="G17" s="526"/>
      <c r="H17" s="526">
        <f>E17-G17</f>
        <v>0</v>
      </c>
      <c r="I17" s="273"/>
    </row>
    <row r="18" spans="1:9" s="274" customFormat="1" ht="18.75" hidden="1" x14ac:dyDescent="0.3">
      <c r="A18" s="271"/>
      <c r="B18" s="228"/>
      <c r="C18" s="528"/>
      <c r="D18" s="530" t="s">
        <v>374</v>
      </c>
      <c r="E18" s="529"/>
      <c r="F18" s="308" t="s">
        <v>438</v>
      </c>
      <c r="G18" s="306" t="e">
        <f>G12+G13</f>
        <v>#VALUE!</v>
      </c>
      <c r="H18" s="306" t="e">
        <f>H12+H13</f>
        <v>#VALUE!</v>
      </c>
      <c r="I18" s="273"/>
    </row>
    <row r="19" spans="1:9" s="274" customFormat="1" ht="18.75" x14ac:dyDescent="0.3">
      <c r="A19" s="527"/>
      <c r="B19" s="528" t="s">
        <v>364</v>
      </c>
      <c r="C19" s="528"/>
      <c r="D19" s="530" t="s">
        <v>374</v>
      </c>
      <c r="E19" s="529">
        <f>SUM(E13:E14)</f>
        <v>3000</v>
      </c>
      <c r="F19" s="308" t="s">
        <v>438</v>
      </c>
      <c r="G19" s="306">
        <f>G13+G14</f>
        <v>0</v>
      </c>
      <c r="H19" s="306">
        <f>H13+H14</f>
        <v>3000</v>
      </c>
      <c r="I19" s="273"/>
    </row>
    <row r="20" spans="1:9" s="274" customFormat="1" ht="18.75" x14ac:dyDescent="0.3">
      <c r="A20" s="279"/>
      <c r="B20" s="280"/>
      <c r="C20" s="280"/>
      <c r="D20" s="281"/>
      <c r="E20" s="282"/>
      <c r="F20" s="283"/>
      <c r="G20" s="283"/>
      <c r="H20" s="283"/>
      <c r="I20" s="273"/>
    </row>
    <row r="21" spans="1:9" s="274" customFormat="1" ht="18.75" x14ac:dyDescent="0.3">
      <c r="A21" s="279"/>
      <c r="B21" s="280"/>
      <c r="C21" s="280"/>
      <c r="D21" s="281"/>
      <c r="E21" s="282"/>
      <c r="F21" s="283"/>
      <c r="G21" s="283"/>
      <c r="H21" s="283"/>
      <c r="I21" s="273"/>
    </row>
    <row r="22" spans="1:9" ht="18.75" x14ac:dyDescent="0.25">
      <c r="A22" s="97" t="s">
        <v>541</v>
      </c>
      <c r="B22" s="84"/>
      <c r="C22" s="378"/>
      <c r="E22" s="604" t="s">
        <v>694</v>
      </c>
      <c r="F22" s="181"/>
      <c r="G22" s="84"/>
      <c r="I22" s="267"/>
    </row>
    <row r="23" spans="1:9" x14ac:dyDescent="0.25">
      <c r="A23" s="181"/>
      <c r="B23" s="389"/>
      <c r="C23" s="391" t="s">
        <v>171</v>
      </c>
      <c r="E23" s="391" t="s">
        <v>172</v>
      </c>
      <c r="F23" s="181"/>
      <c r="G23" s="389"/>
      <c r="I23" s="267"/>
    </row>
    <row r="24" spans="1:9" x14ac:dyDescent="0.25">
      <c r="A24" s="389"/>
      <c r="B24" s="82"/>
      <c r="C24" s="82"/>
      <c r="E24" s="82"/>
      <c r="F24" s="181"/>
      <c r="G24" s="82"/>
      <c r="I24" s="267"/>
    </row>
    <row r="25" spans="1:9" ht="18.75" x14ac:dyDescent="0.25">
      <c r="A25" s="97" t="s">
        <v>173</v>
      </c>
      <c r="B25" s="84"/>
      <c r="C25" s="378"/>
      <c r="E25" s="714" t="s">
        <v>742</v>
      </c>
      <c r="F25" s="181"/>
      <c r="G25" s="84"/>
    </row>
    <row r="26" spans="1:9" x14ac:dyDescent="0.25">
      <c r="A26" s="181"/>
      <c r="B26" s="389"/>
      <c r="C26" s="391" t="s">
        <v>171</v>
      </c>
      <c r="E26" s="391" t="s">
        <v>172</v>
      </c>
      <c r="F26" s="181"/>
      <c r="G26" s="389"/>
    </row>
    <row r="27" spans="1:9" ht="18.75" x14ac:dyDescent="0.3">
      <c r="A27" s="266"/>
      <c r="B27" s="266"/>
      <c r="C27" s="266"/>
      <c r="E27" s="266"/>
    </row>
    <row r="28" spans="1:9" ht="18.75" x14ac:dyDescent="0.3">
      <c r="B28" s="266"/>
      <c r="C28" s="266"/>
      <c r="D28" s="266"/>
      <c r="E28" s="266"/>
    </row>
    <row r="35" spans="8:8" x14ac:dyDescent="0.25">
      <c r="H35" s="267" t="s">
        <v>444</v>
      </c>
    </row>
  </sheetData>
  <mergeCells count="7">
    <mergeCell ref="A3:E3"/>
    <mergeCell ref="A9:A11"/>
    <mergeCell ref="B9:B11"/>
    <mergeCell ref="C9:C11"/>
    <mergeCell ref="D9:D11"/>
    <mergeCell ref="E9:E11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35"/>
  <sheetViews>
    <sheetView view="pageBreakPreview" zoomScale="80" zoomScaleSheetLayoutView="80" workbookViewId="0">
      <selection activeCell="Q15" sqref="Q15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3" style="267" customWidth="1"/>
    <col min="6" max="8" width="24.42578125" style="267" customWidth="1"/>
    <col min="9" max="9" width="16.4257812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3" style="267" customWidth="1"/>
    <col min="262" max="264" width="24.42578125" style="267" customWidth="1"/>
    <col min="265" max="265" width="16.4257812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3" style="267" customWidth="1"/>
    <col min="518" max="520" width="24.42578125" style="267" customWidth="1"/>
    <col min="521" max="521" width="16.4257812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3" style="267" customWidth="1"/>
    <col min="774" max="776" width="24.42578125" style="267" customWidth="1"/>
    <col min="777" max="777" width="16.425781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3" style="267" customWidth="1"/>
    <col min="1030" max="1032" width="24.42578125" style="267" customWidth="1"/>
    <col min="1033" max="1033" width="16.425781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3" style="267" customWidth="1"/>
    <col min="1286" max="1288" width="24.42578125" style="267" customWidth="1"/>
    <col min="1289" max="1289" width="16.425781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3" style="267" customWidth="1"/>
    <col min="1542" max="1544" width="24.42578125" style="267" customWidth="1"/>
    <col min="1545" max="1545" width="16.425781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3" style="267" customWidth="1"/>
    <col min="1798" max="1800" width="24.42578125" style="267" customWidth="1"/>
    <col min="1801" max="1801" width="16.425781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3" style="267" customWidth="1"/>
    <col min="2054" max="2056" width="24.42578125" style="267" customWidth="1"/>
    <col min="2057" max="2057" width="16.425781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3" style="267" customWidth="1"/>
    <col min="2310" max="2312" width="24.42578125" style="267" customWidth="1"/>
    <col min="2313" max="2313" width="16.425781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3" style="267" customWidth="1"/>
    <col min="2566" max="2568" width="24.42578125" style="267" customWidth="1"/>
    <col min="2569" max="2569" width="16.425781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3" style="267" customWidth="1"/>
    <col min="2822" max="2824" width="24.42578125" style="267" customWidth="1"/>
    <col min="2825" max="2825" width="16.425781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3" style="267" customWidth="1"/>
    <col min="3078" max="3080" width="24.42578125" style="267" customWidth="1"/>
    <col min="3081" max="3081" width="16.425781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3" style="267" customWidth="1"/>
    <col min="3334" max="3336" width="24.42578125" style="267" customWidth="1"/>
    <col min="3337" max="3337" width="16.425781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3" style="267" customWidth="1"/>
    <col min="3590" max="3592" width="24.42578125" style="267" customWidth="1"/>
    <col min="3593" max="3593" width="16.425781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3" style="267" customWidth="1"/>
    <col min="3846" max="3848" width="24.42578125" style="267" customWidth="1"/>
    <col min="3849" max="3849" width="16.425781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3" style="267" customWidth="1"/>
    <col min="4102" max="4104" width="24.42578125" style="267" customWidth="1"/>
    <col min="4105" max="4105" width="16.425781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3" style="267" customWidth="1"/>
    <col min="4358" max="4360" width="24.42578125" style="267" customWidth="1"/>
    <col min="4361" max="4361" width="16.425781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3" style="267" customWidth="1"/>
    <col min="4614" max="4616" width="24.42578125" style="267" customWidth="1"/>
    <col min="4617" max="4617" width="16.425781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3" style="267" customWidth="1"/>
    <col min="4870" max="4872" width="24.42578125" style="267" customWidth="1"/>
    <col min="4873" max="4873" width="16.425781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3" style="267" customWidth="1"/>
    <col min="5126" max="5128" width="24.42578125" style="267" customWidth="1"/>
    <col min="5129" max="5129" width="16.425781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3" style="267" customWidth="1"/>
    <col min="5382" max="5384" width="24.42578125" style="267" customWidth="1"/>
    <col min="5385" max="5385" width="16.425781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3" style="267" customWidth="1"/>
    <col min="5638" max="5640" width="24.42578125" style="267" customWidth="1"/>
    <col min="5641" max="5641" width="16.425781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3" style="267" customWidth="1"/>
    <col min="5894" max="5896" width="24.42578125" style="267" customWidth="1"/>
    <col min="5897" max="5897" width="16.425781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3" style="267" customWidth="1"/>
    <col min="6150" max="6152" width="24.42578125" style="267" customWidth="1"/>
    <col min="6153" max="6153" width="16.425781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3" style="267" customWidth="1"/>
    <col min="6406" max="6408" width="24.42578125" style="267" customWidth="1"/>
    <col min="6409" max="6409" width="16.425781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3" style="267" customWidth="1"/>
    <col min="6662" max="6664" width="24.42578125" style="267" customWidth="1"/>
    <col min="6665" max="6665" width="16.425781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3" style="267" customWidth="1"/>
    <col min="6918" max="6920" width="24.42578125" style="267" customWidth="1"/>
    <col min="6921" max="6921" width="16.425781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3" style="267" customWidth="1"/>
    <col min="7174" max="7176" width="24.42578125" style="267" customWidth="1"/>
    <col min="7177" max="7177" width="16.425781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3" style="267" customWidth="1"/>
    <col min="7430" max="7432" width="24.42578125" style="267" customWidth="1"/>
    <col min="7433" max="7433" width="16.425781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3" style="267" customWidth="1"/>
    <col min="7686" max="7688" width="24.42578125" style="267" customWidth="1"/>
    <col min="7689" max="7689" width="16.425781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3" style="267" customWidth="1"/>
    <col min="7942" max="7944" width="24.42578125" style="267" customWidth="1"/>
    <col min="7945" max="7945" width="16.425781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3" style="267" customWidth="1"/>
    <col min="8198" max="8200" width="24.42578125" style="267" customWidth="1"/>
    <col min="8201" max="8201" width="16.425781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3" style="267" customWidth="1"/>
    <col min="8454" max="8456" width="24.42578125" style="267" customWidth="1"/>
    <col min="8457" max="8457" width="16.425781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3" style="267" customWidth="1"/>
    <col min="8710" max="8712" width="24.42578125" style="267" customWidth="1"/>
    <col min="8713" max="8713" width="16.425781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3" style="267" customWidth="1"/>
    <col min="8966" max="8968" width="24.42578125" style="267" customWidth="1"/>
    <col min="8969" max="8969" width="16.425781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3" style="267" customWidth="1"/>
    <col min="9222" max="9224" width="24.42578125" style="267" customWidth="1"/>
    <col min="9225" max="9225" width="16.425781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3" style="267" customWidth="1"/>
    <col min="9478" max="9480" width="24.42578125" style="267" customWidth="1"/>
    <col min="9481" max="9481" width="16.425781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3" style="267" customWidth="1"/>
    <col min="9734" max="9736" width="24.42578125" style="267" customWidth="1"/>
    <col min="9737" max="9737" width="16.425781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3" style="267" customWidth="1"/>
    <col min="9990" max="9992" width="24.42578125" style="267" customWidth="1"/>
    <col min="9993" max="9993" width="16.425781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3" style="267" customWidth="1"/>
    <col min="10246" max="10248" width="24.42578125" style="267" customWidth="1"/>
    <col min="10249" max="10249" width="16.425781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3" style="267" customWidth="1"/>
    <col min="10502" max="10504" width="24.42578125" style="267" customWidth="1"/>
    <col min="10505" max="10505" width="16.425781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3" style="267" customWidth="1"/>
    <col min="10758" max="10760" width="24.42578125" style="267" customWidth="1"/>
    <col min="10761" max="10761" width="16.425781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3" style="267" customWidth="1"/>
    <col min="11014" max="11016" width="24.42578125" style="267" customWidth="1"/>
    <col min="11017" max="11017" width="16.425781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3" style="267" customWidth="1"/>
    <col min="11270" max="11272" width="24.42578125" style="267" customWidth="1"/>
    <col min="11273" max="11273" width="16.425781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3" style="267" customWidth="1"/>
    <col min="11526" max="11528" width="24.42578125" style="267" customWidth="1"/>
    <col min="11529" max="11529" width="16.425781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3" style="267" customWidth="1"/>
    <col min="11782" max="11784" width="24.42578125" style="267" customWidth="1"/>
    <col min="11785" max="11785" width="16.425781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3" style="267" customWidth="1"/>
    <col min="12038" max="12040" width="24.42578125" style="267" customWidth="1"/>
    <col min="12041" max="12041" width="16.425781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3" style="267" customWidth="1"/>
    <col min="12294" max="12296" width="24.42578125" style="267" customWidth="1"/>
    <col min="12297" max="12297" width="16.425781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3" style="267" customWidth="1"/>
    <col min="12550" max="12552" width="24.42578125" style="267" customWidth="1"/>
    <col min="12553" max="12553" width="16.425781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3" style="267" customWidth="1"/>
    <col min="12806" max="12808" width="24.42578125" style="267" customWidth="1"/>
    <col min="12809" max="12809" width="16.425781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3" style="267" customWidth="1"/>
    <col min="13062" max="13064" width="24.42578125" style="267" customWidth="1"/>
    <col min="13065" max="13065" width="16.425781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3" style="267" customWidth="1"/>
    <col min="13318" max="13320" width="24.42578125" style="267" customWidth="1"/>
    <col min="13321" max="13321" width="16.425781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3" style="267" customWidth="1"/>
    <col min="13574" max="13576" width="24.42578125" style="267" customWidth="1"/>
    <col min="13577" max="13577" width="16.425781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3" style="267" customWidth="1"/>
    <col min="13830" max="13832" width="24.42578125" style="267" customWidth="1"/>
    <col min="13833" max="13833" width="16.425781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3" style="267" customWidth="1"/>
    <col min="14086" max="14088" width="24.42578125" style="267" customWidth="1"/>
    <col min="14089" max="14089" width="16.425781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3" style="267" customWidth="1"/>
    <col min="14342" max="14344" width="24.42578125" style="267" customWidth="1"/>
    <col min="14345" max="14345" width="16.425781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3" style="267" customWidth="1"/>
    <col min="14598" max="14600" width="24.42578125" style="267" customWidth="1"/>
    <col min="14601" max="14601" width="16.425781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3" style="267" customWidth="1"/>
    <col min="14854" max="14856" width="24.42578125" style="267" customWidth="1"/>
    <col min="14857" max="14857" width="16.425781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3" style="267" customWidth="1"/>
    <col min="15110" max="15112" width="24.42578125" style="267" customWidth="1"/>
    <col min="15113" max="15113" width="16.425781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3" style="267" customWidth="1"/>
    <col min="15366" max="15368" width="24.42578125" style="267" customWidth="1"/>
    <col min="15369" max="15369" width="16.425781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3" style="267" customWidth="1"/>
    <col min="15622" max="15624" width="24.42578125" style="267" customWidth="1"/>
    <col min="15625" max="15625" width="16.425781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3" style="267" customWidth="1"/>
    <col min="15878" max="15880" width="24.42578125" style="267" customWidth="1"/>
    <col min="15881" max="15881" width="16.425781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3" style="267" customWidth="1"/>
    <col min="16134" max="16136" width="24.42578125" style="267" customWidth="1"/>
    <col min="16137" max="16137" width="16.425781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532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665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61"/>
      <c r="C11" s="1262"/>
      <c r="D11" s="1262"/>
      <c r="E11" s="1263"/>
      <c r="I11" s="291"/>
    </row>
    <row r="12" spans="1:11" s="269" customFormat="1" ht="18.75" x14ac:dyDescent="0.3">
      <c r="A12" s="289">
        <v>1</v>
      </c>
      <c r="B12" s="289">
        <v>2</v>
      </c>
      <c r="C12" s="665">
        <v>3</v>
      </c>
      <c r="D12" s="665">
        <v>4</v>
      </c>
      <c r="E12" s="289">
        <v>5</v>
      </c>
      <c r="F12" s="270" t="s">
        <v>429</v>
      </c>
      <c r="G12" s="270" t="s">
        <v>371</v>
      </c>
      <c r="H12" s="270" t="s">
        <v>372</v>
      </c>
      <c r="I12" s="291"/>
    </row>
    <row r="13" spans="1:11" ht="18.75" x14ac:dyDescent="0.3">
      <c r="A13" s="527">
        <v>1</v>
      </c>
      <c r="B13" s="528" t="s">
        <v>465</v>
      </c>
      <c r="C13" s="528"/>
      <c r="D13" s="529"/>
      <c r="E13" s="529">
        <v>3000</v>
      </c>
      <c r="F13" s="526"/>
      <c r="G13" s="526"/>
      <c r="H13" s="526">
        <f>E13-G13</f>
        <v>3000</v>
      </c>
    </row>
    <row r="14" spans="1:11" ht="18.75" hidden="1" x14ac:dyDescent="0.3">
      <c r="A14" s="527">
        <v>2</v>
      </c>
      <c r="B14" s="528" t="s">
        <v>466</v>
      </c>
      <c r="C14" s="528"/>
      <c r="D14" s="529"/>
      <c r="E14" s="529"/>
      <c r="F14" s="526"/>
      <c r="G14" s="526"/>
      <c r="H14" s="526"/>
    </row>
    <row r="15" spans="1:11" s="274" customFormat="1" ht="18.75" hidden="1" x14ac:dyDescent="0.3">
      <c r="A15" s="271"/>
      <c r="B15" s="228" t="s">
        <v>267</v>
      </c>
      <c r="C15" s="228"/>
      <c r="D15" s="306"/>
      <c r="E15" s="299"/>
      <c r="F15" s="526"/>
      <c r="G15" s="526"/>
      <c r="H15" s="526">
        <f>E15-G15</f>
        <v>0</v>
      </c>
      <c r="I15" s="273"/>
    </row>
    <row r="16" spans="1:11" s="274" customFormat="1" ht="18.75" hidden="1" x14ac:dyDescent="0.3">
      <c r="A16" s="271"/>
      <c r="B16" s="228" t="s">
        <v>467</v>
      </c>
      <c r="C16" s="228"/>
      <c r="D16" s="306"/>
      <c r="E16" s="299"/>
      <c r="F16" s="526"/>
      <c r="G16" s="526"/>
      <c r="H16" s="526">
        <f>E16-G16</f>
        <v>0</v>
      </c>
      <c r="I16" s="273"/>
    </row>
    <row r="17" spans="1:9" s="274" customFormat="1" ht="37.5" hidden="1" x14ac:dyDescent="0.3">
      <c r="A17" s="271"/>
      <c r="B17" s="228" t="s">
        <v>468</v>
      </c>
      <c r="C17" s="228"/>
      <c r="D17" s="306"/>
      <c r="E17" s="299"/>
      <c r="F17" s="526"/>
      <c r="G17" s="526"/>
      <c r="H17" s="526">
        <f>E17-G17</f>
        <v>0</v>
      </c>
      <c r="I17" s="273"/>
    </row>
    <row r="18" spans="1:9" s="274" customFormat="1" ht="18.75" hidden="1" x14ac:dyDescent="0.3">
      <c r="A18" s="271"/>
      <c r="B18" s="228"/>
      <c r="C18" s="528"/>
      <c r="D18" s="530" t="s">
        <v>374</v>
      </c>
      <c r="E18" s="529"/>
      <c r="F18" s="308" t="s">
        <v>438</v>
      </c>
      <c r="G18" s="306" t="e">
        <f>G12+G13</f>
        <v>#VALUE!</v>
      </c>
      <c r="H18" s="306" t="e">
        <f>H12+H13</f>
        <v>#VALUE!</v>
      </c>
      <c r="I18" s="273"/>
    </row>
    <row r="19" spans="1:9" s="274" customFormat="1" ht="18.75" x14ac:dyDescent="0.3">
      <c r="A19" s="527"/>
      <c r="B19" s="528" t="s">
        <v>364</v>
      </c>
      <c r="C19" s="528"/>
      <c r="D19" s="530" t="s">
        <v>374</v>
      </c>
      <c r="E19" s="529">
        <f>SUM(E13:E14)</f>
        <v>3000</v>
      </c>
      <c r="F19" s="308" t="s">
        <v>438</v>
      </c>
      <c r="G19" s="306">
        <f>G13+G14</f>
        <v>0</v>
      </c>
      <c r="H19" s="306">
        <f>H13+H14</f>
        <v>3000</v>
      </c>
      <c r="I19" s="273"/>
    </row>
    <row r="20" spans="1:9" s="274" customFormat="1" ht="18.75" x14ac:dyDescent="0.3">
      <c r="A20" s="279"/>
      <c r="B20" s="280"/>
      <c r="C20" s="280"/>
      <c r="D20" s="281"/>
      <c r="E20" s="282"/>
      <c r="F20" s="283"/>
      <c r="G20" s="283"/>
      <c r="H20" s="283"/>
      <c r="I20" s="273"/>
    </row>
    <row r="21" spans="1:9" s="274" customFormat="1" ht="18.75" x14ac:dyDescent="0.3">
      <c r="A21" s="279"/>
      <c r="B21" s="280"/>
      <c r="C21" s="280"/>
      <c r="D21" s="281"/>
      <c r="E21" s="282"/>
      <c r="F21" s="283"/>
      <c r="G21" s="283"/>
      <c r="H21" s="283"/>
      <c r="I21" s="273"/>
    </row>
    <row r="22" spans="1:9" ht="18.75" x14ac:dyDescent="0.25">
      <c r="A22" s="97" t="s">
        <v>541</v>
      </c>
      <c r="B22" s="84"/>
      <c r="C22" s="378"/>
      <c r="E22" s="604" t="s">
        <v>694</v>
      </c>
      <c r="F22" s="181"/>
      <c r="G22" s="84"/>
      <c r="I22" s="267"/>
    </row>
    <row r="23" spans="1:9" x14ac:dyDescent="0.25">
      <c r="A23" s="181"/>
      <c r="B23" s="389"/>
      <c r="C23" s="391" t="s">
        <v>171</v>
      </c>
      <c r="E23" s="391" t="s">
        <v>172</v>
      </c>
      <c r="F23" s="181"/>
      <c r="G23" s="389"/>
      <c r="I23" s="267"/>
    </row>
    <row r="24" spans="1:9" x14ac:dyDescent="0.25">
      <c r="A24" s="389"/>
      <c r="B24" s="82"/>
      <c r="C24" s="82"/>
      <c r="E24" s="82"/>
      <c r="F24" s="181"/>
      <c r="G24" s="82"/>
      <c r="I24" s="267"/>
    </row>
    <row r="25" spans="1:9" ht="18.75" x14ac:dyDescent="0.25">
      <c r="A25" s="97" t="s">
        <v>173</v>
      </c>
      <c r="B25" s="84"/>
      <c r="C25" s="378"/>
      <c r="E25" s="714" t="s">
        <v>742</v>
      </c>
      <c r="F25" s="181"/>
      <c r="G25" s="84"/>
    </row>
    <row r="26" spans="1:9" x14ac:dyDescent="0.25">
      <c r="A26" s="181"/>
      <c r="B26" s="389"/>
      <c r="C26" s="391" t="s">
        <v>171</v>
      </c>
      <c r="E26" s="391" t="s">
        <v>172</v>
      </c>
      <c r="F26" s="181"/>
      <c r="G26" s="389"/>
    </row>
    <row r="27" spans="1:9" ht="18.75" x14ac:dyDescent="0.3">
      <c r="A27" s="266"/>
      <c r="B27" s="266"/>
      <c r="C27" s="266"/>
      <c r="E27" s="266"/>
    </row>
    <row r="28" spans="1:9" ht="18.75" x14ac:dyDescent="0.3">
      <c r="B28" s="266"/>
      <c r="C28" s="266"/>
      <c r="D28" s="266"/>
      <c r="E28" s="266"/>
    </row>
    <row r="35" spans="8:8" x14ac:dyDescent="0.25">
      <c r="H35" s="267" t="s">
        <v>444</v>
      </c>
    </row>
  </sheetData>
  <mergeCells count="7">
    <mergeCell ref="A3:E3"/>
    <mergeCell ref="A9:A11"/>
    <mergeCell ref="B9:B11"/>
    <mergeCell ref="C9:C11"/>
    <mergeCell ref="D9:D11"/>
    <mergeCell ref="E9:E11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99"/>
  </sheetPr>
  <dimension ref="A1:X89"/>
  <sheetViews>
    <sheetView view="pageBreakPreview" topLeftCell="A7" zoomScale="85" zoomScaleSheetLayoutView="85" workbookViewId="0">
      <selection activeCell="A6" sqref="A6"/>
    </sheetView>
  </sheetViews>
  <sheetFormatPr defaultColWidth="8.85546875" defaultRowHeight="18.75" x14ac:dyDescent="0.3"/>
  <cols>
    <col min="1" max="1" width="6.42578125" style="102" customWidth="1"/>
    <col min="2" max="2" width="66.42578125" style="102" customWidth="1"/>
    <col min="3" max="3" width="26.85546875" style="102" customWidth="1"/>
    <col min="4" max="4" width="21.7109375" style="102" customWidth="1"/>
    <col min="5" max="5" width="40.28515625" style="102" customWidth="1"/>
    <col min="6" max="6" width="27.85546875" style="104" customWidth="1"/>
    <col min="7" max="8" width="19.85546875" style="104" customWidth="1"/>
    <col min="9" max="9" width="17.42578125" style="102" customWidth="1"/>
    <col min="10" max="19" width="8.85546875" style="102" customWidth="1"/>
    <col min="20" max="20" width="12.28515625" style="102" customWidth="1"/>
    <col min="21" max="21" width="5.5703125" style="102" customWidth="1"/>
    <col min="22" max="22" width="12.28515625" style="102" customWidth="1"/>
    <col min="23" max="23" width="6" style="102" customWidth="1"/>
    <col min="24" max="24" width="13.28515625" style="102" customWidth="1"/>
    <col min="25" max="256" width="8.85546875" style="102"/>
    <col min="257" max="257" width="6.42578125" style="102" customWidth="1"/>
    <col min="258" max="258" width="66.42578125" style="102" customWidth="1"/>
    <col min="259" max="259" width="26.85546875" style="102" customWidth="1"/>
    <col min="260" max="260" width="21.7109375" style="102" customWidth="1"/>
    <col min="261" max="261" width="40.28515625" style="102" customWidth="1"/>
    <col min="262" max="264" width="19.85546875" style="102" customWidth="1"/>
    <col min="265" max="265" width="17.42578125" style="102" customWidth="1"/>
    <col min="266" max="275" width="8.85546875" style="102" customWidth="1"/>
    <col min="276" max="276" width="12.28515625" style="102" customWidth="1"/>
    <col min="277" max="277" width="5.5703125" style="102" customWidth="1"/>
    <col min="278" max="278" width="12.28515625" style="102" customWidth="1"/>
    <col min="279" max="279" width="6" style="102" customWidth="1"/>
    <col min="280" max="280" width="13.28515625" style="102" customWidth="1"/>
    <col min="281" max="512" width="8.85546875" style="102"/>
    <col min="513" max="513" width="6.42578125" style="102" customWidth="1"/>
    <col min="514" max="514" width="66.42578125" style="102" customWidth="1"/>
    <col min="515" max="515" width="26.85546875" style="102" customWidth="1"/>
    <col min="516" max="516" width="21.7109375" style="102" customWidth="1"/>
    <col min="517" max="517" width="40.28515625" style="102" customWidth="1"/>
    <col min="518" max="520" width="19.85546875" style="102" customWidth="1"/>
    <col min="521" max="521" width="17.42578125" style="102" customWidth="1"/>
    <col min="522" max="531" width="8.85546875" style="102" customWidth="1"/>
    <col min="532" max="532" width="12.28515625" style="102" customWidth="1"/>
    <col min="533" max="533" width="5.5703125" style="102" customWidth="1"/>
    <col min="534" max="534" width="12.28515625" style="102" customWidth="1"/>
    <col min="535" max="535" width="6" style="102" customWidth="1"/>
    <col min="536" max="536" width="13.28515625" style="102" customWidth="1"/>
    <col min="537" max="768" width="8.85546875" style="102"/>
    <col min="769" max="769" width="6.42578125" style="102" customWidth="1"/>
    <col min="770" max="770" width="66.42578125" style="102" customWidth="1"/>
    <col min="771" max="771" width="26.85546875" style="102" customWidth="1"/>
    <col min="772" max="772" width="21.7109375" style="102" customWidth="1"/>
    <col min="773" max="773" width="40.28515625" style="102" customWidth="1"/>
    <col min="774" max="776" width="19.85546875" style="102" customWidth="1"/>
    <col min="777" max="777" width="17.42578125" style="102" customWidth="1"/>
    <col min="778" max="787" width="8.85546875" style="102" customWidth="1"/>
    <col min="788" max="788" width="12.28515625" style="102" customWidth="1"/>
    <col min="789" max="789" width="5.5703125" style="102" customWidth="1"/>
    <col min="790" max="790" width="12.28515625" style="102" customWidth="1"/>
    <col min="791" max="791" width="6" style="102" customWidth="1"/>
    <col min="792" max="792" width="13.28515625" style="102" customWidth="1"/>
    <col min="793" max="1024" width="8.85546875" style="102"/>
    <col min="1025" max="1025" width="6.42578125" style="102" customWidth="1"/>
    <col min="1026" max="1026" width="66.42578125" style="102" customWidth="1"/>
    <col min="1027" max="1027" width="26.85546875" style="102" customWidth="1"/>
    <col min="1028" max="1028" width="21.7109375" style="102" customWidth="1"/>
    <col min="1029" max="1029" width="40.28515625" style="102" customWidth="1"/>
    <col min="1030" max="1032" width="19.85546875" style="102" customWidth="1"/>
    <col min="1033" max="1033" width="17.42578125" style="102" customWidth="1"/>
    <col min="1034" max="1043" width="8.85546875" style="102" customWidth="1"/>
    <col min="1044" max="1044" width="12.28515625" style="102" customWidth="1"/>
    <col min="1045" max="1045" width="5.5703125" style="102" customWidth="1"/>
    <col min="1046" max="1046" width="12.28515625" style="102" customWidth="1"/>
    <col min="1047" max="1047" width="6" style="102" customWidth="1"/>
    <col min="1048" max="1048" width="13.28515625" style="102" customWidth="1"/>
    <col min="1049" max="1280" width="8.85546875" style="102"/>
    <col min="1281" max="1281" width="6.42578125" style="102" customWidth="1"/>
    <col min="1282" max="1282" width="66.42578125" style="102" customWidth="1"/>
    <col min="1283" max="1283" width="26.85546875" style="102" customWidth="1"/>
    <col min="1284" max="1284" width="21.7109375" style="102" customWidth="1"/>
    <col min="1285" max="1285" width="40.28515625" style="102" customWidth="1"/>
    <col min="1286" max="1288" width="19.85546875" style="102" customWidth="1"/>
    <col min="1289" max="1289" width="17.42578125" style="102" customWidth="1"/>
    <col min="1290" max="1299" width="8.85546875" style="102" customWidth="1"/>
    <col min="1300" max="1300" width="12.28515625" style="102" customWidth="1"/>
    <col min="1301" max="1301" width="5.5703125" style="102" customWidth="1"/>
    <col min="1302" max="1302" width="12.28515625" style="102" customWidth="1"/>
    <col min="1303" max="1303" width="6" style="102" customWidth="1"/>
    <col min="1304" max="1304" width="13.28515625" style="102" customWidth="1"/>
    <col min="1305" max="1536" width="8.85546875" style="102"/>
    <col min="1537" max="1537" width="6.42578125" style="102" customWidth="1"/>
    <col min="1538" max="1538" width="66.42578125" style="102" customWidth="1"/>
    <col min="1539" max="1539" width="26.85546875" style="102" customWidth="1"/>
    <col min="1540" max="1540" width="21.7109375" style="102" customWidth="1"/>
    <col min="1541" max="1541" width="40.28515625" style="102" customWidth="1"/>
    <col min="1542" max="1544" width="19.85546875" style="102" customWidth="1"/>
    <col min="1545" max="1545" width="17.42578125" style="102" customWidth="1"/>
    <col min="1546" max="1555" width="8.85546875" style="102" customWidth="1"/>
    <col min="1556" max="1556" width="12.28515625" style="102" customWidth="1"/>
    <col min="1557" max="1557" width="5.5703125" style="102" customWidth="1"/>
    <col min="1558" max="1558" width="12.28515625" style="102" customWidth="1"/>
    <col min="1559" max="1559" width="6" style="102" customWidth="1"/>
    <col min="1560" max="1560" width="13.28515625" style="102" customWidth="1"/>
    <col min="1561" max="1792" width="8.85546875" style="102"/>
    <col min="1793" max="1793" width="6.42578125" style="102" customWidth="1"/>
    <col min="1794" max="1794" width="66.42578125" style="102" customWidth="1"/>
    <col min="1795" max="1795" width="26.85546875" style="102" customWidth="1"/>
    <col min="1796" max="1796" width="21.7109375" style="102" customWidth="1"/>
    <col min="1797" max="1797" width="40.28515625" style="102" customWidth="1"/>
    <col min="1798" max="1800" width="19.85546875" style="102" customWidth="1"/>
    <col min="1801" max="1801" width="17.42578125" style="102" customWidth="1"/>
    <col min="1802" max="1811" width="8.85546875" style="102" customWidth="1"/>
    <col min="1812" max="1812" width="12.28515625" style="102" customWidth="1"/>
    <col min="1813" max="1813" width="5.5703125" style="102" customWidth="1"/>
    <col min="1814" max="1814" width="12.28515625" style="102" customWidth="1"/>
    <col min="1815" max="1815" width="6" style="102" customWidth="1"/>
    <col min="1816" max="1816" width="13.28515625" style="102" customWidth="1"/>
    <col min="1817" max="2048" width="8.85546875" style="102"/>
    <col min="2049" max="2049" width="6.42578125" style="102" customWidth="1"/>
    <col min="2050" max="2050" width="66.42578125" style="102" customWidth="1"/>
    <col min="2051" max="2051" width="26.85546875" style="102" customWidth="1"/>
    <col min="2052" max="2052" width="21.7109375" style="102" customWidth="1"/>
    <col min="2053" max="2053" width="40.28515625" style="102" customWidth="1"/>
    <col min="2054" max="2056" width="19.85546875" style="102" customWidth="1"/>
    <col min="2057" max="2057" width="17.42578125" style="102" customWidth="1"/>
    <col min="2058" max="2067" width="8.85546875" style="102" customWidth="1"/>
    <col min="2068" max="2068" width="12.28515625" style="102" customWidth="1"/>
    <col min="2069" max="2069" width="5.5703125" style="102" customWidth="1"/>
    <col min="2070" max="2070" width="12.28515625" style="102" customWidth="1"/>
    <col min="2071" max="2071" width="6" style="102" customWidth="1"/>
    <col min="2072" max="2072" width="13.28515625" style="102" customWidth="1"/>
    <col min="2073" max="2304" width="8.85546875" style="102"/>
    <col min="2305" max="2305" width="6.42578125" style="102" customWidth="1"/>
    <col min="2306" max="2306" width="66.42578125" style="102" customWidth="1"/>
    <col min="2307" max="2307" width="26.85546875" style="102" customWidth="1"/>
    <col min="2308" max="2308" width="21.7109375" style="102" customWidth="1"/>
    <col min="2309" max="2309" width="40.28515625" style="102" customWidth="1"/>
    <col min="2310" max="2312" width="19.85546875" style="102" customWidth="1"/>
    <col min="2313" max="2313" width="17.42578125" style="102" customWidth="1"/>
    <col min="2314" max="2323" width="8.85546875" style="102" customWidth="1"/>
    <col min="2324" max="2324" width="12.28515625" style="102" customWidth="1"/>
    <col min="2325" max="2325" width="5.5703125" style="102" customWidth="1"/>
    <col min="2326" max="2326" width="12.28515625" style="102" customWidth="1"/>
    <col min="2327" max="2327" width="6" style="102" customWidth="1"/>
    <col min="2328" max="2328" width="13.28515625" style="102" customWidth="1"/>
    <col min="2329" max="2560" width="8.85546875" style="102"/>
    <col min="2561" max="2561" width="6.42578125" style="102" customWidth="1"/>
    <col min="2562" max="2562" width="66.42578125" style="102" customWidth="1"/>
    <col min="2563" max="2563" width="26.85546875" style="102" customWidth="1"/>
    <col min="2564" max="2564" width="21.7109375" style="102" customWidth="1"/>
    <col min="2565" max="2565" width="40.28515625" style="102" customWidth="1"/>
    <col min="2566" max="2568" width="19.85546875" style="102" customWidth="1"/>
    <col min="2569" max="2569" width="17.42578125" style="102" customWidth="1"/>
    <col min="2570" max="2579" width="8.85546875" style="102" customWidth="1"/>
    <col min="2580" max="2580" width="12.28515625" style="102" customWidth="1"/>
    <col min="2581" max="2581" width="5.5703125" style="102" customWidth="1"/>
    <col min="2582" max="2582" width="12.28515625" style="102" customWidth="1"/>
    <col min="2583" max="2583" width="6" style="102" customWidth="1"/>
    <col min="2584" max="2584" width="13.28515625" style="102" customWidth="1"/>
    <col min="2585" max="2816" width="8.85546875" style="102"/>
    <col min="2817" max="2817" width="6.42578125" style="102" customWidth="1"/>
    <col min="2818" max="2818" width="66.42578125" style="102" customWidth="1"/>
    <col min="2819" max="2819" width="26.85546875" style="102" customWidth="1"/>
    <col min="2820" max="2820" width="21.7109375" style="102" customWidth="1"/>
    <col min="2821" max="2821" width="40.28515625" style="102" customWidth="1"/>
    <col min="2822" max="2824" width="19.85546875" style="102" customWidth="1"/>
    <col min="2825" max="2825" width="17.42578125" style="102" customWidth="1"/>
    <col min="2826" max="2835" width="8.85546875" style="102" customWidth="1"/>
    <col min="2836" max="2836" width="12.28515625" style="102" customWidth="1"/>
    <col min="2837" max="2837" width="5.5703125" style="102" customWidth="1"/>
    <col min="2838" max="2838" width="12.28515625" style="102" customWidth="1"/>
    <col min="2839" max="2839" width="6" style="102" customWidth="1"/>
    <col min="2840" max="2840" width="13.28515625" style="102" customWidth="1"/>
    <col min="2841" max="3072" width="8.85546875" style="102"/>
    <col min="3073" max="3073" width="6.42578125" style="102" customWidth="1"/>
    <col min="3074" max="3074" width="66.42578125" style="102" customWidth="1"/>
    <col min="3075" max="3075" width="26.85546875" style="102" customWidth="1"/>
    <col min="3076" max="3076" width="21.7109375" style="102" customWidth="1"/>
    <col min="3077" max="3077" width="40.28515625" style="102" customWidth="1"/>
    <col min="3078" max="3080" width="19.85546875" style="102" customWidth="1"/>
    <col min="3081" max="3081" width="17.42578125" style="102" customWidth="1"/>
    <col min="3082" max="3091" width="8.85546875" style="102" customWidth="1"/>
    <col min="3092" max="3092" width="12.28515625" style="102" customWidth="1"/>
    <col min="3093" max="3093" width="5.5703125" style="102" customWidth="1"/>
    <col min="3094" max="3094" width="12.28515625" style="102" customWidth="1"/>
    <col min="3095" max="3095" width="6" style="102" customWidth="1"/>
    <col min="3096" max="3096" width="13.28515625" style="102" customWidth="1"/>
    <col min="3097" max="3328" width="8.85546875" style="102"/>
    <col min="3329" max="3329" width="6.42578125" style="102" customWidth="1"/>
    <col min="3330" max="3330" width="66.42578125" style="102" customWidth="1"/>
    <col min="3331" max="3331" width="26.85546875" style="102" customWidth="1"/>
    <col min="3332" max="3332" width="21.7109375" style="102" customWidth="1"/>
    <col min="3333" max="3333" width="40.28515625" style="102" customWidth="1"/>
    <col min="3334" max="3336" width="19.85546875" style="102" customWidth="1"/>
    <col min="3337" max="3337" width="17.42578125" style="102" customWidth="1"/>
    <col min="3338" max="3347" width="8.85546875" style="102" customWidth="1"/>
    <col min="3348" max="3348" width="12.28515625" style="102" customWidth="1"/>
    <col min="3349" max="3349" width="5.5703125" style="102" customWidth="1"/>
    <col min="3350" max="3350" width="12.28515625" style="102" customWidth="1"/>
    <col min="3351" max="3351" width="6" style="102" customWidth="1"/>
    <col min="3352" max="3352" width="13.28515625" style="102" customWidth="1"/>
    <col min="3353" max="3584" width="8.85546875" style="102"/>
    <col min="3585" max="3585" width="6.42578125" style="102" customWidth="1"/>
    <col min="3586" max="3586" width="66.42578125" style="102" customWidth="1"/>
    <col min="3587" max="3587" width="26.85546875" style="102" customWidth="1"/>
    <col min="3588" max="3588" width="21.7109375" style="102" customWidth="1"/>
    <col min="3589" max="3589" width="40.28515625" style="102" customWidth="1"/>
    <col min="3590" max="3592" width="19.85546875" style="102" customWidth="1"/>
    <col min="3593" max="3593" width="17.42578125" style="102" customWidth="1"/>
    <col min="3594" max="3603" width="8.85546875" style="102" customWidth="1"/>
    <col min="3604" max="3604" width="12.28515625" style="102" customWidth="1"/>
    <col min="3605" max="3605" width="5.5703125" style="102" customWidth="1"/>
    <col min="3606" max="3606" width="12.28515625" style="102" customWidth="1"/>
    <col min="3607" max="3607" width="6" style="102" customWidth="1"/>
    <col min="3608" max="3608" width="13.28515625" style="102" customWidth="1"/>
    <col min="3609" max="3840" width="8.85546875" style="102"/>
    <col min="3841" max="3841" width="6.42578125" style="102" customWidth="1"/>
    <col min="3842" max="3842" width="66.42578125" style="102" customWidth="1"/>
    <col min="3843" max="3843" width="26.85546875" style="102" customWidth="1"/>
    <col min="3844" max="3844" width="21.7109375" style="102" customWidth="1"/>
    <col min="3845" max="3845" width="40.28515625" style="102" customWidth="1"/>
    <col min="3846" max="3848" width="19.85546875" style="102" customWidth="1"/>
    <col min="3849" max="3849" width="17.42578125" style="102" customWidth="1"/>
    <col min="3850" max="3859" width="8.85546875" style="102" customWidth="1"/>
    <col min="3860" max="3860" width="12.28515625" style="102" customWidth="1"/>
    <col min="3861" max="3861" width="5.5703125" style="102" customWidth="1"/>
    <col min="3862" max="3862" width="12.28515625" style="102" customWidth="1"/>
    <col min="3863" max="3863" width="6" style="102" customWidth="1"/>
    <col min="3864" max="3864" width="13.28515625" style="102" customWidth="1"/>
    <col min="3865" max="4096" width="8.85546875" style="102"/>
    <col min="4097" max="4097" width="6.42578125" style="102" customWidth="1"/>
    <col min="4098" max="4098" width="66.42578125" style="102" customWidth="1"/>
    <col min="4099" max="4099" width="26.85546875" style="102" customWidth="1"/>
    <col min="4100" max="4100" width="21.7109375" style="102" customWidth="1"/>
    <col min="4101" max="4101" width="40.28515625" style="102" customWidth="1"/>
    <col min="4102" max="4104" width="19.85546875" style="102" customWidth="1"/>
    <col min="4105" max="4105" width="17.42578125" style="102" customWidth="1"/>
    <col min="4106" max="4115" width="8.85546875" style="102" customWidth="1"/>
    <col min="4116" max="4116" width="12.28515625" style="102" customWidth="1"/>
    <col min="4117" max="4117" width="5.5703125" style="102" customWidth="1"/>
    <col min="4118" max="4118" width="12.28515625" style="102" customWidth="1"/>
    <col min="4119" max="4119" width="6" style="102" customWidth="1"/>
    <col min="4120" max="4120" width="13.28515625" style="102" customWidth="1"/>
    <col min="4121" max="4352" width="8.85546875" style="102"/>
    <col min="4353" max="4353" width="6.42578125" style="102" customWidth="1"/>
    <col min="4354" max="4354" width="66.42578125" style="102" customWidth="1"/>
    <col min="4355" max="4355" width="26.85546875" style="102" customWidth="1"/>
    <col min="4356" max="4356" width="21.7109375" style="102" customWidth="1"/>
    <col min="4357" max="4357" width="40.28515625" style="102" customWidth="1"/>
    <col min="4358" max="4360" width="19.85546875" style="102" customWidth="1"/>
    <col min="4361" max="4361" width="17.42578125" style="102" customWidth="1"/>
    <col min="4362" max="4371" width="8.85546875" style="102" customWidth="1"/>
    <col min="4372" max="4372" width="12.28515625" style="102" customWidth="1"/>
    <col min="4373" max="4373" width="5.5703125" style="102" customWidth="1"/>
    <col min="4374" max="4374" width="12.28515625" style="102" customWidth="1"/>
    <col min="4375" max="4375" width="6" style="102" customWidth="1"/>
    <col min="4376" max="4376" width="13.28515625" style="102" customWidth="1"/>
    <col min="4377" max="4608" width="8.85546875" style="102"/>
    <col min="4609" max="4609" width="6.42578125" style="102" customWidth="1"/>
    <col min="4610" max="4610" width="66.42578125" style="102" customWidth="1"/>
    <col min="4611" max="4611" width="26.85546875" style="102" customWidth="1"/>
    <col min="4612" max="4612" width="21.7109375" style="102" customWidth="1"/>
    <col min="4613" max="4613" width="40.28515625" style="102" customWidth="1"/>
    <col min="4614" max="4616" width="19.85546875" style="102" customWidth="1"/>
    <col min="4617" max="4617" width="17.42578125" style="102" customWidth="1"/>
    <col min="4618" max="4627" width="8.85546875" style="102" customWidth="1"/>
    <col min="4628" max="4628" width="12.28515625" style="102" customWidth="1"/>
    <col min="4629" max="4629" width="5.5703125" style="102" customWidth="1"/>
    <col min="4630" max="4630" width="12.28515625" style="102" customWidth="1"/>
    <col min="4631" max="4631" width="6" style="102" customWidth="1"/>
    <col min="4632" max="4632" width="13.28515625" style="102" customWidth="1"/>
    <col min="4633" max="4864" width="8.85546875" style="102"/>
    <col min="4865" max="4865" width="6.42578125" style="102" customWidth="1"/>
    <col min="4866" max="4866" width="66.42578125" style="102" customWidth="1"/>
    <col min="4867" max="4867" width="26.85546875" style="102" customWidth="1"/>
    <col min="4868" max="4868" width="21.7109375" style="102" customWidth="1"/>
    <col min="4869" max="4869" width="40.28515625" style="102" customWidth="1"/>
    <col min="4870" max="4872" width="19.85546875" style="102" customWidth="1"/>
    <col min="4873" max="4873" width="17.42578125" style="102" customWidth="1"/>
    <col min="4874" max="4883" width="8.85546875" style="102" customWidth="1"/>
    <col min="4884" max="4884" width="12.28515625" style="102" customWidth="1"/>
    <col min="4885" max="4885" width="5.5703125" style="102" customWidth="1"/>
    <col min="4886" max="4886" width="12.28515625" style="102" customWidth="1"/>
    <col min="4887" max="4887" width="6" style="102" customWidth="1"/>
    <col min="4888" max="4888" width="13.28515625" style="102" customWidth="1"/>
    <col min="4889" max="5120" width="8.85546875" style="102"/>
    <col min="5121" max="5121" width="6.42578125" style="102" customWidth="1"/>
    <col min="5122" max="5122" width="66.42578125" style="102" customWidth="1"/>
    <col min="5123" max="5123" width="26.85546875" style="102" customWidth="1"/>
    <col min="5124" max="5124" width="21.7109375" style="102" customWidth="1"/>
    <col min="5125" max="5125" width="40.28515625" style="102" customWidth="1"/>
    <col min="5126" max="5128" width="19.85546875" style="102" customWidth="1"/>
    <col min="5129" max="5129" width="17.42578125" style="102" customWidth="1"/>
    <col min="5130" max="5139" width="8.85546875" style="102" customWidth="1"/>
    <col min="5140" max="5140" width="12.28515625" style="102" customWidth="1"/>
    <col min="5141" max="5141" width="5.5703125" style="102" customWidth="1"/>
    <col min="5142" max="5142" width="12.28515625" style="102" customWidth="1"/>
    <col min="5143" max="5143" width="6" style="102" customWidth="1"/>
    <col min="5144" max="5144" width="13.28515625" style="102" customWidth="1"/>
    <col min="5145" max="5376" width="8.85546875" style="102"/>
    <col min="5377" max="5377" width="6.42578125" style="102" customWidth="1"/>
    <col min="5378" max="5378" width="66.42578125" style="102" customWidth="1"/>
    <col min="5379" max="5379" width="26.85546875" style="102" customWidth="1"/>
    <col min="5380" max="5380" width="21.7109375" style="102" customWidth="1"/>
    <col min="5381" max="5381" width="40.28515625" style="102" customWidth="1"/>
    <col min="5382" max="5384" width="19.85546875" style="102" customWidth="1"/>
    <col min="5385" max="5385" width="17.42578125" style="102" customWidth="1"/>
    <col min="5386" max="5395" width="8.85546875" style="102" customWidth="1"/>
    <col min="5396" max="5396" width="12.28515625" style="102" customWidth="1"/>
    <col min="5397" max="5397" width="5.5703125" style="102" customWidth="1"/>
    <col min="5398" max="5398" width="12.28515625" style="102" customWidth="1"/>
    <col min="5399" max="5399" width="6" style="102" customWidth="1"/>
    <col min="5400" max="5400" width="13.28515625" style="102" customWidth="1"/>
    <col min="5401" max="5632" width="8.85546875" style="102"/>
    <col min="5633" max="5633" width="6.42578125" style="102" customWidth="1"/>
    <col min="5634" max="5634" width="66.42578125" style="102" customWidth="1"/>
    <col min="5635" max="5635" width="26.85546875" style="102" customWidth="1"/>
    <col min="5636" max="5636" width="21.7109375" style="102" customWidth="1"/>
    <col min="5637" max="5637" width="40.28515625" style="102" customWidth="1"/>
    <col min="5638" max="5640" width="19.85546875" style="102" customWidth="1"/>
    <col min="5641" max="5641" width="17.42578125" style="102" customWidth="1"/>
    <col min="5642" max="5651" width="8.85546875" style="102" customWidth="1"/>
    <col min="5652" max="5652" width="12.28515625" style="102" customWidth="1"/>
    <col min="5653" max="5653" width="5.5703125" style="102" customWidth="1"/>
    <col min="5654" max="5654" width="12.28515625" style="102" customWidth="1"/>
    <col min="5655" max="5655" width="6" style="102" customWidth="1"/>
    <col min="5656" max="5656" width="13.28515625" style="102" customWidth="1"/>
    <col min="5657" max="5888" width="8.85546875" style="102"/>
    <col min="5889" max="5889" width="6.42578125" style="102" customWidth="1"/>
    <col min="5890" max="5890" width="66.42578125" style="102" customWidth="1"/>
    <col min="5891" max="5891" width="26.85546875" style="102" customWidth="1"/>
    <col min="5892" max="5892" width="21.7109375" style="102" customWidth="1"/>
    <col min="5893" max="5893" width="40.28515625" style="102" customWidth="1"/>
    <col min="5894" max="5896" width="19.85546875" style="102" customWidth="1"/>
    <col min="5897" max="5897" width="17.42578125" style="102" customWidth="1"/>
    <col min="5898" max="5907" width="8.85546875" style="102" customWidth="1"/>
    <col min="5908" max="5908" width="12.28515625" style="102" customWidth="1"/>
    <col min="5909" max="5909" width="5.5703125" style="102" customWidth="1"/>
    <col min="5910" max="5910" width="12.28515625" style="102" customWidth="1"/>
    <col min="5911" max="5911" width="6" style="102" customWidth="1"/>
    <col min="5912" max="5912" width="13.28515625" style="102" customWidth="1"/>
    <col min="5913" max="6144" width="8.85546875" style="102"/>
    <col min="6145" max="6145" width="6.42578125" style="102" customWidth="1"/>
    <col min="6146" max="6146" width="66.42578125" style="102" customWidth="1"/>
    <col min="6147" max="6147" width="26.85546875" style="102" customWidth="1"/>
    <col min="6148" max="6148" width="21.7109375" style="102" customWidth="1"/>
    <col min="6149" max="6149" width="40.28515625" style="102" customWidth="1"/>
    <col min="6150" max="6152" width="19.85546875" style="102" customWidth="1"/>
    <col min="6153" max="6153" width="17.42578125" style="102" customWidth="1"/>
    <col min="6154" max="6163" width="8.85546875" style="102" customWidth="1"/>
    <col min="6164" max="6164" width="12.28515625" style="102" customWidth="1"/>
    <col min="6165" max="6165" width="5.5703125" style="102" customWidth="1"/>
    <col min="6166" max="6166" width="12.28515625" style="102" customWidth="1"/>
    <col min="6167" max="6167" width="6" style="102" customWidth="1"/>
    <col min="6168" max="6168" width="13.28515625" style="102" customWidth="1"/>
    <col min="6169" max="6400" width="8.85546875" style="102"/>
    <col min="6401" max="6401" width="6.42578125" style="102" customWidth="1"/>
    <col min="6402" max="6402" width="66.42578125" style="102" customWidth="1"/>
    <col min="6403" max="6403" width="26.85546875" style="102" customWidth="1"/>
    <col min="6404" max="6404" width="21.7109375" style="102" customWidth="1"/>
    <col min="6405" max="6405" width="40.28515625" style="102" customWidth="1"/>
    <col min="6406" max="6408" width="19.85546875" style="102" customWidth="1"/>
    <col min="6409" max="6409" width="17.42578125" style="102" customWidth="1"/>
    <col min="6410" max="6419" width="8.85546875" style="102" customWidth="1"/>
    <col min="6420" max="6420" width="12.28515625" style="102" customWidth="1"/>
    <col min="6421" max="6421" width="5.5703125" style="102" customWidth="1"/>
    <col min="6422" max="6422" width="12.28515625" style="102" customWidth="1"/>
    <col min="6423" max="6423" width="6" style="102" customWidth="1"/>
    <col min="6424" max="6424" width="13.28515625" style="102" customWidth="1"/>
    <col min="6425" max="6656" width="8.85546875" style="102"/>
    <col min="6657" max="6657" width="6.42578125" style="102" customWidth="1"/>
    <col min="6658" max="6658" width="66.42578125" style="102" customWidth="1"/>
    <col min="6659" max="6659" width="26.85546875" style="102" customWidth="1"/>
    <col min="6660" max="6660" width="21.7109375" style="102" customWidth="1"/>
    <col min="6661" max="6661" width="40.28515625" style="102" customWidth="1"/>
    <col min="6662" max="6664" width="19.85546875" style="102" customWidth="1"/>
    <col min="6665" max="6665" width="17.42578125" style="102" customWidth="1"/>
    <col min="6666" max="6675" width="8.85546875" style="102" customWidth="1"/>
    <col min="6676" max="6676" width="12.28515625" style="102" customWidth="1"/>
    <col min="6677" max="6677" width="5.5703125" style="102" customWidth="1"/>
    <col min="6678" max="6678" width="12.28515625" style="102" customWidth="1"/>
    <col min="6679" max="6679" width="6" style="102" customWidth="1"/>
    <col min="6680" max="6680" width="13.28515625" style="102" customWidth="1"/>
    <col min="6681" max="6912" width="8.85546875" style="102"/>
    <col min="6913" max="6913" width="6.42578125" style="102" customWidth="1"/>
    <col min="6914" max="6914" width="66.42578125" style="102" customWidth="1"/>
    <col min="6915" max="6915" width="26.85546875" style="102" customWidth="1"/>
    <col min="6916" max="6916" width="21.7109375" style="102" customWidth="1"/>
    <col min="6917" max="6917" width="40.28515625" style="102" customWidth="1"/>
    <col min="6918" max="6920" width="19.85546875" style="102" customWidth="1"/>
    <col min="6921" max="6921" width="17.42578125" style="102" customWidth="1"/>
    <col min="6922" max="6931" width="8.85546875" style="102" customWidth="1"/>
    <col min="6932" max="6932" width="12.28515625" style="102" customWidth="1"/>
    <col min="6933" max="6933" width="5.5703125" style="102" customWidth="1"/>
    <col min="6934" max="6934" width="12.28515625" style="102" customWidth="1"/>
    <col min="6935" max="6935" width="6" style="102" customWidth="1"/>
    <col min="6936" max="6936" width="13.28515625" style="102" customWidth="1"/>
    <col min="6937" max="7168" width="8.85546875" style="102"/>
    <col min="7169" max="7169" width="6.42578125" style="102" customWidth="1"/>
    <col min="7170" max="7170" width="66.42578125" style="102" customWidth="1"/>
    <col min="7171" max="7171" width="26.85546875" style="102" customWidth="1"/>
    <col min="7172" max="7172" width="21.7109375" style="102" customWidth="1"/>
    <col min="7173" max="7173" width="40.28515625" style="102" customWidth="1"/>
    <col min="7174" max="7176" width="19.85546875" style="102" customWidth="1"/>
    <col min="7177" max="7177" width="17.42578125" style="102" customWidth="1"/>
    <col min="7178" max="7187" width="8.85546875" style="102" customWidth="1"/>
    <col min="7188" max="7188" width="12.28515625" style="102" customWidth="1"/>
    <col min="7189" max="7189" width="5.5703125" style="102" customWidth="1"/>
    <col min="7190" max="7190" width="12.28515625" style="102" customWidth="1"/>
    <col min="7191" max="7191" width="6" style="102" customWidth="1"/>
    <col min="7192" max="7192" width="13.28515625" style="102" customWidth="1"/>
    <col min="7193" max="7424" width="8.85546875" style="102"/>
    <col min="7425" max="7425" width="6.42578125" style="102" customWidth="1"/>
    <col min="7426" max="7426" width="66.42578125" style="102" customWidth="1"/>
    <col min="7427" max="7427" width="26.85546875" style="102" customWidth="1"/>
    <col min="7428" max="7428" width="21.7109375" style="102" customWidth="1"/>
    <col min="7429" max="7429" width="40.28515625" style="102" customWidth="1"/>
    <col min="7430" max="7432" width="19.85546875" style="102" customWidth="1"/>
    <col min="7433" max="7433" width="17.42578125" style="102" customWidth="1"/>
    <col min="7434" max="7443" width="8.85546875" style="102" customWidth="1"/>
    <col min="7444" max="7444" width="12.28515625" style="102" customWidth="1"/>
    <col min="7445" max="7445" width="5.5703125" style="102" customWidth="1"/>
    <col min="7446" max="7446" width="12.28515625" style="102" customWidth="1"/>
    <col min="7447" max="7447" width="6" style="102" customWidth="1"/>
    <col min="7448" max="7448" width="13.28515625" style="102" customWidth="1"/>
    <col min="7449" max="7680" width="8.85546875" style="102"/>
    <col min="7681" max="7681" width="6.42578125" style="102" customWidth="1"/>
    <col min="7682" max="7682" width="66.42578125" style="102" customWidth="1"/>
    <col min="7683" max="7683" width="26.85546875" style="102" customWidth="1"/>
    <col min="7684" max="7684" width="21.7109375" style="102" customWidth="1"/>
    <col min="7685" max="7685" width="40.28515625" style="102" customWidth="1"/>
    <col min="7686" max="7688" width="19.85546875" style="102" customWidth="1"/>
    <col min="7689" max="7689" width="17.42578125" style="102" customWidth="1"/>
    <col min="7690" max="7699" width="8.85546875" style="102" customWidth="1"/>
    <col min="7700" max="7700" width="12.28515625" style="102" customWidth="1"/>
    <col min="7701" max="7701" width="5.5703125" style="102" customWidth="1"/>
    <col min="7702" max="7702" width="12.28515625" style="102" customWidth="1"/>
    <col min="7703" max="7703" width="6" style="102" customWidth="1"/>
    <col min="7704" max="7704" width="13.28515625" style="102" customWidth="1"/>
    <col min="7705" max="7936" width="8.85546875" style="102"/>
    <col min="7937" max="7937" width="6.42578125" style="102" customWidth="1"/>
    <col min="7938" max="7938" width="66.42578125" style="102" customWidth="1"/>
    <col min="7939" max="7939" width="26.85546875" style="102" customWidth="1"/>
    <col min="7940" max="7940" width="21.7109375" style="102" customWidth="1"/>
    <col min="7941" max="7941" width="40.28515625" style="102" customWidth="1"/>
    <col min="7942" max="7944" width="19.85546875" style="102" customWidth="1"/>
    <col min="7945" max="7945" width="17.42578125" style="102" customWidth="1"/>
    <col min="7946" max="7955" width="8.85546875" style="102" customWidth="1"/>
    <col min="7956" max="7956" width="12.28515625" style="102" customWidth="1"/>
    <col min="7957" max="7957" width="5.5703125" style="102" customWidth="1"/>
    <col min="7958" max="7958" width="12.28515625" style="102" customWidth="1"/>
    <col min="7959" max="7959" width="6" style="102" customWidth="1"/>
    <col min="7960" max="7960" width="13.28515625" style="102" customWidth="1"/>
    <col min="7961" max="8192" width="8.85546875" style="102"/>
    <col min="8193" max="8193" width="6.42578125" style="102" customWidth="1"/>
    <col min="8194" max="8194" width="66.42578125" style="102" customWidth="1"/>
    <col min="8195" max="8195" width="26.85546875" style="102" customWidth="1"/>
    <col min="8196" max="8196" width="21.7109375" style="102" customWidth="1"/>
    <col min="8197" max="8197" width="40.28515625" style="102" customWidth="1"/>
    <col min="8198" max="8200" width="19.85546875" style="102" customWidth="1"/>
    <col min="8201" max="8201" width="17.42578125" style="102" customWidth="1"/>
    <col min="8202" max="8211" width="8.85546875" style="102" customWidth="1"/>
    <col min="8212" max="8212" width="12.28515625" style="102" customWidth="1"/>
    <col min="8213" max="8213" width="5.5703125" style="102" customWidth="1"/>
    <col min="8214" max="8214" width="12.28515625" style="102" customWidth="1"/>
    <col min="8215" max="8215" width="6" style="102" customWidth="1"/>
    <col min="8216" max="8216" width="13.28515625" style="102" customWidth="1"/>
    <col min="8217" max="8448" width="8.85546875" style="102"/>
    <col min="8449" max="8449" width="6.42578125" style="102" customWidth="1"/>
    <col min="8450" max="8450" width="66.42578125" style="102" customWidth="1"/>
    <col min="8451" max="8451" width="26.85546875" style="102" customWidth="1"/>
    <col min="8452" max="8452" width="21.7109375" style="102" customWidth="1"/>
    <col min="8453" max="8453" width="40.28515625" style="102" customWidth="1"/>
    <col min="8454" max="8456" width="19.85546875" style="102" customWidth="1"/>
    <col min="8457" max="8457" width="17.42578125" style="102" customWidth="1"/>
    <col min="8458" max="8467" width="8.85546875" style="102" customWidth="1"/>
    <col min="8468" max="8468" width="12.28515625" style="102" customWidth="1"/>
    <col min="8469" max="8469" width="5.5703125" style="102" customWidth="1"/>
    <col min="8470" max="8470" width="12.28515625" style="102" customWidth="1"/>
    <col min="8471" max="8471" width="6" style="102" customWidth="1"/>
    <col min="8472" max="8472" width="13.28515625" style="102" customWidth="1"/>
    <col min="8473" max="8704" width="8.85546875" style="102"/>
    <col min="8705" max="8705" width="6.42578125" style="102" customWidth="1"/>
    <col min="8706" max="8706" width="66.42578125" style="102" customWidth="1"/>
    <col min="8707" max="8707" width="26.85546875" style="102" customWidth="1"/>
    <col min="8708" max="8708" width="21.7109375" style="102" customWidth="1"/>
    <col min="8709" max="8709" width="40.28515625" style="102" customWidth="1"/>
    <col min="8710" max="8712" width="19.85546875" style="102" customWidth="1"/>
    <col min="8713" max="8713" width="17.42578125" style="102" customWidth="1"/>
    <col min="8714" max="8723" width="8.85546875" style="102" customWidth="1"/>
    <col min="8724" max="8724" width="12.28515625" style="102" customWidth="1"/>
    <col min="8725" max="8725" width="5.5703125" style="102" customWidth="1"/>
    <col min="8726" max="8726" width="12.28515625" style="102" customWidth="1"/>
    <col min="8727" max="8727" width="6" style="102" customWidth="1"/>
    <col min="8728" max="8728" width="13.28515625" style="102" customWidth="1"/>
    <col min="8729" max="8960" width="8.85546875" style="102"/>
    <col min="8961" max="8961" width="6.42578125" style="102" customWidth="1"/>
    <col min="8962" max="8962" width="66.42578125" style="102" customWidth="1"/>
    <col min="8963" max="8963" width="26.85546875" style="102" customWidth="1"/>
    <col min="8964" max="8964" width="21.7109375" style="102" customWidth="1"/>
    <col min="8965" max="8965" width="40.28515625" style="102" customWidth="1"/>
    <col min="8966" max="8968" width="19.85546875" style="102" customWidth="1"/>
    <col min="8969" max="8969" width="17.42578125" style="102" customWidth="1"/>
    <col min="8970" max="8979" width="8.85546875" style="102" customWidth="1"/>
    <col min="8980" max="8980" width="12.28515625" style="102" customWidth="1"/>
    <col min="8981" max="8981" width="5.5703125" style="102" customWidth="1"/>
    <col min="8982" max="8982" width="12.28515625" style="102" customWidth="1"/>
    <col min="8983" max="8983" width="6" style="102" customWidth="1"/>
    <col min="8984" max="8984" width="13.28515625" style="102" customWidth="1"/>
    <col min="8985" max="9216" width="8.85546875" style="102"/>
    <col min="9217" max="9217" width="6.42578125" style="102" customWidth="1"/>
    <col min="9218" max="9218" width="66.42578125" style="102" customWidth="1"/>
    <col min="9219" max="9219" width="26.85546875" style="102" customWidth="1"/>
    <col min="9220" max="9220" width="21.7109375" style="102" customWidth="1"/>
    <col min="9221" max="9221" width="40.28515625" style="102" customWidth="1"/>
    <col min="9222" max="9224" width="19.85546875" style="102" customWidth="1"/>
    <col min="9225" max="9225" width="17.42578125" style="102" customWidth="1"/>
    <col min="9226" max="9235" width="8.85546875" style="102" customWidth="1"/>
    <col min="9236" max="9236" width="12.28515625" style="102" customWidth="1"/>
    <col min="9237" max="9237" width="5.5703125" style="102" customWidth="1"/>
    <col min="9238" max="9238" width="12.28515625" style="102" customWidth="1"/>
    <col min="9239" max="9239" width="6" style="102" customWidth="1"/>
    <col min="9240" max="9240" width="13.28515625" style="102" customWidth="1"/>
    <col min="9241" max="9472" width="8.85546875" style="102"/>
    <col min="9473" max="9473" width="6.42578125" style="102" customWidth="1"/>
    <col min="9474" max="9474" width="66.42578125" style="102" customWidth="1"/>
    <col min="9475" max="9475" width="26.85546875" style="102" customWidth="1"/>
    <col min="9476" max="9476" width="21.7109375" style="102" customWidth="1"/>
    <col min="9477" max="9477" width="40.28515625" style="102" customWidth="1"/>
    <col min="9478" max="9480" width="19.85546875" style="102" customWidth="1"/>
    <col min="9481" max="9481" width="17.42578125" style="102" customWidth="1"/>
    <col min="9482" max="9491" width="8.85546875" style="102" customWidth="1"/>
    <col min="9492" max="9492" width="12.28515625" style="102" customWidth="1"/>
    <col min="9493" max="9493" width="5.5703125" style="102" customWidth="1"/>
    <col min="9494" max="9494" width="12.28515625" style="102" customWidth="1"/>
    <col min="9495" max="9495" width="6" style="102" customWidth="1"/>
    <col min="9496" max="9496" width="13.28515625" style="102" customWidth="1"/>
    <col min="9497" max="9728" width="8.85546875" style="102"/>
    <col min="9729" max="9729" width="6.42578125" style="102" customWidth="1"/>
    <col min="9730" max="9730" width="66.42578125" style="102" customWidth="1"/>
    <col min="9731" max="9731" width="26.85546875" style="102" customWidth="1"/>
    <col min="9732" max="9732" width="21.7109375" style="102" customWidth="1"/>
    <col min="9733" max="9733" width="40.28515625" style="102" customWidth="1"/>
    <col min="9734" max="9736" width="19.85546875" style="102" customWidth="1"/>
    <col min="9737" max="9737" width="17.42578125" style="102" customWidth="1"/>
    <col min="9738" max="9747" width="8.85546875" style="102" customWidth="1"/>
    <col min="9748" max="9748" width="12.28515625" style="102" customWidth="1"/>
    <col min="9749" max="9749" width="5.5703125" style="102" customWidth="1"/>
    <col min="9750" max="9750" width="12.28515625" style="102" customWidth="1"/>
    <col min="9751" max="9751" width="6" style="102" customWidth="1"/>
    <col min="9752" max="9752" width="13.28515625" style="102" customWidth="1"/>
    <col min="9753" max="9984" width="8.85546875" style="102"/>
    <col min="9985" max="9985" width="6.42578125" style="102" customWidth="1"/>
    <col min="9986" max="9986" width="66.42578125" style="102" customWidth="1"/>
    <col min="9987" max="9987" width="26.85546875" style="102" customWidth="1"/>
    <col min="9988" max="9988" width="21.7109375" style="102" customWidth="1"/>
    <col min="9989" max="9989" width="40.28515625" style="102" customWidth="1"/>
    <col min="9990" max="9992" width="19.85546875" style="102" customWidth="1"/>
    <col min="9993" max="9993" width="17.42578125" style="102" customWidth="1"/>
    <col min="9994" max="10003" width="8.85546875" style="102" customWidth="1"/>
    <col min="10004" max="10004" width="12.28515625" style="102" customWidth="1"/>
    <col min="10005" max="10005" width="5.5703125" style="102" customWidth="1"/>
    <col min="10006" max="10006" width="12.28515625" style="102" customWidth="1"/>
    <col min="10007" max="10007" width="6" style="102" customWidth="1"/>
    <col min="10008" max="10008" width="13.28515625" style="102" customWidth="1"/>
    <col min="10009" max="10240" width="8.85546875" style="102"/>
    <col min="10241" max="10241" width="6.42578125" style="102" customWidth="1"/>
    <col min="10242" max="10242" width="66.42578125" style="102" customWidth="1"/>
    <col min="10243" max="10243" width="26.85546875" style="102" customWidth="1"/>
    <col min="10244" max="10244" width="21.7109375" style="102" customWidth="1"/>
    <col min="10245" max="10245" width="40.28515625" style="102" customWidth="1"/>
    <col min="10246" max="10248" width="19.85546875" style="102" customWidth="1"/>
    <col min="10249" max="10249" width="17.42578125" style="102" customWidth="1"/>
    <col min="10250" max="10259" width="8.85546875" style="102" customWidth="1"/>
    <col min="10260" max="10260" width="12.28515625" style="102" customWidth="1"/>
    <col min="10261" max="10261" width="5.5703125" style="102" customWidth="1"/>
    <col min="10262" max="10262" width="12.28515625" style="102" customWidth="1"/>
    <col min="10263" max="10263" width="6" style="102" customWidth="1"/>
    <col min="10264" max="10264" width="13.28515625" style="102" customWidth="1"/>
    <col min="10265" max="10496" width="8.85546875" style="102"/>
    <col min="10497" max="10497" width="6.42578125" style="102" customWidth="1"/>
    <col min="10498" max="10498" width="66.42578125" style="102" customWidth="1"/>
    <col min="10499" max="10499" width="26.85546875" style="102" customWidth="1"/>
    <col min="10500" max="10500" width="21.7109375" style="102" customWidth="1"/>
    <col min="10501" max="10501" width="40.28515625" style="102" customWidth="1"/>
    <col min="10502" max="10504" width="19.85546875" style="102" customWidth="1"/>
    <col min="10505" max="10505" width="17.42578125" style="102" customWidth="1"/>
    <col min="10506" max="10515" width="8.85546875" style="102" customWidth="1"/>
    <col min="10516" max="10516" width="12.28515625" style="102" customWidth="1"/>
    <col min="10517" max="10517" width="5.5703125" style="102" customWidth="1"/>
    <col min="10518" max="10518" width="12.28515625" style="102" customWidth="1"/>
    <col min="10519" max="10519" width="6" style="102" customWidth="1"/>
    <col min="10520" max="10520" width="13.28515625" style="102" customWidth="1"/>
    <col min="10521" max="10752" width="8.85546875" style="102"/>
    <col min="10753" max="10753" width="6.42578125" style="102" customWidth="1"/>
    <col min="10754" max="10754" width="66.42578125" style="102" customWidth="1"/>
    <col min="10755" max="10755" width="26.85546875" style="102" customWidth="1"/>
    <col min="10756" max="10756" width="21.7109375" style="102" customWidth="1"/>
    <col min="10757" max="10757" width="40.28515625" style="102" customWidth="1"/>
    <col min="10758" max="10760" width="19.85546875" style="102" customWidth="1"/>
    <col min="10761" max="10761" width="17.42578125" style="102" customWidth="1"/>
    <col min="10762" max="10771" width="8.85546875" style="102" customWidth="1"/>
    <col min="10772" max="10772" width="12.28515625" style="102" customWidth="1"/>
    <col min="10773" max="10773" width="5.5703125" style="102" customWidth="1"/>
    <col min="10774" max="10774" width="12.28515625" style="102" customWidth="1"/>
    <col min="10775" max="10775" width="6" style="102" customWidth="1"/>
    <col min="10776" max="10776" width="13.28515625" style="102" customWidth="1"/>
    <col min="10777" max="11008" width="8.85546875" style="102"/>
    <col min="11009" max="11009" width="6.42578125" style="102" customWidth="1"/>
    <col min="11010" max="11010" width="66.42578125" style="102" customWidth="1"/>
    <col min="11011" max="11011" width="26.85546875" style="102" customWidth="1"/>
    <col min="11012" max="11012" width="21.7109375" style="102" customWidth="1"/>
    <col min="11013" max="11013" width="40.28515625" style="102" customWidth="1"/>
    <col min="11014" max="11016" width="19.85546875" style="102" customWidth="1"/>
    <col min="11017" max="11017" width="17.42578125" style="102" customWidth="1"/>
    <col min="11018" max="11027" width="8.85546875" style="102" customWidth="1"/>
    <col min="11028" max="11028" width="12.28515625" style="102" customWidth="1"/>
    <col min="11029" max="11029" width="5.5703125" style="102" customWidth="1"/>
    <col min="11030" max="11030" width="12.28515625" style="102" customWidth="1"/>
    <col min="11031" max="11031" width="6" style="102" customWidth="1"/>
    <col min="11032" max="11032" width="13.28515625" style="102" customWidth="1"/>
    <col min="11033" max="11264" width="8.85546875" style="102"/>
    <col min="11265" max="11265" width="6.42578125" style="102" customWidth="1"/>
    <col min="11266" max="11266" width="66.42578125" style="102" customWidth="1"/>
    <col min="11267" max="11267" width="26.85546875" style="102" customWidth="1"/>
    <col min="11268" max="11268" width="21.7109375" style="102" customWidth="1"/>
    <col min="11269" max="11269" width="40.28515625" style="102" customWidth="1"/>
    <col min="11270" max="11272" width="19.85546875" style="102" customWidth="1"/>
    <col min="11273" max="11273" width="17.42578125" style="102" customWidth="1"/>
    <col min="11274" max="11283" width="8.85546875" style="102" customWidth="1"/>
    <col min="11284" max="11284" width="12.28515625" style="102" customWidth="1"/>
    <col min="11285" max="11285" width="5.5703125" style="102" customWidth="1"/>
    <col min="11286" max="11286" width="12.28515625" style="102" customWidth="1"/>
    <col min="11287" max="11287" width="6" style="102" customWidth="1"/>
    <col min="11288" max="11288" width="13.28515625" style="102" customWidth="1"/>
    <col min="11289" max="11520" width="8.85546875" style="102"/>
    <col min="11521" max="11521" width="6.42578125" style="102" customWidth="1"/>
    <col min="11522" max="11522" width="66.42578125" style="102" customWidth="1"/>
    <col min="11523" max="11523" width="26.85546875" style="102" customWidth="1"/>
    <col min="11524" max="11524" width="21.7109375" style="102" customWidth="1"/>
    <col min="11525" max="11525" width="40.28515625" style="102" customWidth="1"/>
    <col min="11526" max="11528" width="19.85546875" style="102" customWidth="1"/>
    <col min="11529" max="11529" width="17.42578125" style="102" customWidth="1"/>
    <col min="11530" max="11539" width="8.85546875" style="102" customWidth="1"/>
    <col min="11540" max="11540" width="12.28515625" style="102" customWidth="1"/>
    <col min="11541" max="11541" width="5.5703125" style="102" customWidth="1"/>
    <col min="11542" max="11542" width="12.28515625" style="102" customWidth="1"/>
    <col min="11543" max="11543" width="6" style="102" customWidth="1"/>
    <col min="11544" max="11544" width="13.28515625" style="102" customWidth="1"/>
    <col min="11545" max="11776" width="8.85546875" style="102"/>
    <col min="11777" max="11777" width="6.42578125" style="102" customWidth="1"/>
    <col min="11778" max="11778" width="66.42578125" style="102" customWidth="1"/>
    <col min="11779" max="11779" width="26.85546875" style="102" customWidth="1"/>
    <col min="11780" max="11780" width="21.7109375" style="102" customWidth="1"/>
    <col min="11781" max="11781" width="40.28515625" style="102" customWidth="1"/>
    <col min="11782" max="11784" width="19.85546875" style="102" customWidth="1"/>
    <col min="11785" max="11785" width="17.42578125" style="102" customWidth="1"/>
    <col min="11786" max="11795" width="8.85546875" style="102" customWidth="1"/>
    <col min="11796" max="11796" width="12.28515625" style="102" customWidth="1"/>
    <col min="11797" max="11797" width="5.5703125" style="102" customWidth="1"/>
    <col min="11798" max="11798" width="12.28515625" style="102" customWidth="1"/>
    <col min="11799" max="11799" width="6" style="102" customWidth="1"/>
    <col min="11800" max="11800" width="13.28515625" style="102" customWidth="1"/>
    <col min="11801" max="12032" width="8.85546875" style="102"/>
    <col min="12033" max="12033" width="6.42578125" style="102" customWidth="1"/>
    <col min="12034" max="12034" width="66.42578125" style="102" customWidth="1"/>
    <col min="12035" max="12035" width="26.85546875" style="102" customWidth="1"/>
    <col min="12036" max="12036" width="21.7109375" style="102" customWidth="1"/>
    <col min="12037" max="12037" width="40.28515625" style="102" customWidth="1"/>
    <col min="12038" max="12040" width="19.85546875" style="102" customWidth="1"/>
    <col min="12041" max="12041" width="17.42578125" style="102" customWidth="1"/>
    <col min="12042" max="12051" width="8.85546875" style="102" customWidth="1"/>
    <col min="12052" max="12052" width="12.28515625" style="102" customWidth="1"/>
    <col min="12053" max="12053" width="5.5703125" style="102" customWidth="1"/>
    <col min="12054" max="12054" width="12.28515625" style="102" customWidth="1"/>
    <col min="12055" max="12055" width="6" style="102" customWidth="1"/>
    <col min="12056" max="12056" width="13.28515625" style="102" customWidth="1"/>
    <col min="12057" max="12288" width="8.85546875" style="102"/>
    <col min="12289" max="12289" width="6.42578125" style="102" customWidth="1"/>
    <col min="12290" max="12290" width="66.42578125" style="102" customWidth="1"/>
    <col min="12291" max="12291" width="26.85546875" style="102" customWidth="1"/>
    <col min="12292" max="12292" width="21.7109375" style="102" customWidth="1"/>
    <col min="12293" max="12293" width="40.28515625" style="102" customWidth="1"/>
    <col min="12294" max="12296" width="19.85546875" style="102" customWidth="1"/>
    <col min="12297" max="12297" width="17.42578125" style="102" customWidth="1"/>
    <col min="12298" max="12307" width="8.85546875" style="102" customWidth="1"/>
    <col min="12308" max="12308" width="12.28515625" style="102" customWidth="1"/>
    <col min="12309" max="12309" width="5.5703125" style="102" customWidth="1"/>
    <col min="12310" max="12310" width="12.28515625" style="102" customWidth="1"/>
    <col min="12311" max="12311" width="6" style="102" customWidth="1"/>
    <col min="12312" max="12312" width="13.28515625" style="102" customWidth="1"/>
    <col min="12313" max="12544" width="8.85546875" style="102"/>
    <col min="12545" max="12545" width="6.42578125" style="102" customWidth="1"/>
    <col min="12546" max="12546" width="66.42578125" style="102" customWidth="1"/>
    <col min="12547" max="12547" width="26.85546875" style="102" customWidth="1"/>
    <col min="12548" max="12548" width="21.7109375" style="102" customWidth="1"/>
    <col min="12549" max="12549" width="40.28515625" style="102" customWidth="1"/>
    <col min="12550" max="12552" width="19.85546875" style="102" customWidth="1"/>
    <col min="12553" max="12553" width="17.42578125" style="102" customWidth="1"/>
    <col min="12554" max="12563" width="8.85546875" style="102" customWidth="1"/>
    <col min="12564" max="12564" width="12.28515625" style="102" customWidth="1"/>
    <col min="12565" max="12565" width="5.5703125" style="102" customWidth="1"/>
    <col min="12566" max="12566" width="12.28515625" style="102" customWidth="1"/>
    <col min="12567" max="12567" width="6" style="102" customWidth="1"/>
    <col min="12568" max="12568" width="13.28515625" style="102" customWidth="1"/>
    <col min="12569" max="12800" width="8.85546875" style="102"/>
    <col min="12801" max="12801" width="6.42578125" style="102" customWidth="1"/>
    <col min="12802" max="12802" width="66.42578125" style="102" customWidth="1"/>
    <col min="12803" max="12803" width="26.85546875" style="102" customWidth="1"/>
    <col min="12804" max="12804" width="21.7109375" style="102" customWidth="1"/>
    <col min="12805" max="12805" width="40.28515625" style="102" customWidth="1"/>
    <col min="12806" max="12808" width="19.85546875" style="102" customWidth="1"/>
    <col min="12809" max="12809" width="17.42578125" style="102" customWidth="1"/>
    <col min="12810" max="12819" width="8.85546875" style="102" customWidth="1"/>
    <col min="12820" max="12820" width="12.28515625" style="102" customWidth="1"/>
    <col min="12821" max="12821" width="5.5703125" style="102" customWidth="1"/>
    <col min="12822" max="12822" width="12.28515625" style="102" customWidth="1"/>
    <col min="12823" max="12823" width="6" style="102" customWidth="1"/>
    <col min="12824" max="12824" width="13.28515625" style="102" customWidth="1"/>
    <col min="12825" max="13056" width="8.85546875" style="102"/>
    <col min="13057" max="13057" width="6.42578125" style="102" customWidth="1"/>
    <col min="13058" max="13058" width="66.42578125" style="102" customWidth="1"/>
    <col min="13059" max="13059" width="26.85546875" style="102" customWidth="1"/>
    <col min="13060" max="13060" width="21.7109375" style="102" customWidth="1"/>
    <col min="13061" max="13061" width="40.28515625" style="102" customWidth="1"/>
    <col min="13062" max="13064" width="19.85546875" style="102" customWidth="1"/>
    <col min="13065" max="13065" width="17.42578125" style="102" customWidth="1"/>
    <col min="13066" max="13075" width="8.85546875" style="102" customWidth="1"/>
    <col min="13076" max="13076" width="12.28515625" style="102" customWidth="1"/>
    <col min="13077" max="13077" width="5.5703125" style="102" customWidth="1"/>
    <col min="13078" max="13078" width="12.28515625" style="102" customWidth="1"/>
    <col min="13079" max="13079" width="6" style="102" customWidth="1"/>
    <col min="13080" max="13080" width="13.28515625" style="102" customWidth="1"/>
    <col min="13081" max="13312" width="8.85546875" style="102"/>
    <col min="13313" max="13313" width="6.42578125" style="102" customWidth="1"/>
    <col min="13314" max="13314" width="66.42578125" style="102" customWidth="1"/>
    <col min="13315" max="13315" width="26.85546875" style="102" customWidth="1"/>
    <col min="13316" max="13316" width="21.7109375" style="102" customWidth="1"/>
    <col min="13317" max="13317" width="40.28515625" style="102" customWidth="1"/>
    <col min="13318" max="13320" width="19.85546875" style="102" customWidth="1"/>
    <col min="13321" max="13321" width="17.42578125" style="102" customWidth="1"/>
    <col min="13322" max="13331" width="8.85546875" style="102" customWidth="1"/>
    <col min="13332" max="13332" width="12.28515625" style="102" customWidth="1"/>
    <col min="13333" max="13333" width="5.5703125" style="102" customWidth="1"/>
    <col min="13334" max="13334" width="12.28515625" style="102" customWidth="1"/>
    <col min="13335" max="13335" width="6" style="102" customWidth="1"/>
    <col min="13336" max="13336" width="13.28515625" style="102" customWidth="1"/>
    <col min="13337" max="13568" width="8.85546875" style="102"/>
    <col min="13569" max="13569" width="6.42578125" style="102" customWidth="1"/>
    <col min="13570" max="13570" width="66.42578125" style="102" customWidth="1"/>
    <col min="13571" max="13571" width="26.85546875" style="102" customWidth="1"/>
    <col min="13572" max="13572" width="21.7109375" style="102" customWidth="1"/>
    <col min="13573" max="13573" width="40.28515625" style="102" customWidth="1"/>
    <col min="13574" max="13576" width="19.85546875" style="102" customWidth="1"/>
    <col min="13577" max="13577" width="17.42578125" style="102" customWidth="1"/>
    <col min="13578" max="13587" width="8.85546875" style="102" customWidth="1"/>
    <col min="13588" max="13588" width="12.28515625" style="102" customWidth="1"/>
    <col min="13589" max="13589" width="5.5703125" style="102" customWidth="1"/>
    <col min="13590" max="13590" width="12.28515625" style="102" customWidth="1"/>
    <col min="13591" max="13591" width="6" style="102" customWidth="1"/>
    <col min="13592" max="13592" width="13.28515625" style="102" customWidth="1"/>
    <col min="13593" max="13824" width="8.85546875" style="102"/>
    <col min="13825" max="13825" width="6.42578125" style="102" customWidth="1"/>
    <col min="13826" max="13826" width="66.42578125" style="102" customWidth="1"/>
    <col min="13827" max="13827" width="26.85546875" style="102" customWidth="1"/>
    <col min="13828" max="13828" width="21.7109375" style="102" customWidth="1"/>
    <col min="13829" max="13829" width="40.28515625" style="102" customWidth="1"/>
    <col min="13830" max="13832" width="19.85546875" style="102" customWidth="1"/>
    <col min="13833" max="13833" width="17.42578125" style="102" customWidth="1"/>
    <col min="13834" max="13843" width="8.85546875" style="102" customWidth="1"/>
    <col min="13844" max="13844" width="12.28515625" style="102" customWidth="1"/>
    <col min="13845" max="13845" width="5.5703125" style="102" customWidth="1"/>
    <col min="13846" max="13846" width="12.28515625" style="102" customWidth="1"/>
    <col min="13847" max="13847" width="6" style="102" customWidth="1"/>
    <col min="13848" max="13848" width="13.28515625" style="102" customWidth="1"/>
    <col min="13849" max="14080" width="8.85546875" style="102"/>
    <col min="14081" max="14081" width="6.42578125" style="102" customWidth="1"/>
    <col min="14082" max="14082" width="66.42578125" style="102" customWidth="1"/>
    <col min="14083" max="14083" width="26.85546875" style="102" customWidth="1"/>
    <col min="14084" max="14084" width="21.7109375" style="102" customWidth="1"/>
    <col min="14085" max="14085" width="40.28515625" style="102" customWidth="1"/>
    <col min="14086" max="14088" width="19.85546875" style="102" customWidth="1"/>
    <col min="14089" max="14089" width="17.42578125" style="102" customWidth="1"/>
    <col min="14090" max="14099" width="8.85546875" style="102" customWidth="1"/>
    <col min="14100" max="14100" width="12.28515625" style="102" customWidth="1"/>
    <col min="14101" max="14101" width="5.5703125" style="102" customWidth="1"/>
    <col min="14102" max="14102" width="12.28515625" style="102" customWidth="1"/>
    <col min="14103" max="14103" width="6" style="102" customWidth="1"/>
    <col min="14104" max="14104" width="13.28515625" style="102" customWidth="1"/>
    <col min="14105" max="14336" width="8.85546875" style="102"/>
    <col min="14337" max="14337" width="6.42578125" style="102" customWidth="1"/>
    <col min="14338" max="14338" width="66.42578125" style="102" customWidth="1"/>
    <col min="14339" max="14339" width="26.85546875" style="102" customWidth="1"/>
    <col min="14340" max="14340" width="21.7109375" style="102" customWidth="1"/>
    <col min="14341" max="14341" width="40.28515625" style="102" customWidth="1"/>
    <col min="14342" max="14344" width="19.85546875" style="102" customWidth="1"/>
    <col min="14345" max="14345" width="17.42578125" style="102" customWidth="1"/>
    <col min="14346" max="14355" width="8.85546875" style="102" customWidth="1"/>
    <col min="14356" max="14356" width="12.28515625" style="102" customWidth="1"/>
    <col min="14357" max="14357" width="5.5703125" style="102" customWidth="1"/>
    <col min="14358" max="14358" width="12.28515625" style="102" customWidth="1"/>
    <col min="14359" max="14359" width="6" style="102" customWidth="1"/>
    <col min="14360" max="14360" width="13.28515625" style="102" customWidth="1"/>
    <col min="14361" max="14592" width="8.85546875" style="102"/>
    <col min="14593" max="14593" width="6.42578125" style="102" customWidth="1"/>
    <col min="14594" max="14594" width="66.42578125" style="102" customWidth="1"/>
    <col min="14595" max="14595" width="26.85546875" style="102" customWidth="1"/>
    <col min="14596" max="14596" width="21.7109375" style="102" customWidth="1"/>
    <col min="14597" max="14597" width="40.28515625" style="102" customWidth="1"/>
    <col min="14598" max="14600" width="19.85546875" style="102" customWidth="1"/>
    <col min="14601" max="14601" width="17.42578125" style="102" customWidth="1"/>
    <col min="14602" max="14611" width="8.85546875" style="102" customWidth="1"/>
    <col min="14612" max="14612" width="12.28515625" style="102" customWidth="1"/>
    <col min="14613" max="14613" width="5.5703125" style="102" customWidth="1"/>
    <col min="14614" max="14614" width="12.28515625" style="102" customWidth="1"/>
    <col min="14615" max="14615" width="6" style="102" customWidth="1"/>
    <col min="14616" max="14616" width="13.28515625" style="102" customWidth="1"/>
    <col min="14617" max="14848" width="8.85546875" style="102"/>
    <col min="14849" max="14849" width="6.42578125" style="102" customWidth="1"/>
    <col min="14850" max="14850" width="66.42578125" style="102" customWidth="1"/>
    <col min="14851" max="14851" width="26.85546875" style="102" customWidth="1"/>
    <col min="14852" max="14852" width="21.7109375" style="102" customWidth="1"/>
    <col min="14853" max="14853" width="40.28515625" style="102" customWidth="1"/>
    <col min="14854" max="14856" width="19.85546875" style="102" customWidth="1"/>
    <col min="14857" max="14857" width="17.42578125" style="102" customWidth="1"/>
    <col min="14858" max="14867" width="8.85546875" style="102" customWidth="1"/>
    <col min="14868" max="14868" width="12.28515625" style="102" customWidth="1"/>
    <col min="14869" max="14869" width="5.5703125" style="102" customWidth="1"/>
    <col min="14870" max="14870" width="12.28515625" style="102" customWidth="1"/>
    <col min="14871" max="14871" width="6" style="102" customWidth="1"/>
    <col min="14872" max="14872" width="13.28515625" style="102" customWidth="1"/>
    <col min="14873" max="15104" width="8.85546875" style="102"/>
    <col min="15105" max="15105" width="6.42578125" style="102" customWidth="1"/>
    <col min="15106" max="15106" width="66.42578125" style="102" customWidth="1"/>
    <col min="15107" max="15107" width="26.85546875" style="102" customWidth="1"/>
    <col min="15108" max="15108" width="21.7109375" style="102" customWidth="1"/>
    <col min="15109" max="15109" width="40.28515625" style="102" customWidth="1"/>
    <col min="15110" max="15112" width="19.85546875" style="102" customWidth="1"/>
    <col min="15113" max="15113" width="17.42578125" style="102" customWidth="1"/>
    <col min="15114" max="15123" width="8.85546875" style="102" customWidth="1"/>
    <col min="15124" max="15124" width="12.28515625" style="102" customWidth="1"/>
    <col min="15125" max="15125" width="5.5703125" style="102" customWidth="1"/>
    <col min="15126" max="15126" width="12.28515625" style="102" customWidth="1"/>
    <col min="15127" max="15127" width="6" style="102" customWidth="1"/>
    <col min="15128" max="15128" width="13.28515625" style="102" customWidth="1"/>
    <col min="15129" max="15360" width="8.85546875" style="102"/>
    <col min="15361" max="15361" width="6.42578125" style="102" customWidth="1"/>
    <col min="15362" max="15362" width="66.42578125" style="102" customWidth="1"/>
    <col min="15363" max="15363" width="26.85546875" style="102" customWidth="1"/>
    <col min="15364" max="15364" width="21.7109375" style="102" customWidth="1"/>
    <col min="15365" max="15365" width="40.28515625" style="102" customWidth="1"/>
    <col min="15366" max="15368" width="19.85546875" style="102" customWidth="1"/>
    <col min="15369" max="15369" width="17.42578125" style="102" customWidth="1"/>
    <col min="15370" max="15379" width="8.85546875" style="102" customWidth="1"/>
    <col min="15380" max="15380" width="12.28515625" style="102" customWidth="1"/>
    <col min="15381" max="15381" width="5.5703125" style="102" customWidth="1"/>
    <col min="15382" max="15382" width="12.28515625" style="102" customWidth="1"/>
    <col min="15383" max="15383" width="6" style="102" customWidth="1"/>
    <col min="15384" max="15384" width="13.28515625" style="102" customWidth="1"/>
    <col min="15385" max="15616" width="8.85546875" style="102"/>
    <col min="15617" max="15617" width="6.42578125" style="102" customWidth="1"/>
    <col min="15618" max="15618" width="66.42578125" style="102" customWidth="1"/>
    <col min="15619" max="15619" width="26.85546875" style="102" customWidth="1"/>
    <col min="15620" max="15620" width="21.7109375" style="102" customWidth="1"/>
    <col min="15621" max="15621" width="40.28515625" style="102" customWidth="1"/>
    <col min="15622" max="15624" width="19.85546875" style="102" customWidth="1"/>
    <col min="15625" max="15625" width="17.42578125" style="102" customWidth="1"/>
    <col min="15626" max="15635" width="8.85546875" style="102" customWidth="1"/>
    <col min="15636" max="15636" width="12.28515625" style="102" customWidth="1"/>
    <col min="15637" max="15637" width="5.5703125" style="102" customWidth="1"/>
    <col min="15638" max="15638" width="12.28515625" style="102" customWidth="1"/>
    <col min="15639" max="15639" width="6" style="102" customWidth="1"/>
    <col min="15640" max="15640" width="13.28515625" style="102" customWidth="1"/>
    <col min="15641" max="15872" width="8.85546875" style="102"/>
    <col min="15873" max="15873" width="6.42578125" style="102" customWidth="1"/>
    <col min="15874" max="15874" width="66.42578125" style="102" customWidth="1"/>
    <col min="15875" max="15875" width="26.85546875" style="102" customWidth="1"/>
    <col min="15876" max="15876" width="21.7109375" style="102" customWidth="1"/>
    <col min="15877" max="15877" width="40.28515625" style="102" customWidth="1"/>
    <col min="15878" max="15880" width="19.85546875" style="102" customWidth="1"/>
    <col min="15881" max="15881" width="17.42578125" style="102" customWidth="1"/>
    <col min="15882" max="15891" width="8.85546875" style="102" customWidth="1"/>
    <col min="15892" max="15892" width="12.28515625" style="102" customWidth="1"/>
    <col min="15893" max="15893" width="5.5703125" style="102" customWidth="1"/>
    <col min="15894" max="15894" width="12.28515625" style="102" customWidth="1"/>
    <col min="15895" max="15895" width="6" style="102" customWidth="1"/>
    <col min="15896" max="15896" width="13.28515625" style="102" customWidth="1"/>
    <col min="15897" max="16128" width="8.85546875" style="102"/>
    <col min="16129" max="16129" width="6.42578125" style="102" customWidth="1"/>
    <col min="16130" max="16130" width="66.42578125" style="102" customWidth="1"/>
    <col min="16131" max="16131" width="26.85546875" style="102" customWidth="1"/>
    <col min="16132" max="16132" width="21.7109375" style="102" customWidth="1"/>
    <col min="16133" max="16133" width="40.28515625" style="102" customWidth="1"/>
    <col min="16134" max="16136" width="19.85546875" style="102" customWidth="1"/>
    <col min="16137" max="16137" width="17.42578125" style="102" customWidth="1"/>
    <col min="16138" max="16147" width="8.85546875" style="102" customWidth="1"/>
    <col min="16148" max="16148" width="12.28515625" style="102" customWidth="1"/>
    <col min="16149" max="16149" width="5.5703125" style="102" customWidth="1"/>
    <col min="16150" max="16150" width="12.28515625" style="102" customWidth="1"/>
    <col min="16151" max="16151" width="6" style="102" customWidth="1"/>
    <col min="16152" max="16152" width="13.28515625" style="102" customWidth="1"/>
    <col min="16153" max="16384" width="8.85546875" style="102"/>
  </cols>
  <sheetData>
    <row r="1" spans="1:24" x14ac:dyDescent="0.3">
      <c r="E1" s="372" t="s">
        <v>520</v>
      </c>
    </row>
    <row r="3" spans="1:24" x14ac:dyDescent="0.3">
      <c r="A3" s="1197" t="s">
        <v>635</v>
      </c>
      <c r="B3" s="1197"/>
      <c r="C3" s="1197"/>
      <c r="D3" s="1197"/>
      <c r="E3" s="1197"/>
    </row>
    <row r="4" spans="1:24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24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24" ht="18" customHeight="1" x14ac:dyDescent="0.3">
      <c r="A6" s="412" t="s">
        <v>676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24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24" x14ac:dyDescent="0.3">
      <c r="A8" s="195"/>
    </row>
    <row r="9" spans="1:24" s="153" customFormat="1" ht="56.25" customHeight="1" x14ac:dyDescent="0.3">
      <c r="A9" s="196" t="s">
        <v>351</v>
      </c>
      <c r="B9" s="196" t="s">
        <v>0</v>
      </c>
      <c r="C9" s="197" t="s">
        <v>426</v>
      </c>
      <c r="D9" s="197" t="s">
        <v>427</v>
      </c>
      <c r="E9" s="197" t="s">
        <v>428</v>
      </c>
      <c r="F9" s="198"/>
      <c r="G9" s="198"/>
      <c r="H9" s="198"/>
    </row>
    <row r="10" spans="1:24" ht="16.5" customHeight="1" x14ac:dyDescent="0.3">
      <c r="A10" s="199">
        <v>1</v>
      </c>
      <c r="B10" s="199">
        <v>2</v>
      </c>
      <c r="C10" s="656">
        <v>3</v>
      </c>
      <c r="D10" s="656">
        <v>4</v>
      </c>
      <c r="E10" s="199">
        <v>5</v>
      </c>
      <c r="T10" s="173"/>
      <c r="U10" s="173"/>
      <c r="V10" s="173"/>
      <c r="W10" s="173"/>
      <c r="X10" s="185"/>
    </row>
    <row r="11" spans="1:24" ht="21.75" customHeight="1" x14ac:dyDescent="0.3">
      <c r="A11" s="1203" t="s">
        <v>550</v>
      </c>
      <c r="B11" s="1204"/>
      <c r="C11" s="1264"/>
      <c r="D11" s="1264"/>
      <c r="E11" s="1205"/>
      <c r="F11" s="445" t="s">
        <v>429</v>
      </c>
      <c r="G11" s="445" t="s">
        <v>371</v>
      </c>
      <c r="H11" s="445" t="s">
        <v>372</v>
      </c>
      <c r="X11" s="178"/>
    </row>
    <row r="12" spans="1:24" ht="24" customHeight="1" x14ac:dyDescent="0.3">
      <c r="A12" s="200">
        <v>1</v>
      </c>
      <c r="B12" s="201" t="s">
        <v>430</v>
      </c>
      <c r="C12" s="663"/>
      <c r="D12" s="664"/>
      <c r="E12" s="203"/>
      <c r="F12" s="468"/>
      <c r="G12" s="444"/>
      <c r="H12" s="462">
        <f>E12-G12</f>
        <v>0</v>
      </c>
      <c r="T12" s="176"/>
      <c r="U12" s="173"/>
      <c r="V12" s="176"/>
      <c r="W12" s="173"/>
      <c r="X12" s="204"/>
    </row>
    <row r="13" spans="1:24" ht="23.25" customHeight="1" x14ac:dyDescent="0.3">
      <c r="A13" s="200">
        <v>2</v>
      </c>
      <c r="B13" s="201" t="s">
        <v>431</v>
      </c>
      <c r="C13" s="202"/>
      <c r="D13" s="203"/>
      <c r="E13" s="203"/>
      <c r="F13" s="468"/>
      <c r="G13" s="444"/>
      <c r="H13" s="462">
        <f t="shared" ref="H13:H19" si="0">E13-G13</f>
        <v>0</v>
      </c>
    </row>
    <row r="14" spans="1:24" ht="26.25" customHeight="1" x14ac:dyDescent="0.3">
      <c r="A14" s="200">
        <v>3</v>
      </c>
      <c r="B14" s="201" t="s">
        <v>432</v>
      </c>
      <c r="C14" s="202"/>
      <c r="D14" s="203"/>
      <c r="E14" s="203"/>
      <c r="F14" s="468"/>
      <c r="G14" s="444"/>
      <c r="H14" s="462">
        <f t="shared" si="0"/>
        <v>0</v>
      </c>
    </row>
    <row r="15" spans="1:24" ht="26.25" customHeight="1" x14ac:dyDescent="0.3">
      <c r="A15" s="200">
        <v>4</v>
      </c>
      <c r="B15" s="201" t="s">
        <v>433</v>
      </c>
      <c r="C15" s="202"/>
      <c r="D15" s="203"/>
      <c r="E15" s="203"/>
      <c r="F15" s="468"/>
      <c r="G15" s="444"/>
      <c r="H15" s="462">
        <f t="shared" si="0"/>
        <v>0</v>
      </c>
    </row>
    <row r="16" spans="1:24" ht="26.25" customHeight="1" x14ac:dyDescent="0.3">
      <c r="A16" s="200">
        <v>5</v>
      </c>
      <c r="B16" s="201" t="s">
        <v>434</v>
      </c>
      <c r="C16" s="202"/>
      <c r="D16" s="203"/>
      <c r="E16" s="203"/>
      <c r="F16" s="468"/>
      <c r="G16" s="444"/>
      <c r="H16" s="462">
        <f t="shared" si="0"/>
        <v>0</v>
      </c>
    </row>
    <row r="17" spans="1:8" ht="26.25" customHeight="1" x14ac:dyDescent="0.3">
      <c r="A17" s="200">
        <v>6</v>
      </c>
      <c r="B17" s="201" t="s">
        <v>435</v>
      </c>
      <c r="C17" s="202"/>
      <c r="D17" s="203"/>
      <c r="E17" s="203"/>
      <c r="F17" s="468"/>
      <c r="G17" s="444"/>
      <c r="H17" s="462">
        <f t="shared" si="0"/>
        <v>0</v>
      </c>
    </row>
    <row r="18" spans="1:8" ht="26.25" hidden="1" customHeight="1" x14ac:dyDescent="0.3">
      <c r="A18" s="200">
        <v>7</v>
      </c>
      <c r="B18" s="201" t="s">
        <v>436</v>
      </c>
      <c r="C18" s="202"/>
      <c r="D18" s="203"/>
      <c r="E18" s="203"/>
      <c r="F18" s="468"/>
      <c r="G18" s="444"/>
      <c r="H18" s="462">
        <f t="shared" ref="H18" si="1">E18-G18</f>
        <v>0</v>
      </c>
    </row>
    <row r="19" spans="1:8" ht="26.25" customHeight="1" x14ac:dyDescent="0.3">
      <c r="A19" s="200">
        <v>7</v>
      </c>
      <c r="B19" s="201" t="s">
        <v>437</v>
      </c>
      <c r="C19" s="202"/>
      <c r="D19" s="203"/>
      <c r="E19" s="203"/>
      <c r="F19" s="468"/>
      <c r="G19" s="444"/>
      <c r="H19" s="462">
        <f t="shared" si="0"/>
        <v>0</v>
      </c>
    </row>
    <row r="20" spans="1:8" ht="26.25" hidden="1" customHeight="1" x14ac:dyDescent="0.3">
      <c r="A20" s="200"/>
      <c r="B20" s="201"/>
      <c r="C20" s="200"/>
      <c r="D20" s="203"/>
      <c r="E20" s="203"/>
      <c r="F20" s="113"/>
      <c r="G20" s="113"/>
      <c r="H20" s="113"/>
    </row>
    <row r="21" spans="1:8" x14ac:dyDescent="0.3">
      <c r="A21" s="200"/>
      <c r="B21" s="201"/>
      <c r="C21" s="200"/>
      <c r="D21" s="203"/>
      <c r="E21" s="203" t="str">
        <f>IF(C21*D21=0," ",C21*D21)</f>
        <v xml:space="preserve"> </v>
      </c>
      <c r="F21" s="113"/>
      <c r="G21" s="113"/>
      <c r="H21" s="113"/>
    </row>
    <row r="22" spans="1:8" s="209" customFormat="1" ht="22.15" customHeight="1" x14ac:dyDescent="0.3">
      <c r="A22" s="205"/>
      <c r="B22" s="206" t="s">
        <v>364</v>
      </c>
      <c r="C22" s="207" t="s">
        <v>374</v>
      </c>
      <c r="D22" s="207" t="s">
        <v>374</v>
      </c>
      <c r="E22" s="208">
        <f>SUM(E12:E21)</f>
        <v>0</v>
      </c>
      <c r="F22" s="470" t="s">
        <v>438</v>
      </c>
      <c r="G22" s="461">
        <f>SUM(G12:G21)</f>
        <v>0</v>
      </c>
      <c r="H22" s="461">
        <f>SUM(H12:H21)</f>
        <v>0</v>
      </c>
    </row>
    <row r="23" spans="1:8" s="153" customFormat="1" ht="22.15" customHeight="1" x14ac:dyDescent="0.3">
      <c r="A23" s="1200" t="s">
        <v>551</v>
      </c>
      <c r="B23" s="1201"/>
      <c r="C23" s="1201"/>
      <c r="D23" s="1201"/>
      <c r="E23" s="1202"/>
      <c r="F23" s="198"/>
      <c r="G23" s="198"/>
      <c r="H23" s="198"/>
    </row>
    <row r="24" spans="1:8" ht="24" customHeight="1" x14ac:dyDescent="0.3">
      <c r="A24" s="200">
        <v>1</v>
      </c>
      <c r="B24" s="201" t="s">
        <v>430</v>
      </c>
      <c r="C24" s="200"/>
      <c r="D24" s="203"/>
      <c r="E24" s="203"/>
      <c r="F24" s="468"/>
      <c r="G24" s="444"/>
      <c r="H24" s="462">
        <f t="shared" ref="H24:H30" si="2">E24-G24</f>
        <v>0</v>
      </c>
    </row>
    <row r="25" spans="1:8" ht="23.25" customHeight="1" x14ac:dyDescent="0.3">
      <c r="A25" s="200">
        <v>2</v>
      </c>
      <c r="B25" s="201" t="s">
        <v>431</v>
      </c>
      <c r="C25" s="200"/>
      <c r="D25" s="203"/>
      <c r="E25" s="203"/>
      <c r="F25" s="468"/>
      <c r="G25" s="444"/>
      <c r="H25" s="462">
        <f t="shared" si="2"/>
        <v>0</v>
      </c>
    </row>
    <row r="26" spans="1:8" ht="26.25" customHeight="1" x14ac:dyDescent="0.3">
      <c r="A26" s="200">
        <v>3</v>
      </c>
      <c r="B26" s="201" t="s">
        <v>432</v>
      </c>
      <c r="C26" s="200"/>
      <c r="D26" s="203"/>
      <c r="E26" s="203"/>
      <c r="F26" s="468"/>
      <c r="G26" s="444"/>
      <c r="H26" s="462">
        <f t="shared" si="2"/>
        <v>0</v>
      </c>
    </row>
    <row r="27" spans="1:8" ht="26.25" customHeight="1" x14ac:dyDescent="0.3">
      <c r="A27" s="200">
        <v>4</v>
      </c>
      <c r="B27" s="201" t="s">
        <v>433</v>
      </c>
      <c r="C27" s="202"/>
      <c r="D27" s="203"/>
      <c r="E27" s="203"/>
      <c r="F27" s="468"/>
      <c r="G27" s="444"/>
      <c r="H27" s="462">
        <f t="shared" si="2"/>
        <v>0</v>
      </c>
    </row>
    <row r="28" spans="1:8" ht="26.25" customHeight="1" x14ac:dyDescent="0.3">
      <c r="A28" s="200">
        <v>5</v>
      </c>
      <c r="B28" s="201" t="s">
        <v>434</v>
      </c>
      <c r="C28" s="200"/>
      <c r="D28" s="203"/>
      <c r="E28" s="203"/>
      <c r="F28" s="468"/>
      <c r="G28" s="444"/>
      <c r="H28" s="462">
        <f t="shared" si="2"/>
        <v>0</v>
      </c>
    </row>
    <row r="29" spans="1:8" ht="26.25" customHeight="1" x14ac:dyDescent="0.3">
      <c r="A29" s="200">
        <v>6</v>
      </c>
      <c r="B29" s="201" t="s">
        <v>435</v>
      </c>
      <c r="C29" s="200"/>
      <c r="D29" s="203"/>
      <c r="E29" s="203"/>
      <c r="F29" s="468"/>
      <c r="G29" s="444"/>
      <c r="H29" s="462">
        <f t="shared" si="2"/>
        <v>0</v>
      </c>
    </row>
    <row r="30" spans="1:8" ht="26.25" customHeight="1" x14ac:dyDescent="0.3">
      <c r="A30" s="200">
        <v>2</v>
      </c>
      <c r="B30" s="201" t="s">
        <v>436</v>
      </c>
      <c r="C30" s="200"/>
      <c r="D30" s="203"/>
      <c r="E30" s="203"/>
      <c r="F30" s="468"/>
      <c r="G30" s="444"/>
      <c r="H30" s="462">
        <f t="shared" si="2"/>
        <v>0</v>
      </c>
    </row>
    <row r="31" spans="1:8" ht="26.25" customHeight="1" x14ac:dyDescent="0.3">
      <c r="A31" s="200">
        <v>8</v>
      </c>
      <c r="B31" s="201" t="s">
        <v>437</v>
      </c>
      <c r="C31" s="200"/>
      <c r="D31" s="203"/>
      <c r="E31" s="203"/>
      <c r="F31" s="468"/>
      <c r="G31" s="444"/>
      <c r="H31" s="462">
        <f>E31-G31</f>
        <v>0</v>
      </c>
    </row>
    <row r="32" spans="1:8" ht="26.25" customHeight="1" x14ac:dyDescent="0.3">
      <c r="A32" s="200"/>
      <c r="B32" s="201"/>
      <c r="C32" s="200"/>
      <c r="D32" s="203"/>
      <c r="E32" s="203"/>
      <c r="F32" s="468"/>
      <c r="G32" s="444"/>
      <c r="H32" s="462"/>
    </row>
    <row r="33" spans="1:9" s="153" customFormat="1" ht="22.15" customHeight="1" x14ac:dyDescent="0.3">
      <c r="A33" s="205"/>
      <c r="B33" s="206" t="s">
        <v>364</v>
      </c>
      <c r="C33" s="207" t="s">
        <v>374</v>
      </c>
      <c r="D33" s="207" t="s">
        <v>374</v>
      </c>
      <c r="E33" s="208">
        <f>SUM(E24:E32)</f>
        <v>0</v>
      </c>
      <c r="F33" s="470" t="s">
        <v>438</v>
      </c>
      <c r="G33" s="461">
        <f>SUM(G24:G32)</f>
        <v>0</v>
      </c>
      <c r="H33" s="461">
        <f>SUM(H24:H32)</f>
        <v>0</v>
      </c>
    </row>
    <row r="34" spans="1:9" s="153" customFormat="1" ht="22.15" customHeight="1" x14ac:dyDescent="0.3">
      <c r="A34" s="210"/>
      <c r="B34" s="211"/>
      <c r="C34" s="172"/>
      <c r="D34" s="172"/>
      <c r="E34" s="212"/>
      <c r="F34" s="464" t="s">
        <v>552</v>
      </c>
      <c r="G34" s="465">
        <f>G29+G33</f>
        <v>0</v>
      </c>
      <c r="H34" s="465">
        <f>H29+H33</f>
        <v>0</v>
      </c>
    </row>
    <row r="35" spans="1:9" s="84" customFormat="1" ht="23.25" customHeight="1" x14ac:dyDescent="0.25">
      <c r="A35" s="97" t="s">
        <v>541</v>
      </c>
      <c r="C35" s="378"/>
      <c r="E35" s="604" t="s">
        <v>694</v>
      </c>
      <c r="I35" s="415"/>
    </row>
    <row r="36" spans="1:9" s="389" customFormat="1" ht="12.75" x14ac:dyDescent="0.25">
      <c r="C36" s="391" t="s">
        <v>171</v>
      </c>
      <c r="E36" s="391" t="s">
        <v>172</v>
      </c>
      <c r="I36" s="393"/>
    </row>
    <row r="37" spans="1:9" s="82" customFormat="1" ht="15.75" x14ac:dyDescent="0.25">
      <c r="I37" s="392"/>
    </row>
    <row r="38" spans="1:9" s="84" customFormat="1" ht="23.25" customHeight="1" x14ac:dyDescent="0.25">
      <c r="A38" s="97" t="s">
        <v>173</v>
      </c>
      <c r="C38" s="378"/>
      <c r="E38" s="714" t="s">
        <v>742</v>
      </c>
      <c r="I38" s="415"/>
    </row>
    <row r="39" spans="1:9" s="389" customFormat="1" ht="12.75" x14ac:dyDescent="0.25">
      <c r="C39" s="391" t="s">
        <v>171</v>
      </c>
      <c r="E39" s="391" t="s">
        <v>172</v>
      </c>
      <c r="I39" s="393"/>
    </row>
    <row r="41" spans="1:9" s="213" customFormat="1" ht="19.5" x14ac:dyDescent="0.3">
      <c r="F41" s="214"/>
      <c r="G41" s="214"/>
      <c r="H41" s="214"/>
    </row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7" hidden="1" x14ac:dyDescent="0.3"/>
    <row r="88" hidden="1" x14ac:dyDescent="0.3"/>
    <row r="89" hidden="1" x14ac:dyDescent="0.3"/>
  </sheetData>
  <mergeCells count="3">
    <mergeCell ref="A3:E3"/>
    <mergeCell ref="A11:E11"/>
    <mergeCell ref="A23:E23"/>
  </mergeCells>
  <pageMargins left="0.31496062992125984" right="0.31496062992125984" top="0.35433070866141736" bottom="0.35433070866141736" header="0.31496062992125984" footer="0.31496062992125984"/>
  <pageSetup paperSize="9" scale="59" orientation="landscape" r:id="rId1"/>
  <headerFooter alignWithMargins="0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K166"/>
  <sheetViews>
    <sheetView view="pageBreakPreview" zoomScale="70" zoomScaleSheetLayoutView="70" workbookViewId="0">
      <selection activeCell="E166" sqref="E166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676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613" t="s">
        <v>422</v>
      </c>
      <c r="D10" s="613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639">
        <v>2</v>
      </c>
      <c r="C11" s="611">
        <v>3</v>
      </c>
      <c r="D11" s="611">
        <v>4</v>
      </c>
      <c r="E11" s="64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x14ac:dyDescent="0.3">
      <c r="A12" s="1206" t="s">
        <v>739</v>
      </c>
      <c r="B12" s="1207"/>
      <c r="C12" s="1265"/>
      <c r="D12" s="1265"/>
      <c r="E12" s="1207"/>
      <c r="F12" s="1208"/>
      <c r="G12" s="468"/>
      <c r="H12" s="444"/>
      <c r="I12" s="462"/>
    </row>
    <row r="13" spans="1:11" s="184" customFormat="1" hidden="1" x14ac:dyDescent="0.3">
      <c r="A13" s="221">
        <v>1</v>
      </c>
      <c r="B13" s="222" t="s">
        <v>442</v>
      </c>
      <c r="C13" s="476" t="s">
        <v>374</v>
      </c>
      <c r="D13" s="477">
        <f>SUM(D15:D35)</f>
        <v>0</v>
      </c>
      <c r="E13" s="473" t="s">
        <v>374</v>
      </c>
      <c r="F13" s="478">
        <f>SUM(F14:F35)</f>
        <v>0</v>
      </c>
      <c r="G13" s="468"/>
      <c r="H13" s="444"/>
      <c r="I13" s="462"/>
    </row>
    <row r="14" spans="1:11" hidden="1" x14ac:dyDescent="0.3">
      <c r="A14" s="191"/>
      <c r="B14" s="190" t="s">
        <v>267</v>
      </c>
      <c r="C14" s="479"/>
      <c r="D14" s="474"/>
      <c r="E14" s="479"/>
      <c r="F14" s="475"/>
      <c r="G14" s="468"/>
      <c r="H14" s="444"/>
      <c r="I14" s="462">
        <f t="shared" ref="I14:I77" si="0">F14-H14</f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idden="1" x14ac:dyDescent="0.3">
      <c r="A29" s="191"/>
      <c r="B29" s="471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0.2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t="22.5" hidden="1" customHeight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hidden="1" x14ac:dyDescent="0.3">
      <c r="A35" s="191"/>
      <c r="B35" s="190"/>
      <c r="C35" s="479"/>
      <c r="D35" s="474"/>
      <c r="E35" s="479"/>
      <c r="F35" s="475"/>
      <c r="G35" s="468"/>
      <c r="H35" s="444"/>
      <c r="I35" s="462">
        <f t="shared" si="0"/>
        <v>0</v>
      </c>
    </row>
    <row r="36" spans="1:9" s="184" customFormat="1" hidden="1" x14ac:dyDescent="0.3">
      <c r="A36" s="221">
        <v>2</v>
      </c>
      <c r="B36" s="222" t="s">
        <v>443</v>
      </c>
      <c r="C36" s="476" t="s">
        <v>374</v>
      </c>
      <c r="D36" s="480">
        <f>SUM(D38:D41)</f>
        <v>0</v>
      </c>
      <c r="E36" s="476" t="s">
        <v>374</v>
      </c>
      <c r="F36" s="481">
        <f>SUM(F37:F41)</f>
        <v>0</v>
      </c>
      <c r="G36" s="468"/>
      <c r="H36" s="444"/>
      <c r="I36" s="462"/>
    </row>
    <row r="37" spans="1:9" hidden="1" x14ac:dyDescent="0.3">
      <c r="A37" s="191"/>
      <c r="B37" s="190" t="s">
        <v>267</v>
      </c>
      <c r="C37" s="479"/>
      <c r="D37" s="474"/>
      <c r="E37" s="479"/>
      <c r="F37" s="475"/>
      <c r="G37" s="468"/>
      <c r="H37" s="444"/>
      <c r="I37" s="462">
        <f t="shared" si="0"/>
        <v>0</v>
      </c>
    </row>
    <row r="38" spans="1:9" ht="21" hidden="1" customHeight="1" x14ac:dyDescent="0.3">
      <c r="A38" s="191"/>
      <c r="B38" s="190"/>
      <c r="C38" s="479"/>
      <c r="D38" s="474" t="s">
        <v>444</v>
      </c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hidden="1" x14ac:dyDescent="0.3">
      <c r="A41" s="191"/>
      <c r="B41" s="190"/>
      <c r="C41" s="479"/>
      <c r="D41" s="474"/>
      <c r="E41" s="479"/>
      <c r="F41" s="475"/>
      <c r="G41" s="468"/>
      <c r="H41" s="444"/>
      <c r="I41" s="462">
        <f t="shared" si="0"/>
        <v>0</v>
      </c>
    </row>
    <row r="42" spans="1:9" s="184" customFormat="1" x14ac:dyDescent="0.3">
      <c r="A42" s="221">
        <v>1</v>
      </c>
      <c r="B42" s="222" t="s">
        <v>445</v>
      </c>
      <c r="C42" s="476" t="s">
        <v>374</v>
      </c>
      <c r="D42" s="480">
        <f>SUM(D44:D58)</f>
        <v>0</v>
      </c>
      <c r="E42" s="476" t="s">
        <v>374</v>
      </c>
      <c r="F42" s="481">
        <f>SUM(F43:F50)</f>
        <v>0</v>
      </c>
      <c r="G42" s="468"/>
      <c r="H42" s="444"/>
      <c r="I42" s="462"/>
    </row>
    <row r="43" spans="1:9" x14ac:dyDescent="0.3">
      <c r="A43" s="191"/>
      <c r="B43" s="190" t="s">
        <v>267</v>
      </c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customHeight="1" x14ac:dyDescent="0.3">
      <c r="A44" s="191"/>
      <c r="B44" s="225" t="s">
        <v>734</v>
      </c>
      <c r="C44" s="479"/>
      <c r="D44" s="474"/>
      <c r="E44" s="778">
        <v>1</v>
      </c>
      <c r="F44" s="772">
        <f>10000-2280-1520-42.5-6000-157.5</f>
        <v>0</v>
      </c>
      <c r="G44" s="468"/>
      <c r="H44" s="444"/>
      <c r="I44" s="462">
        <f t="shared" si="0"/>
        <v>0</v>
      </c>
    </row>
    <row r="45" spans="1:9" ht="23.45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3.45" hidden="1" customHeight="1" x14ac:dyDescent="0.3">
      <c r="A49" s="191"/>
      <c r="B49" s="225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ht="24" hidden="1" customHeight="1" x14ac:dyDescent="0.3">
      <c r="A50" s="191"/>
      <c r="B50" s="226"/>
      <c r="C50" s="479"/>
      <c r="D50" s="474"/>
      <c r="E50" s="479"/>
      <c r="F50" s="475"/>
      <c r="G50" s="468"/>
      <c r="H50" s="444"/>
      <c r="I50" s="462">
        <f t="shared" si="0"/>
        <v>0</v>
      </c>
    </row>
    <row r="51" spans="1:9" s="184" customFormat="1" ht="20.25" hidden="1" customHeight="1" x14ac:dyDescent="0.3">
      <c r="A51" s="221">
        <v>4</v>
      </c>
      <c r="B51" s="221" t="s">
        <v>446</v>
      </c>
      <c r="C51" s="476" t="s">
        <v>374</v>
      </c>
      <c r="D51" s="480">
        <f>SUM(D58:D58)</f>
        <v>0</v>
      </c>
      <c r="E51" s="476" t="s">
        <v>374</v>
      </c>
      <c r="F51" s="481">
        <f>SUM(F52:F58)</f>
        <v>0</v>
      </c>
      <c r="G51" s="468"/>
      <c r="H51" s="444"/>
      <c r="I51" s="462"/>
    </row>
    <row r="52" spans="1:9" hidden="1" x14ac:dyDescent="0.3">
      <c r="A52" s="191"/>
      <c r="B52" s="225" t="s">
        <v>267</v>
      </c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472" t="s">
        <v>569</v>
      </c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hidden="1" x14ac:dyDescent="0.3">
      <c r="A58" s="191"/>
      <c r="B58" s="225"/>
      <c r="C58" s="479"/>
      <c r="D58" s="474"/>
      <c r="E58" s="479"/>
      <c r="F58" s="475"/>
      <c r="G58" s="468"/>
      <c r="H58" s="444"/>
      <c r="I58" s="462">
        <f t="shared" si="0"/>
        <v>0</v>
      </c>
    </row>
    <row r="59" spans="1:9" hidden="1" x14ac:dyDescent="0.3">
      <c r="A59" s="221">
        <v>5</v>
      </c>
      <c r="B59" s="221" t="s">
        <v>447</v>
      </c>
      <c r="C59" s="476" t="s">
        <v>374</v>
      </c>
      <c r="D59" s="480">
        <f>SUM(D60:D82)</f>
        <v>0</v>
      </c>
      <c r="E59" s="476" t="s">
        <v>374</v>
      </c>
      <c r="F59" s="481">
        <f>SUM(F60:F82)</f>
        <v>0</v>
      </c>
      <c r="G59" s="468"/>
      <c r="H59" s="444"/>
      <c r="I59" s="462"/>
    </row>
    <row r="60" spans="1:9" hidden="1" x14ac:dyDescent="0.3">
      <c r="A60" s="227"/>
      <c r="B60" s="228" t="s">
        <v>267</v>
      </c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hidden="1" x14ac:dyDescent="0.3">
      <c r="A64" s="191"/>
      <c r="B64" s="471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hidden="1" x14ac:dyDescent="0.3">
      <c r="A65" s="191"/>
      <c r="B65" s="472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hidden="1" x14ac:dyDescent="0.3">
      <c r="A66" s="191"/>
      <c r="B66" s="471"/>
      <c r="C66" s="479"/>
      <c r="D66" s="474"/>
      <c r="E66" s="479"/>
      <c r="F66" s="475"/>
      <c r="G66" s="468"/>
      <c r="H66" s="444"/>
      <c r="I66" s="462">
        <f t="shared" si="0"/>
        <v>0</v>
      </c>
    </row>
    <row r="67" spans="1:9" hidden="1" x14ac:dyDescent="0.3">
      <c r="A67" s="191"/>
      <c r="B67" s="471"/>
      <c r="C67" s="479"/>
      <c r="D67" s="474"/>
      <c r="E67" s="479"/>
      <c r="F67" s="475"/>
      <c r="G67" s="468"/>
      <c r="H67" s="444"/>
      <c r="I67" s="462"/>
    </row>
    <row r="68" spans="1:9" hidden="1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hidden="1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hidden="1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hidden="1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hidden="1" x14ac:dyDescent="0.3">
      <c r="A72" s="191"/>
      <c r="B72" s="471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hidden="1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hidden="1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hidden="1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hidden="1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si="0"/>
        <v>0</v>
      </c>
    </row>
    <row r="78" spans="1:9" hidden="1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ref="I78:I81" si="1">F78-H78</f>
        <v>0</v>
      </c>
    </row>
    <row r="79" spans="1:9" hidden="1" x14ac:dyDescent="0.3">
      <c r="A79" s="191"/>
      <c r="B79" s="190"/>
      <c r="C79" s="479"/>
      <c r="D79" s="474"/>
      <c r="E79" s="479"/>
      <c r="F79" s="475"/>
      <c r="G79" s="468"/>
      <c r="H79" s="444"/>
      <c r="I79" s="462">
        <f t="shared" si="1"/>
        <v>0</v>
      </c>
    </row>
    <row r="80" spans="1:9" hidden="1" x14ac:dyDescent="0.3">
      <c r="A80" s="191"/>
      <c r="B80" s="225"/>
      <c r="C80" s="479"/>
      <c r="D80" s="474"/>
      <c r="E80" s="479"/>
      <c r="F80" s="482"/>
      <c r="G80" s="468"/>
      <c r="H80" s="444"/>
      <c r="I80" s="462">
        <f t="shared" si="1"/>
        <v>0</v>
      </c>
    </row>
    <row r="81" spans="1:9" hidden="1" x14ac:dyDescent="0.3">
      <c r="A81" s="191"/>
      <c r="B81" s="190"/>
      <c r="C81" s="479"/>
      <c r="D81" s="474"/>
      <c r="E81" s="479"/>
      <c r="F81" s="475"/>
      <c r="G81" s="468"/>
      <c r="H81" s="444"/>
      <c r="I81" s="462">
        <f t="shared" si="1"/>
        <v>0</v>
      </c>
    </row>
    <row r="82" spans="1:9" hidden="1" x14ac:dyDescent="0.3">
      <c r="A82" s="191"/>
      <c r="B82" s="190"/>
      <c r="C82" s="479"/>
      <c r="D82" s="474"/>
      <c r="E82" s="479"/>
      <c r="F82" s="475"/>
      <c r="G82" s="468"/>
      <c r="H82" s="444"/>
      <c r="I82" s="462"/>
    </row>
    <row r="83" spans="1:9" s="184" customFormat="1" x14ac:dyDescent="0.3">
      <c r="A83" s="192"/>
      <c r="B83" s="193" t="s">
        <v>364</v>
      </c>
      <c r="C83" s="483" t="s">
        <v>374</v>
      </c>
      <c r="D83" s="484">
        <f>D51+D42+D36+D13+D59</f>
        <v>0</v>
      </c>
      <c r="E83" s="483" t="s">
        <v>10</v>
      </c>
      <c r="F83" s="485">
        <f>F51+F42+F36+F13+F59</f>
        <v>0</v>
      </c>
      <c r="G83" s="470" t="s">
        <v>438</v>
      </c>
      <c r="H83" s="461">
        <f>SUM(H12:H82)</f>
        <v>0</v>
      </c>
      <c r="I83" s="461">
        <f>SUM(I12:I82)</f>
        <v>0</v>
      </c>
    </row>
    <row r="84" spans="1:9" x14ac:dyDescent="0.3">
      <c r="A84" s="1206" t="s">
        <v>551</v>
      </c>
      <c r="B84" s="1207"/>
      <c r="C84" s="1207"/>
      <c r="D84" s="1207"/>
      <c r="E84" s="1207"/>
      <c r="F84" s="1208"/>
    </row>
    <row r="85" spans="1:9" hidden="1" x14ac:dyDescent="0.3">
      <c r="A85" s="221">
        <v>1</v>
      </c>
      <c r="B85" s="222" t="s">
        <v>442</v>
      </c>
      <c r="C85" s="476" t="s">
        <v>374</v>
      </c>
      <c r="D85" s="477">
        <f>SUM(D87:D107)</f>
        <v>0</v>
      </c>
      <c r="E85" s="473" t="s">
        <v>374</v>
      </c>
      <c r="F85" s="478">
        <f>SUM(F86:F107)</f>
        <v>0</v>
      </c>
      <c r="G85" s="468"/>
      <c r="H85" s="444"/>
      <c r="I85" s="462"/>
    </row>
    <row r="86" spans="1:9" s="84" customFormat="1" ht="23.25" hidden="1" customHeight="1" x14ac:dyDescent="0.3">
      <c r="A86" s="191"/>
      <c r="B86" s="190" t="s">
        <v>267</v>
      </c>
      <c r="C86" s="479"/>
      <c r="D86" s="474"/>
      <c r="E86" s="479"/>
      <c r="F86" s="475"/>
      <c r="G86" s="468"/>
      <c r="H86" s="444"/>
      <c r="I86" s="462">
        <f t="shared" ref="I86:I107" si="2">F86-H86</f>
        <v>0</v>
      </c>
    </row>
    <row r="87" spans="1:9" s="389" customFormat="1" hidden="1" x14ac:dyDescent="0.3">
      <c r="A87" s="191"/>
      <c r="B87" s="471" t="s">
        <v>554</v>
      </c>
      <c r="C87" s="479"/>
      <c r="D87" s="474"/>
      <c r="E87" s="479"/>
      <c r="F87" s="475"/>
      <c r="G87" s="468"/>
      <c r="H87" s="444"/>
      <c r="I87" s="462">
        <f t="shared" si="2"/>
        <v>0</v>
      </c>
    </row>
    <row r="88" spans="1:9" s="82" customFormat="1" hidden="1" x14ac:dyDescent="0.3">
      <c r="A88" s="191"/>
      <c r="B88" s="471" t="s">
        <v>555</v>
      </c>
      <c r="C88" s="479"/>
      <c r="D88" s="474"/>
      <c r="E88" s="479"/>
      <c r="F88" s="475"/>
      <c r="G88" s="468"/>
      <c r="H88" s="444"/>
      <c r="I88" s="462">
        <f t="shared" si="2"/>
        <v>0</v>
      </c>
    </row>
    <row r="89" spans="1:9" s="84" customFormat="1" ht="23.25" hidden="1" customHeight="1" x14ac:dyDescent="0.3">
      <c r="A89" s="191"/>
      <c r="B89" s="471" t="s">
        <v>556</v>
      </c>
      <c r="C89" s="479"/>
      <c r="D89" s="474"/>
      <c r="E89" s="479"/>
      <c r="F89" s="475"/>
      <c r="G89" s="468"/>
      <c r="H89" s="444"/>
      <c r="I89" s="462">
        <f t="shared" si="2"/>
        <v>0</v>
      </c>
    </row>
    <row r="90" spans="1:9" s="389" customFormat="1" hidden="1" x14ac:dyDescent="0.3">
      <c r="A90" s="191"/>
      <c r="B90" s="471" t="s">
        <v>557</v>
      </c>
      <c r="C90" s="479"/>
      <c r="D90" s="474"/>
      <c r="E90" s="479"/>
      <c r="F90" s="475"/>
      <c r="G90" s="468"/>
      <c r="H90" s="444"/>
      <c r="I90" s="462">
        <f t="shared" si="2"/>
        <v>0</v>
      </c>
    </row>
    <row r="91" spans="1:9" hidden="1" x14ac:dyDescent="0.3">
      <c r="A91" s="191"/>
      <c r="B91" s="471" t="s">
        <v>558</v>
      </c>
      <c r="C91" s="479"/>
      <c r="D91" s="474"/>
      <c r="E91" s="479"/>
      <c r="F91" s="475"/>
      <c r="G91" s="468"/>
      <c r="H91" s="444"/>
      <c r="I91" s="462">
        <f t="shared" si="2"/>
        <v>0</v>
      </c>
    </row>
    <row r="92" spans="1:9" hidden="1" x14ac:dyDescent="0.3">
      <c r="A92" s="191"/>
      <c r="B92" s="471" t="s">
        <v>559</v>
      </c>
      <c r="C92" s="479"/>
      <c r="D92" s="474"/>
      <c r="E92" s="479"/>
      <c r="F92" s="475"/>
      <c r="G92" s="468"/>
      <c r="H92" s="444"/>
      <c r="I92" s="462">
        <f t="shared" si="2"/>
        <v>0</v>
      </c>
    </row>
    <row r="93" spans="1:9" ht="37.5" hidden="1" x14ac:dyDescent="0.3">
      <c r="A93" s="191"/>
      <c r="B93" s="471" t="s">
        <v>560</v>
      </c>
      <c r="C93" s="479"/>
      <c r="D93" s="474"/>
      <c r="E93" s="479"/>
      <c r="F93" s="475"/>
      <c r="G93" s="468"/>
      <c r="H93" s="444"/>
      <c r="I93" s="462">
        <f t="shared" si="2"/>
        <v>0</v>
      </c>
    </row>
    <row r="94" spans="1:9" ht="37.5" hidden="1" x14ac:dyDescent="0.3">
      <c r="A94" s="191"/>
      <c r="B94" s="471" t="s">
        <v>561</v>
      </c>
      <c r="C94" s="479"/>
      <c r="D94" s="474"/>
      <c r="E94" s="479"/>
      <c r="F94" s="475"/>
      <c r="G94" s="468"/>
      <c r="H94" s="444"/>
      <c r="I94" s="462">
        <f t="shared" si="2"/>
        <v>0</v>
      </c>
    </row>
    <row r="95" spans="1:9" hidden="1" x14ac:dyDescent="0.3">
      <c r="A95" s="191"/>
      <c r="B95" s="471" t="s">
        <v>562</v>
      </c>
      <c r="C95" s="479"/>
      <c r="D95" s="474"/>
      <c r="E95" s="479"/>
      <c r="F95" s="475"/>
      <c r="G95" s="468"/>
      <c r="H95" s="444"/>
      <c r="I95" s="462">
        <f t="shared" si="2"/>
        <v>0</v>
      </c>
    </row>
    <row r="96" spans="1:9" hidden="1" x14ac:dyDescent="0.3">
      <c r="A96" s="191"/>
      <c r="B96" s="471" t="s">
        <v>563</v>
      </c>
      <c r="C96" s="479"/>
      <c r="D96" s="474"/>
      <c r="E96" s="479"/>
      <c r="F96" s="475"/>
      <c r="G96" s="468"/>
      <c r="H96" s="444"/>
      <c r="I96" s="462">
        <f t="shared" si="2"/>
        <v>0</v>
      </c>
    </row>
    <row r="97" spans="1:9" hidden="1" x14ac:dyDescent="0.3">
      <c r="A97" s="191"/>
      <c r="B97" s="471" t="s">
        <v>564</v>
      </c>
      <c r="C97" s="479"/>
      <c r="D97" s="474"/>
      <c r="E97" s="479"/>
      <c r="F97" s="475"/>
      <c r="G97" s="468"/>
      <c r="H97" s="444"/>
      <c r="I97" s="462">
        <f t="shared" si="2"/>
        <v>0</v>
      </c>
    </row>
    <row r="98" spans="1:9" hidden="1" x14ac:dyDescent="0.3">
      <c r="A98" s="191"/>
      <c r="B98" s="471" t="s">
        <v>565</v>
      </c>
      <c r="C98" s="479"/>
      <c r="D98" s="474"/>
      <c r="E98" s="479"/>
      <c r="F98" s="475"/>
      <c r="G98" s="468"/>
      <c r="H98" s="444"/>
      <c r="I98" s="462">
        <f t="shared" si="2"/>
        <v>0</v>
      </c>
    </row>
    <row r="99" spans="1:9" ht="37.5" hidden="1" x14ac:dyDescent="0.3">
      <c r="A99" s="191"/>
      <c r="B99" s="471" t="s">
        <v>566</v>
      </c>
      <c r="C99" s="479"/>
      <c r="D99" s="474"/>
      <c r="E99" s="479"/>
      <c r="F99" s="475"/>
      <c r="G99" s="468"/>
      <c r="H99" s="444"/>
      <c r="I99" s="462">
        <f t="shared" si="2"/>
        <v>0</v>
      </c>
    </row>
    <row r="100" spans="1:9" hidden="1" x14ac:dyDescent="0.3">
      <c r="A100" s="191"/>
      <c r="B100" s="471" t="s">
        <v>567</v>
      </c>
      <c r="C100" s="479"/>
      <c r="D100" s="474"/>
      <c r="E100" s="479"/>
      <c r="F100" s="475"/>
      <c r="G100" s="468"/>
      <c r="H100" s="444"/>
      <c r="I100" s="462">
        <f t="shared" si="2"/>
        <v>0</v>
      </c>
    </row>
    <row r="101" spans="1:9" hidden="1" x14ac:dyDescent="0.3">
      <c r="A101" s="191"/>
      <c r="B101" s="471" t="s">
        <v>568</v>
      </c>
      <c r="C101" s="479"/>
      <c r="D101" s="474"/>
      <c r="E101" s="479"/>
      <c r="F101" s="475"/>
      <c r="G101" s="468"/>
      <c r="H101" s="444"/>
      <c r="I101" s="462">
        <f t="shared" si="2"/>
        <v>0</v>
      </c>
    </row>
    <row r="102" spans="1:9" hidden="1" x14ac:dyDescent="0.3">
      <c r="A102" s="191"/>
      <c r="B102" s="190"/>
      <c r="C102" s="479"/>
      <c r="D102" s="474"/>
      <c r="E102" s="479"/>
      <c r="F102" s="475"/>
      <c r="G102" s="468"/>
      <c r="H102" s="444"/>
      <c r="I102" s="462">
        <f t="shared" si="2"/>
        <v>0</v>
      </c>
    </row>
    <row r="103" spans="1:9" hidden="1" x14ac:dyDescent="0.3">
      <c r="A103" s="191"/>
      <c r="B103" s="190"/>
      <c r="C103" s="479"/>
      <c r="D103" s="474"/>
      <c r="E103" s="479"/>
      <c r="F103" s="475"/>
      <c r="G103" s="468"/>
      <c r="H103" s="444"/>
      <c r="I103" s="462">
        <f t="shared" si="2"/>
        <v>0</v>
      </c>
    </row>
    <row r="104" spans="1:9" hidden="1" x14ac:dyDescent="0.3">
      <c r="A104" s="191"/>
      <c r="B104" s="190"/>
      <c r="C104" s="479"/>
      <c r="D104" s="474"/>
      <c r="E104" s="479"/>
      <c r="F104" s="475"/>
      <c r="G104" s="468"/>
      <c r="H104" s="444"/>
      <c r="I104" s="462">
        <f t="shared" si="2"/>
        <v>0</v>
      </c>
    </row>
    <row r="105" spans="1:9" hidden="1" x14ac:dyDescent="0.3">
      <c r="A105" s="191"/>
      <c r="B105" s="190"/>
      <c r="C105" s="479"/>
      <c r="D105" s="474"/>
      <c r="E105" s="479"/>
      <c r="F105" s="475"/>
      <c r="G105" s="468"/>
      <c r="H105" s="444"/>
      <c r="I105" s="462">
        <f t="shared" si="2"/>
        <v>0</v>
      </c>
    </row>
    <row r="106" spans="1:9" hidden="1" x14ac:dyDescent="0.3">
      <c r="A106" s="191"/>
      <c r="B106" s="190"/>
      <c r="C106" s="479"/>
      <c r="D106" s="474"/>
      <c r="E106" s="479"/>
      <c r="F106" s="475"/>
      <c r="G106" s="468"/>
      <c r="H106" s="444"/>
      <c r="I106" s="462">
        <f t="shared" si="2"/>
        <v>0</v>
      </c>
    </row>
    <row r="107" spans="1:9" hidden="1" x14ac:dyDescent="0.3">
      <c r="A107" s="191"/>
      <c r="B107" s="190"/>
      <c r="C107" s="479"/>
      <c r="D107" s="474"/>
      <c r="E107" s="479"/>
      <c r="F107" s="475"/>
      <c r="G107" s="468"/>
      <c r="H107" s="444"/>
      <c r="I107" s="462">
        <f t="shared" si="2"/>
        <v>0</v>
      </c>
    </row>
    <row r="108" spans="1:9" hidden="1" x14ac:dyDescent="0.3">
      <c r="A108" s="221">
        <v>2</v>
      </c>
      <c r="B108" s="222" t="s">
        <v>443</v>
      </c>
      <c r="C108" s="476" t="s">
        <v>374</v>
      </c>
      <c r="D108" s="480">
        <f>SUM(D110:D113)</f>
        <v>0</v>
      </c>
      <c r="E108" s="476" t="s">
        <v>374</v>
      </c>
      <c r="F108" s="481">
        <f>SUM(F109:F113)</f>
        <v>0</v>
      </c>
      <c r="G108" s="468"/>
      <c r="H108" s="444"/>
      <c r="I108" s="462"/>
    </row>
    <row r="109" spans="1:9" hidden="1" x14ac:dyDescent="0.3">
      <c r="A109" s="191"/>
      <c r="B109" s="190" t="s">
        <v>267</v>
      </c>
      <c r="C109" s="479"/>
      <c r="D109" s="474"/>
      <c r="E109" s="479"/>
      <c r="F109" s="475"/>
      <c r="G109" s="468"/>
      <c r="H109" s="444"/>
      <c r="I109" s="462">
        <f t="shared" ref="I109:I113" si="3">F109-H109</f>
        <v>0</v>
      </c>
    </row>
    <row r="110" spans="1:9" hidden="1" x14ac:dyDescent="0.3">
      <c r="A110" s="191"/>
      <c r="B110" s="190"/>
      <c r="C110" s="479"/>
      <c r="D110" s="474" t="s">
        <v>444</v>
      </c>
      <c r="E110" s="479"/>
      <c r="F110" s="475"/>
      <c r="G110" s="468"/>
      <c r="H110" s="444"/>
      <c r="I110" s="462">
        <f t="shared" si="3"/>
        <v>0</v>
      </c>
    </row>
    <row r="111" spans="1:9" hidden="1" x14ac:dyDescent="0.3">
      <c r="A111" s="191"/>
      <c r="B111" s="190"/>
      <c r="C111" s="479"/>
      <c r="D111" s="474"/>
      <c r="E111" s="479"/>
      <c r="F111" s="475"/>
      <c r="G111" s="468"/>
      <c r="H111" s="444"/>
      <c r="I111" s="462">
        <f t="shared" si="3"/>
        <v>0</v>
      </c>
    </row>
    <row r="112" spans="1:9" hidden="1" x14ac:dyDescent="0.3">
      <c r="A112" s="191"/>
      <c r="B112" s="190"/>
      <c r="C112" s="479"/>
      <c r="D112" s="474"/>
      <c r="E112" s="479"/>
      <c r="F112" s="475"/>
      <c r="G112" s="468"/>
      <c r="H112" s="444"/>
      <c r="I112" s="462">
        <f t="shared" si="3"/>
        <v>0</v>
      </c>
    </row>
    <row r="113" spans="1:9" hidden="1" x14ac:dyDescent="0.3">
      <c r="A113" s="191"/>
      <c r="B113" s="190"/>
      <c r="C113" s="479"/>
      <c r="D113" s="474"/>
      <c r="E113" s="479"/>
      <c r="F113" s="475"/>
      <c r="G113" s="468"/>
      <c r="H113" s="444"/>
      <c r="I113" s="462">
        <f t="shared" si="3"/>
        <v>0</v>
      </c>
    </row>
    <row r="114" spans="1:9" hidden="1" x14ac:dyDescent="0.3">
      <c r="A114" s="221">
        <v>3</v>
      </c>
      <c r="B114" s="222" t="s">
        <v>445</v>
      </c>
      <c r="C114" s="476" t="s">
        <v>374</v>
      </c>
      <c r="D114" s="480">
        <f>SUM(D116:D130)</f>
        <v>0</v>
      </c>
      <c r="E114" s="476" t="s">
        <v>374</v>
      </c>
      <c r="F114" s="481">
        <f>SUM(F115:F122)</f>
        <v>0</v>
      </c>
      <c r="G114" s="468"/>
      <c r="H114" s="444"/>
      <c r="I114" s="462"/>
    </row>
    <row r="115" spans="1:9" hidden="1" x14ac:dyDescent="0.3">
      <c r="A115" s="191"/>
      <c r="B115" s="190" t="s">
        <v>267</v>
      </c>
      <c r="C115" s="479"/>
      <c r="D115" s="474"/>
      <c r="E115" s="479"/>
      <c r="F115" s="475"/>
      <c r="G115" s="468"/>
      <c r="H115" s="444"/>
      <c r="I115" s="462">
        <f t="shared" ref="I115:I122" si="4">F115-H115</f>
        <v>0</v>
      </c>
    </row>
    <row r="116" spans="1:9" hidden="1" x14ac:dyDescent="0.3">
      <c r="A116" s="191"/>
      <c r="B116" s="225"/>
      <c r="C116" s="479"/>
      <c r="D116" s="474"/>
      <c r="E116" s="479"/>
      <c r="F116" s="475"/>
      <c r="G116" s="468"/>
      <c r="H116" s="444"/>
      <c r="I116" s="462">
        <f t="shared" si="4"/>
        <v>0</v>
      </c>
    </row>
    <row r="117" spans="1:9" hidden="1" x14ac:dyDescent="0.3">
      <c r="A117" s="191"/>
      <c r="B117" s="225"/>
      <c r="C117" s="479"/>
      <c r="D117" s="474"/>
      <c r="E117" s="479"/>
      <c r="F117" s="475"/>
      <c r="G117" s="468"/>
      <c r="H117" s="444"/>
      <c r="I117" s="462">
        <f t="shared" si="4"/>
        <v>0</v>
      </c>
    </row>
    <row r="118" spans="1:9" hidden="1" x14ac:dyDescent="0.3">
      <c r="A118" s="191"/>
      <c r="B118" s="225"/>
      <c r="C118" s="479"/>
      <c r="D118" s="474"/>
      <c r="E118" s="479"/>
      <c r="F118" s="475"/>
      <c r="G118" s="468"/>
      <c r="H118" s="444"/>
      <c r="I118" s="462">
        <f t="shared" si="4"/>
        <v>0</v>
      </c>
    </row>
    <row r="119" spans="1:9" hidden="1" x14ac:dyDescent="0.3">
      <c r="A119" s="191"/>
      <c r="B119" s="225"/>
      <c r="C119" s="479"/>
      <c r="D119" s="474"/>
      <c r="E119" s="479"/>
      <c r="F119" s="475"/>
      <c r="G119" s="468"/>
      <c r="H119" s="444"/>
      <c r="I119" s="462">
        <f t="shared" si="4"/>
        <v>0</v>
      </c>
    </row>
    <row r="120" spans="1:9" hidden="1" x14ac:dyDescent="0.3">
      <c r="A120" s="191"/>
      <c r="B120" s="225"/>
      <c r="C120" s="479"/>
      <c r="D120" s="474"/>
      <c r="E120" s="479"/>
      <c r="F120" s="475"/>
      <c r="G120" s="468"/>
      <c r="H120" s="444"/>
      <c r="I120" s="462">
        <f t="shared" si="4"/>
        <v>0</v>
      </c>
    </row>
    <row r="121" spans="1:9" hidden="1" x14ac:dyDescent="0.3">
      <c r="A121" s="191"/>
      <c r="B121" s="225"/>
      <c r="C121" s="479"/>
      <c r="D121" s="474"/>
      <c r="E121" s="479"/>
      <c r="F121" s="475"/>
      <c r="G121" s="468"/>
      <c r="H121" s="444"/>
      <c r="I121" s="462">
        <f t="shared" si="4"/>
        <v>0</v>
      </c>
    </row>
    <row r="122" spans="1:9" hidden="1" x14ac:dyDescent="0.3">
      <c r="A122" s="191"/>
      <c r="B122" s="226"/>
      <c r="C122" s="479"/>
      <c r="D122" s="474"/>
      <c r="E122" s="479"/>
      <c r="F122" s="475"/>
      <c r="G122" s="468"/>
      <c r="H122" s="444"/>
      <c r="I122" s="462">
        <f t="shared" si="4"/>
        <v>0</v>
      </c>
    </row>
    <row r="123" spans="1:9" hidden="1" x14ac:dyDescent="0.3">
      <c r="A123" s="221">
        <v>4</v>
      </c>
      <c r="B123" s="221" t="s">
        <v>446</v>
      </c>
      <c r="C123" s="476" t="s">
        <v>374</v>
      </c>
      <c r="D123" s="480">
        <f>SUM(D130:D130)</f>
        <v>0</v>
      </c>
      <c r="E123" s="476" t="s">
        <v>374</v>
      </c>
      <c r="F123" s="481">
        <f>SUM(F124:F130)</f>
        <v>0</v>
      </c>
      <c r="G123" s="468"/>
      <c r="H123" s="444"/>
      <c r="I123" s="462"/>
    </row>
    <row r="124" spans="1:9" hidden="1" x14ac:dyDescent="0.3">
      <c r="A124" s="191"/>
      <c r="B124" s="225" t="s">
        <v>267</v>
      </c>
      <c r="C124" s="479"/>
      <c r="D124" s="474"/>
      <c r="E124" s="479"/>
      <c r="F124" s="475"/>
      <c r="G124" s="468"/>
      <c r="H124" s="444"/>
      <c r="I124" s="462">
        <f t="shared" ref="I124:I130" si="5">F124-H124</f>
        <v>0</v>
      </c>
    </row>
    <row r="125" spans="1:9" hidden="1" x14ac:dyDescent="0.3">
      <c r="A125" s="191"/>
      <c r="B125" s="472" t="s">
        <v>569</v>
      </c>
      <c r="C125" s="479"/>
      <c r="D125" s="474"/>
      <c r="E125" s="479"/>
      <c r="F125" s="475"/>
      <c r="G125" s="468"/>
      <c r="H125" s="444"/>
      <c r="I125" s="462">
        <f t="shared" si="5"/>
        <v>0</v>
      </c>
    </row>
    <row r="126" spans="1:9" hidden="1" x14ac:dyDescent="0.3">
      <c r="A126" s="191"/>
      <c r="B126" s="225"/>
      <c r="C126" s="479"/>
      <c r="D126" s="474"/>
      <c r="E126" s="479"/>
      <c r="F126" s="475"/>
      <c r="G126" s="468"/>
      <c r="H126" s="444"/>
      <c r="I126" s="462">
        <f t="shared" si="5"/>
        <v>0</v>
      </c>
    </row>
    <row r="127" spans="1:9" hidden="1" x14ac:dyDescent="0.3">
      <c r="A127" s="191"/>
      <c r="B127" s="225"/>
      <c r="C127" s="479"/>
      <c r="D127" s="474"/>
      <c r="E127" s="479"/>
      <c r="F127" s="475"/>
      <c r="G127" s="468"/>
      <c r="H127" s="444"/>
      <c r="I127" s="462">
        <f t="shared" si="5"/>
        <v>0</v>
      </c>
    </row>
    <row r="128" spans="1:9" hidden="1" x14ac:dyDescent="0.3">
      <c r="A128" s="191"/>
      <c r="B128" s="225"/>
      <c r="C128" s="479"/>
      <c r="D128" s="474"/>
      <c r="E128" s="479"/>
      <c r="F128" s="475"/>
      <c r="G128" s="468"/>
      <c r="H128" s="444"/>
      <c r="I128" s="462">
        <f t="shared" si="5"/>
        <v>0</v>
      </c>
    </row>
    <row r="129" spans="1:9" hidden="1" x14ac:dyDescent="0.3">
      <c r="A129" s="191"/>
      <c r="B129" s="225"/>
      <c r="C129" s="479"/>
      <c r="D129" s="474"/>
      <c r="E129" s="479"/>
      <c r="F129" s="475"/>
      <c r="G129" s="468"/>
      <c r="H129" s="444"/>
      <c r="I129" s="462">
        <f t="shared" si="5"/>
        <v>0</v>
      </c>
    </row>
    <row r="130" spans="1:9" hidden="1" x14ac:dyDescent="0.3">
      <c r="A130" s="191"/>
      <c r="B130" s="225"/>
      <c r="C130" s="479"/>
      <c r="D130" s="474"/>
      <c r="E130" s="479"/>
      <c r="F130" s="475"/>
      <c r="G130" s="468"/>
      <c r="H130" s="444"/>
      <c r="I130" s="462">
        <f t="shared" si="5"/>
        <v>0</v>
      </c>
    </row>
    <row r="131" spans="1:9" hidden="1" x14ac:dyDescent="0.3">
      <c r="A131" s="221">
        <v>5</v>
      </c>
      <c r="B131" s="221" t="s">
        <v>447</v>
      </c>
      <c r="C131" s="476" t="s">
        <v>374</v>
      </c>
      <c r="D131" s="480">
        <f>SUM(D132:D154)</f>
        <v>0</v>
      </c>
      <c r="E131" s="476" t="s">
        <v>374</v>
      </c>
      <c r="F131" s="481">
        <f>SUM(F132:F154)</f>
        <v>0</v>
      </c>
      <c r="G131" s="468"/>
      <c r="H131" s="444"/>
      <c r="I131" s="462"/>
    </row>
    <row r="132" spans="1:9" hidden="1" x14ac:dyDescent="0.3">
      <c r="A132" s="227"/>
      <c r="B132" s="228" t="s">
        <v>267</v>
      </c>
      <c r="C132" s="479"/>
      <c r="D132" s="474"/>
      <c r="E132" s="479"/>
      <c r="F132" s="475"/>
      <c r="G132" s="468"/>
      <c r="H132" s="444"/>
      <c r="I132" s="462">
        <f t="shared" ref="I132:I138" si="6">F132-H132</f>
        <v>0</v>
      </c>
    </row>
    <row r="133" spans="1:9" hidden="1" x14ac:dyDescent="0.3">
      <c r="A133" s="191"/>
      <c r="B133" s="471" t="s">
        <v>570</v>
      </c>
      <c r="C133" s="479"/>
      <c r="D133" s="474"/>
      <c r="E133" s="479"/>
      <c r="F133" s="475"/>
      <c r="G133" s="468"/>
      <c r="H133" s="444"/>
      <c r="I133" s="462">
        <f t="shared" si="6"/>
        <v>0</v>
      </c>
    </row>
    <row r="134" spans="1:9" hidden="1" x14ac:dyDescent="0.3">
      <c r="A134" s="191"/>
      <c r="B134" s="471" t="s">
        <v>571</v>
      </c>
      <c r="C134" s="479"/>
      <c r="D134" s="474"/>
      <c r="E134" s="479"/>
      <c r="F134" s="475"/>
      <c r="G134" s="468"/>
      <c r="H134" s="444"/>
      <c r="I134" s="462">
        <f t="shared" si="6"/>
        <v>0</v>
      </c>
    </row>
    <row r="135" spans="1:9" hidden="1" x14ac:dyDescent="0.3">
      <c r="A135" s="191"/>
      <c r="B135" s="471" t="s">
        <v>572</v>
      </c>
      <c r="C135" s="479"/>
      <c r="D135" s="474"/>
      <c r="E135" s="479"/>
      <c r="F135" s="475"/>
      <c r="G135" s="468"/>
      <c r="H135" s="444"/>
      <c r="I135" s="462">
        <f t="shared" si="6"/>
        <v>0</v>
      </c>
    </row>
    <row r="136" spans="1:9" hidden="1" x14ac:dyDescent="0.3">
      <c r="A136" s="191"/>
      <c r="B136" s="471" t="s">
        <v>573</v>
      </c>
      <c r="C136" s="479"/>
      <c r="D136" s="474"/>
      <c r="E136" s="479"/>
      <c r="F136" s="475"/>
      <c r="G136" s="468"/>
      <c r="H136" s="444"/>
      <c r="I136" s="462">
        <f t="shared" si="6"/>
        <v>0</v>
      </c>
    </row>
    <row r="137" spans="1:9" hidden="1" x14ac:dyDescent="0.3">
      <c r="A137" s="191"/>
      <c r="B137" s="472" t="s">
        <v>574</v>
      </c>
      <c r="C137" s="479"/>
      <c r="D137" s="474"/>
      <c r="E137" s="479"/>
      <c r="F137" s="475"/>
      <c r="G137" s="468"/>
      <c r="H137" s="444"/>
      <c r="I137" s="462">
        <f t="shared" si="6"/>
        <v>0</v>
      </c>
    </row>
    <row r="138" spans="1:9" hidden="1" x14ac:dyDescent="0.3">
      <c r="A138" s="191"/>
      <c r="B138" s="471" t="s">
        <v>575</v>
      </c>
      <c r="C138" s="479"/>
      <c r="D138" s="474"/>
      <c r="E138" s="479"/>
      <c r="F138" s="475"/>
      <c r="G138" s="468"/>
      <c r="H138" s="444"/>
      <c r="I138" s="462">
        <f t="shared" si="6"/>
        <v>0</v>
      </c>
    </row>
    <row r="139" spans="1:9" hidden="1" x14ac:dyDescent="0.3">
      <c r="A139" s="191"/>
      <c r="B139" s="471" t="s">
        <v>579</v>
      </c>
      <c r="C139" s="479"/>
      <c r="D139" s="474"/>
      <c r="E139" s="479"/>
      <c r="F139" s="475"/>
      <c r="G139" s="468"/>
      <c r="H139" s="444"/>
      <c r="I139" s="462"/>
    </row>
    <row r="140" spans="1:9" hidden="1" x14ac:dyDescent="0.3">
      <c r="A140" s="191"/>
      <c r="B140" s="471" t="s">
        <v>576</v>
      </c>
      <c r="C140" s="479"/>
      <c r="D140" s="474"/>
      <c r="E140" s="479"/>
      <c r="F140" s="475"/>
      <c r="G140" s="468"/>
      <c r="H140" s="444"/>
      <c r="I140" s="462">
        <f t="shared" ref="I140:I153" si="7">F140-H140</f>
        <v>0</v>
      </c>
    </row>
    <row r="141" spans="1:9" hidden="1" x14ac:dyDescent="0.3">
      <c r="A141" s="191"/>
      <c r="B141" s="471" t="s">
        <v>577</v>
      </c>
      <c r="C141" s="479"/>
      <c r="D141" s="474"/>
      <c r="E141" s="479"/>
      <c r="F141" s="475"/>
      <c r="G141" s="468"/>
      <c r="H141" s="444"/>
      <c r="I141" s="462">
        <f t="shared" si="7"/>
        <v>0</v>
      </c>
    </row>
    <row r="142" spans="1:9" hidden="1" x14ac:dyDescent="0.3">
      <c r="A142" s="191"/>
      <c r="B142" s="471" t="s">
        <v>578</v>
      </c>
      <c r="C142" s="479"/>
      <c r="D142" s="474"/>
      <c r="E142" s="479"/>
      <c r="F142" s="475"/>
      <c r="G142" s="468"/>
      <c r="H142" s="444"/>
      <c r="I142" s="462">
        <f t="shared" si="7"/>
        <v>0</v>
      </c>
    </row>
    <row r="143" spans="1:9" hidden="1" x14ac:dyDescent="0.3">
      <c r="A143" s="191"/>
      <c r="B143" s="471"/>
      <c r="C143" s="479"/>
      <c r="D143" s="474"/>
      <c r="E143" s="479"/>
      <c r="F143" s="475"/>
      <c r="G143" s="468"/>
      <c r="H143" s="444"/>
      <c r="I143" s="462">
        <f t="shared" si="7"/>
        <v>0</v>
      </c>
    </row>
    <row r="144" spans="1:9" hidden="1" x14ac:dyDescent="0.3">
      <c r="A144" s="191"/>
      <c r="B144" s="471"/>
      <c r="C144" s="479"/>
      <c r="D144" s="474"/>
      <c r="E144" s="479"/>
      <c r="F144" s="475"/>
      <c r="G144" s="468"/>
      <c r="H144" s="444"/>
      <c r="I144" s="462">
        <f t="shared" si="7"/>
        <v>0</v>
      </c>
    </row>
    <row r="145" spans="1:9" hidden="1" x14ac:dyDescent="0.3">
      <c r="A145" s="191"/>
      <c r="B145" s="190"/>
      <c r="C145" s="479"/>
      <c r="D145" s="474"/>
      <c r="E145" s="479"/>
      <c r="F145" s="475"/>
      <c r="G145" s="468"/>
      <c r="H145" s="444"/>
      <c r="I145" s="462">
        <f t="shared" si="7"/>
        <v>0</v>
      </c>
    </row>
    <row r="146" spans="1:9" hidden="1" x14ac:dyDescent="0.3">
      <c r="A146" s="191"/>
      <c r="B146" s="190"/>
      <c r="C146" s="479"/>
      <c r="D146" s="474"/>
      <c r="E146" s="479"/>
      <c r="F146" s="475"/>
      <c r="G146" s="468"/>
      <c r="H146" s="444"/>
      <c r="I146" s="462">
        <f t="shared" si="7"/>
        <v>0</v>
      </c>
    </row>
    <row r="147" spans="1:9" hidden="1" x14ac:dyDescent="0.3">
      <c r="A147" s="191"/>
      <c r="B147" s="190"/>
      <c r="C147" s="479"/>
      <c r="D147" s="474"/>
      <c r="E147" s="479"/>
      <c r="F147" s="475"/>
      <c r="G147" s="468"/>
      <c r="H147" s="444"/>
      <c r="I147" s="462">
        <f t="shared" si="7"/>
        <v>0</v>
      </c>
    </row>
    <row r="148" spans="1:9" hidden="1" x14ac:dyDescent="0.3">
      <c r="A148" s="191"/>
      <c r="B148" s="190"/>
      <c r="C148" s="479"/>
      <c r="D148" s="474"/>
      <c r="E148" s="479"/>
      <c r="F148" s="475"/>
      <c r="G148" s="468"/>
      <c r="H148" s="444"/>
      <c r="I148" s="462">
        <f t="shared" si="7"/>
        <v>0</v>
      </c>
    </row>
    <row r="149" spans="1:9" hidden="1" x14ac:dyDescent="0.3">
      <c r="A149" s="191"/>
      <c r="B149" s="190"/>
      <c r="C149" s="479"/>
      <c r="D149" s="474"/>
      <c r="E149" s="479"/>
      <c r="F149" s="475"/>
      <c r="G149" s="468"/>
      <c r="H149" s="444"/>
      <c r="I149" s="462">
        <f t="shared" si="7"/>
        <v>0</v>
      </c>
    </row>
    <row r="150" spans="1:9" hidden="1" x14ac:dyDescent="0.3">
      <c r="A150" s="191"/>
      <c r="B150" s="190"/>
      <c r="C150" s="479"/>
      <c r="D150" s="474"/>
      <c r="E150" s="479"/>
      <c r="F150" s="475"/>
      <c r="G150" s="468"/>
      <c r="H150" s="444"/>
      <c r="I150" s="462">
        <f t="shared" si="7"/>
        <v>0</v>
      </c>
    </row>
    <row r="151" spans="1:9" hidden="1" x14ac:dyDescent="0.3">
      <c r="A151" s="191"/>
      <c r="B151" s="190"/>
      <c r="C151" s="479"/>
      <c r="D151" s="474"/>
      <c r="E151" s="479"/>
      <c r="F151" s="475"/>
      <c r="G151" s="468"/>
      <c r="H151" s="444"/>
      <c r="I151" s="462">
        <f t="shared" si="7"/>
        <v>0</v>
      </c>
    </row>
    <row r="152" spans="1:9" hidden="1" x14ac:dyDescent="0.3">
      <c r="A152" s="191"/>
      <c r="B152" s="225"/>
      <c r="C152" s="479"/>
      <c r="D152" s="474"/>
      <c r="E152" s="479"/>
      <c r="F152" s="482"/>
      <c r="G152" s="468"/>
      <c r="H152" s="444"/>
      <c r="I152" s="462">
        <f t="shared" si="7"/>
        <v>0</v>
      </c>
    </row>
    <row r="153" spans="1:9" hidden="1" x14ac:dyDescent="0.3">
      <c r="A153" s="191"/>
      <c r="B153" s="190"/>
      <c r="C153" s="479"/>
      <c r="D153" s="474"/>
      <c r="E153" s="479"/>
      <c r="F153" s="475"/>
      <c r="G153" s="468"/>
      <c r="H153" s="444"/>
      <c r="I153" s="462">
        <f t="shared" si="7"/>
        <v>0</v>
      </c>
    </row>
    <row r="154" spans="1:9" x14ac:dyDescent="0.3">
      <c r="A154" s="191"/>
      <c r="B154" s="190"/>
      <c r="C154" s="479"/>
      <c r="D154" s="474"/>
      <c r="E154" s="479"/>
      <c r="F154" s="475"/>
      <c r="G154" s="468"/>
      <c r="H154" s="444"/>
      <c r="I154" s="462"/>
    </row>
    <row r="155" spans="1:9" x14ac:dyDescent="0.3">
      <c r="A155" s="192"/>
      <c r="B155" s="193" t="s">
        <v>364</v>
      </c>
      <c r="C155" s="483" t="s">
        <v>374</v>
      </c>
      <c r="D155" s="484">
        <f>D123+D114+D108+D85+D131</f>
        <v>0</v>
      </c>
      <c r="E155" s="483" t="s">
        <v>10</v>
      </c>
      <c r="F155" s="485">
        <f>F123+F114+F108+F85+F131</f>
        <v>0</v>
      </c>
      <c r="G155" s="470" t="s">
        <v>438</v>
      </c>
      <c r="H155" s="461">
        <f>SUM(H84:H154)</f>
        <v>0</v>
      </c>
      <c r="I155" s="461">
        <f>SUM(I84:I154)</f>
        <v>0</v>
      </c>
    </row>
    <row r="156" spans="1:9" x14ac:dyDescent="0.3">
      <c r="F156" s="194"/>
      <c r="G156" s="464" t="s">
        <v>552</v>
      </c>
      <c r="H156" s="465">
        <f>H83+H155</f>
        <v>0</v>
      </c>
      <c r="I156" s="465">
        <f>I83+I155</f>
        <v>0</v>
      </c>
    </row>
    <row r="157" spans="1:9" x14ac:dyDescent="0.3">
      <c r="F157" s="194"/>
    </row>
    <row r="158" spans="1:9" x14ac:dyDescent="0.3">
      <c r="F158" s="194"/>
    </row>
    <row r="159" spans="1:9" x14ac:dyDescent="0.25">
      <c r="A159" s="848" t="s">
        <v>847</v>
      </c>
      <c r="B159" s="84"/>
      <c r="C159" s="84"/>
      <c r="D159" s="378"/>
      <c r="E159" s="84"/>
      <c r="F159" s="847" t="s">
        <v>848</v>
      </c>
      <c r="G159" s="84"/>
      <c r="H159" s="84"/>
      <c r="I159" s="415"/>
    </row>
    <row r="160" spans="1:9" ht="15" x14ac:dyDescent="0.25">
      <c r="A160" s="389"/>
      <c r="B160" s="389"/>
      <c r="C160" s="389"/>
      <c r="D160" s="391" t="s">
        <v>171</v>
      </c>
      <c r="E160" s="389"/>
      <c r="F160" s="391" t="s">
        <v>172</v>
      </c>
      <c r="G160" s="389"/>
      <c r="H160" s="389"/>
      <c r="I160" s="393"/>
    </row>
    <row r="161" spans="1:9" ht="15.75" x14ac:dyDescent="0.25">
      <c r="A161" s="82"/>
      <c r="B161" s="82"/>
      <c r="C161" s="82"/>
      <c r="D161" s="82"/>
      <c r="E161" s="82"/>
      <c r="F161" s="82"/>
      <c r="G161" s="82"/>
      <c r="H161" s="82"/>
      <c r="I161" s="392"/>
    </row>
    <row r="162" spans="1:9" x14ac:dyDescent="0.25">
      <c r="A162" s="97" t="s">
        <v>173</v>
      </c>
      <c r="B162" s="84"/>
      <c r="C162" s="84"/>
      <c r="D162" s="378"/>
      <c r="E162" s="84"/>
      <c r="F162" s="776" t="s">
        <v>810</v>
      </c>
      <c r="G162" s="84"/>
      <c r="H162" s="84"/>
      <c r="I162" s="415"/>
    </row>
    <row r="163" spans="1:9" ht="15" x14ac:dyDescent="0.25">
      <c r="A163" s="389"/>
      <c r="B163" s="389"/>
      <c r="C163" s="389"/>
      <c r="D163" s="391" t="s">
        <v>171</v>
      </c>
      <c r="E163" s="389"/>
      <c r="F163" s="391" t="s">
        <v>172</v>
      </c>
      <c r="G163" s="389"/>
      <c r="H163" s="389"/>
      <c r="I163" s="393"/>
    </row>
    <row r="166" spans="1:9" x14ac:dyDescent="0.3">
      <c r="B166" s="153" t="s">
        <v>779</v>
      </c>
    </row>
  </sheetData>
  <mergeCells count="7">
    <mergeCell ref="A84:F84"/>
    <mergeCell ref="A3:F3"/>
    <mergeCell ref="A9:A10"/>
    <mergeCell ref="B9:B10"/>
    <mergeCell ref="C9:D9"/>
    <mergeCell ref="E9:F9"/>
    <mergeCell ref="A12:F12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K166"/>
  <sheetViews>
    <sheetView view="pageBreakPreview" zoomScale="85" zoomScaleSheetLayoutView="85" workbookViewId="0">
      <selection activeCell="Q15" sqref="Q15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8.85546875" style="181"/>
    <col min="11" max="11" width="12.5703125" style="181" bestFit="1" customWidth="1"/>
    <col min="12" max="256" width="8.8554687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8.85546875" style="181"/>
    <col min="267" max="267" width="12.5703125" style="181" bestFit="1" customWidth="1"/>
    <col min="268" max="512" width="8.8554687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8.85546875" style="181"/>
    <col min="523" max="523" width="12.5703125" style="181" bestFit="1" customWidth="1"/>
    <col min="524" max="768" width="8.8554687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8.85546875" style="181"/>
    <col min="779" max="779" width="12.5703125" style="181" bestFit="1" customWidth="1"/>
    <col min="780" max="1024" width="8.8554687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8.85546875" style="181"/>
    <col min="1035" max="1035" width="12.5703125" style="181" bestFit="1" customWidth="1"/>
    <col min="1036" max="1280" width="8.8554687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8.85546875" style="181"/>
    <col min="1291" max="1291" width="12.5703125" style="181" bestFit="1" customWidth="1"/>
    <col min="1292" max="1536" width="8.8554687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8.85546875" style="181"/>
    <col min="1547" max="1547" width="12.5703125" style="181" bestFit="1" customWidth="1"/>
    <col min="1548" max="1792" width="8.8554687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8.85546875" style="181"/>
    <col min="1803" max="1803" width="12.5703125" style="181" bestFit="1" customWidth="1"/>
    <col min="1804" max="2048" width="8.8554687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8.85546875" style="181"/>
    <col min="2059" max="2059" width="12.5703125" style="181" bestFit="1" customWidth="1"/>
    <col min="2060" max="2304" width="8.8554687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8.85546875" style="181"/>
    <col min="2315" max="2315" width="12.5703125" style="181" bestFit="1" customWidth="1"/>
    <col min="2316" max="2560" width="8.8554687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8.85546875" style="181"/>
    <col min="2571" max="2571" width="12.5703125" style="181" bestFit="1" customWidth="1"/>
    <col min="2572" max="2816" width="8.8554687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8.85546875" style="181"/>
    <col min="2827" max="2827" width="12.5703125" style="181" bestFit="1" customWidth="1"/>
    <col min="2828" max="3072" width="8.8554687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8.85546875" style="181"/>
    <col min="3083" max="3083" width="12.5703125" style="181" bestFit="1" customWidth="1"/>
    <col min="3084" max="3328" width="8.8554687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8.85546875" style="181"/>
    <col min="3339" max="3339" width="12.5703125" style="181" bestFit="1" customWidth="1"/>
    <col min="3340" max="3584" width="8.8554687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8.85546875" style="181"/>
    <col min="3595" max="3595" width="12.5703125" style="181" bestFit="1" customWidth="1"/>
    <col min="3596" max="3840" width="8.8554687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8.85546875" style="181"/>
    <col min="3851" max="3851" width="12.5703125" style="181" bestFit="1" customWidth="1"/>
    <col min="3852" max="4096" width="8.8554687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8.85546875" style="181"/>
    <col min="4107" max="4107" width="12.5703125" style="181" bestFit="1" customWidth="1"/>
    <col min="4108" max="4352" width="8.8554687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8.85546875" style="181"/>
    <col min="4363" max="4363" width="12.5703125" style="181" bestFit="1" customWidth="1"/>
    <col min="4364" max="4608" width="8.8554687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8.85546875" style="181"/>
    <col min="4619" max="4619" width="12.5703125" style="181" bestFit="1" customWidth="1"/>
    <col min="4620" max="4864" width="8.8554687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8.85546875" style="181"/>
    <col min="4875" max="4875" width="12.5703125" style="181" bestFit="1" customWidth="1"/>
    <col min="4876" max="5120" width="8.8554687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8.85546875" style="181"/>
    <col min="5131" max="5131" width="12.5703125" style="181" bestFit="1" customWidth="1"/>
    <col min="5132" max="5376" width="8.8554687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8.85546875" style="181"/>
    <col min="5387" max="5387" width="12.5703125" style="181" bestFit="1" customWidth="1"/>
    <col min="5388" max="5632" width="8.8554687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8.85546875" style="181"/>
    <col min="5643" max="5643" width="12.5703125" style="181" bestFit="1" customWidth="1"/>
    <col min="5644" max="5888" width="8.8554687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8.85546875" style="181"/>
    <col min="5899" max="5899" width="12.5703125" style="181" bestFit="1" customWidth="1"/>
    <col min="5900" max="6144" width="8.8554687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8.85546875" style="181"/>
    <col min="6155" max="6155" width="12.5703125" style="181" bestFit="1" customWidth="1"/>
    <col min="6156" max="6400" width="8.8554687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8.85546875" style="181"/>
    <col min="6411" max="6411" width="12.5703125" style="181" bestFit="1" customWidth="1"/>
    <col min="6412" max="6656" width="8.8554687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8.85546875" style="181"/>
    <col min="6667" max="6667" width="12.5703125" style="181" bestFit="1" customWidth="1"/>
    <col min="6668" max="6912" width="8.8554687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8.85546875" style="181"/>
    <col min="6923" max="6923" width="12.5703125" style="181" bestFit="1" customWidth="1"/>
    <col min="6924" max="7168" width="8.8554687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8.85546875" style="181"/>
    <col min="7179" max="7179" width="12.5703125" style="181" bestFit="1" customWidth="1"/>
    <col min="7180" max="7424" width="8.8554687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8.85546875" style="181"/>
    <col min="7435" max="7435" width="12.5703125" style="181" bestFit="1" customWidth="1"/>
    <col min="7436" max="7680" width="8.8554687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8.85546875" style="181"/>
    <col min="7691" max="7691" width="12.5703125" style="181" bestFit="1" customWidth="1"/>
    <col min="7692" max="7936" width="8.8554687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8.85546875" style="181"/>
    <col min="7947" max="7947" width="12.5703125" style="181" bestFit="1" customWidth="1"/>
    <col min="7948" max="8192" width="8.8554687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8.85546875" style="181"/>
    <col min="8203" max="8203" width="12.5703125" style="181" bestFit="1" customWidth="1"/>
    <col min="8204" max="8448" width="8.8554687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8.85546875" style="181"/>
    <col min="8459" max="8459" width="12.5703125" style="181" bestFit="1" customWidth="1"/>
    <col min="8460" max="8704" width="8.8554687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8.85546875" style="181"/>
    <col min="8715" max="8715" width="12.5703125" style="181" bestFit="1" customWidth="1"/>
    <col min="8716" max="8960" width="8.8554687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8.85546875" style="181"/>
    <col min="8971" max="8971" width="12.5703125" style="181" bestFit="1" customWidth="1"/>
    <col min="8972" max="9216" width="8.8554687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8.85546875" style="181"/>
    <col min="9227" max="9227" width="12.5703125" style="181" bestFit="1" customWidth="1"/>
    <col min="9228" max="9472" width="8.8554687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8.85546875" style="181"/>
    <col min="9483" max="9483" width="12.5703125" style="181" bestFit="1" customWidth="1"/>
    <col min="9484" max="9728" width="8.8554687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8.85546875" style="181"/>
    <col min="9739" max="9739" width="12.5703125" style="181" bestFit="1" customWidth="1"/>
    <col min="9740" max="9984" width="8.8554687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8.85546875" style="181"/>
    <col min="9995" max="9995" width="12.5703125" style="181" bestFit="1" customWidth="1"/>
    <col min="9996" max="10240" width="8.8554687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8.85546875" style="181"/>
    <col min="10251" max="10251" width="12.5703125" style="181" bestFit="1" customWidth="1"/>
    <col min="10252" max="10496" width="8.8554687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8.85546875" style="181"/>
    <col min="10507" max="10507" width="12.5703125" style="181" bestFit="1" customWidth="1"/>
    <col min="10508" max="10752" width="8.8554687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8.85546875" style="181"/>
    <col min="10763" max="10763" width="12.5703125" style="181" bestFit="1" customWidth="1"/>
    <col min="10764" max="11008" width="8.8554687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8.85546875" style="181"/>
    <col min="11019" max="11019" width="12.5703125" style="181" bestFit="1" customWidth="1"/>
    <col min="11020" max="11264" width="8.8554687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8.85546875" style="181"/>
    <col min="11275" max="11275" width="12.5703125" style="181" bestFit="1" customWidth="1"/>
    <col min="11276" max="11520" width="8.8554687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8.85546875" style="181"/>
    <col min="11531" max="11531" width="12.5703125" style="181" bestFit="1" customWidth="1"/>
    <col min="11532" max="11776" width="8.8554687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8.85546875" style="181"/>
    <col min="11787" max="11787" width="12.5703125" style="181" bestFit="1" customWidth="1"/>
    <col min="11788" max="12032" width="8.8554687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8.85546875" style="181"/>
    <col min="12043" max="12043" width="12.5703125" style="181" bestFit="1" customWidth="1"/>
    <col min="12044" max="12288" width="8.8554687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8.85546875" style="181"/>
    <col min="12299" max="12299" width="12.5703125" style="181" bestFit="1" customWidth="1"/>
    <col min="12300" max="12544" width="8.8554687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8.85546875" style="181"/>
    <col min="12555" max="12555" width="12.5703125" style="181" bestFit="1" customWidth="1"/>
    <col min="12556" max="12800" width="8.8554687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8.85546875" style="181"/>
    <col min="12811" max="12811" width="12.5703125" style="181" bestFit="1" customWidth="1"/>
    <col min="12812" max="13056" width="8.8554687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8.85546875" style="181"/>
    <col min="13067" max="13067" width="12.5703125" style="181" bestFit="1" customWidth="1"/>
    <col min="13068" max="13312" width="8.8554687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8.85546875" style="181"/>
    <col min="13323" max="13323" width="12.5703125" style="181" bestFit="1" customWidth="1"/>
    <col min="13324" max="13568" width="8.8554687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8.85546875" style="181"/>
    <col min="13579" max="13579" width="12.5703125" style="181" bestFit="1" customWidth="1"/>
    <col min="13580" max="13824" width="8.8554687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8.85546875" style="181"/>
    <col min="13835" max="13835" width="12.5703125" style="181" bestFit="1" customWidth="1"/>
    <col min="13836" max="14080" width="8.8554687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8.85546875" style="181"/>
    <col min="14091" max="14091" width="12.5703125" style="181" bestFit="1" customWidth="1"/>
    <col min="14092" max="14336" width="8.8554687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8.85546875" style="181"/>
    <col min="14347" max="14347" width="12.5703125" style="181" bestFit="1" customWidth="1"/>
    <col min="14348" max="14592" width="8.8554687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8.85546875" style="181"/>
    <col min="14603" max="14603" width="12.5703125" style="181" bestFit="1" customWidth="1"/>
    <col min="14604" max="14848" width="8.8554687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8.85546875" style="181"/>
    <col min="14859" max="14859" width="12.5703125" style="181" bestFit="1" customWidth="1"/>
    <col min="14860" max="15104" width="8.8554687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8.85546875" style="181"/>
    <col min="15115" max="15115" width="12.5703125" style="181" bestFit="1" customWidth="1"/>
    <col min="15116" max="15360" width="8.8554687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8.85546875" style="181"/>
    <col min="15371" max="15371" width="12.5703125" style="181" bestFit="1" customWidth="1"/>
    <col min="15372" max="15616" width="8.8554687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8.85546875" style="181"/>
    <col min="15627" max="15627" width="12.5703125" style="181" bestFit="1" customWidth="1"/>
    <col min="15628" max="15872" width="8.8554687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8.85546875" style="181"/>
    <col min="15883" max="15883" width="12.5703125" style="181" bestFit="1" customWidth="1"/>
    <col min="15884" max="16128" width="8.8554687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8.85546875" style="181"/>
    <col min="16139" max="16139" width="12.5703125" style="181" bestFit="1" customWidth="1"/>
    <col min="16140" max="16384" width="8.8554687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639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676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712" t="s">
        <v>422</v>
      </c>
      <c r="D10" s="712" t="s">
        <v>441</v>
      </c>
      <c r="E10" s="713" t="s">
        <v>422</v>
      </c>
      <c r="F10" s="713" t="s">
        <v>441</v>
      </c>
    </row>
    <row r="11" spans="1:11" x14ac:dyDescent="0.3">
      <c r="A11" s="713">
        <v>1</v>
      </c>
      <c r="B11" s="639">
        <v>2</v>
      </c>
      <c r="C11" s="711">
        <v>3</v>
      </c>
      <c r="D11" s="711">
        <v>4</v>
      </c>
      <c r="E11" s="64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ht="18" customHeight="1" x14ac:dyDescent="0.3">
      <c r="A12" s="1206" t="s">
        <v>740</v>
      </c>
      <c r="B12" s="1207"/>
      <c r="C12" s="1265"/>
      <c r="D12" s="1265"/>
      <c r="E12" s="1207"/>
      <c r="F12" s="1208"/>
      <c r="G12" s="468"/>
      <c r="H12" s="444"/>
      <c r="I12" s="462"/>
    </row>
    <row r="13" spans="1:11" s="184" customFormat="1" hidden="1" x14ac:dyDescent="0.3">
      <c r="A13" s="221">
        <v>1</v>
      </c>
      <c r="B13" s="222" t="s">
        <v>442</v>
      </c>
      <c r="C13" s="476" t="s">
        <v>374</v>
      </c>
      <c r="D13" s="477">
        <f>SUM(D15:D35)</f>
        <v>0</v>
      </c>
      <c r="E13" s="473" t="s">
        <v>374</v>
      </c>
      <c r="F13" s="478">
        <f>SUM(F14:F35)</f>
        <v>0</v>
      </c>
      <c r="G13" s="468"/>
      <c r="H13" s="444"/>
      <c r="I13" s="462"/>
    </row>
    <row r="14" spans="1:11" hidden="1" x14ac:dyDescent="0.3">
      <c r="A14" s="191"/>
      <c r="B14" s="190" t="s">
        <v>267</v>
      </c>
      <c r="C14" s="479"/>
      <c r="D14" s="474"/>
      <c r="E14" s="479"/>
      <c r="F14" s="475"/>
      <c r="G14" s="468"/>
      <c r="H14" s="444"/>
      <c r="I14" s="462">
        <f t="shared" ref="I14:I77" si="0">F14-H14</f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idden="1" x14ac:dyDescent="0.3">
      <c r="A29" s="191"/>
      <c r="B29" s="471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0.2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t="22.5" hidden="1" customHeight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hidden="1" x14ac:dyDescent="0.3">
      <c r="A35" s="191"/>
      <c r="B35" s="190"/>
      <c r="C35" s="479"/>
      <c r="D35" s="474"/>
      <c r="E35" s="479"/>
      <c r="F35" s="475"/>
      <c r="G35" s="468"/>
      <c r="H35" s="444"/>
      <c r="I35" s="462">
        <f t="shared" si="0"/>
        <v>0</v>
      </c>
    </row>
    <row r="36" spans="1:9" s="184" customFormat="1" hidden="1" x14ac:dyDescent="0.3">
      <c r="A36" s="221">
        <v>2</v>
      </c>
      <c r="B36" s="222" t="s">
        <v>443</v>
      </c>
      <c r="C36" s="476" t="s">
        <v>374</v>
      </c>
      <c r="D36" s="480">
        <f>SUM(D38:D41)</f>
        <v>0</v>
      </c>
      <c r="E36" s="476" t="s">
        <v>374</v>
      </c>
      <c r="F36" s="481">
        <f>SUM(F37:F41)</f>
        <v>0</v>
      </c>
      <c r="G36" s="468"/>
      <c r="H36" s="444"/>
      <c r="I36" s="462"/>
    </row>
    <row r="37" spans="1:9" hidden="1" x14ac:dyDescent="0.3">
      <c r="A37" s="191"/>
      <c r="B37" s="190" t="s">
        <v>267</v>
      </c>
      <c r="C37" s="479"/>
      <c r="D37" s="474"/>
      <c r="E37" s="479"/>
      <c r="F37" s="475"/>
      <c r="G37" s="468"/>
      <c r="H37" s="444"/>
      <c r="I37" s="462">
        <f t="shared" si="0"/>
        <v>0</v>
      </c>
    </row>
    <row r="38" spans="1:9" ht="21" hidden="1" customHeight="1" x14ac:dyDescent="0.3">
      <c r="A38" s="191"/>
      <c r="B38" s="190"/>
      <c r="C38" s="479"/>
      <c r="D38" s="474" t="s">
        <v>444</v>
      </c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hidden="1" x14ac:dyDescent="0.3">
      <c r="A41" s="191"/>
      <c r="B41" s="190"/>
      <c r="C41" s="479"/>
      <c r="D41" s="474"/>
      <c r="E41" s="479"/>
      <c r="F41" s="475"/>
      <c r="G41" s="468"/>
      <c r="H41" s="444"/>
      <c r="I41" s="462">
        <f t="shared" si="0"/>
        <v>0</v>
      </c>
    </row>
    <row r="42" spans="1:9" s="184" customFormat="1" x14ac:dyDescent="0.3">
      <c r="A42" s="221">
        <v>1</v>
      </c>
      <c r="B42" s="222" t="s">
        <v>445</v>
      </c>
      <c r="C42" s="476" t="s">
        <v>374</v>
      </c>
      <c r="D42" s="480">
        <f>SUM(D44:D58)</f>
        <v>0</v>
      </c>
      <c r="E42" s="476" t="s">
        <v>374</v>
      </c>
      <c r="F42" s="481">
        <f>SUM(F43:F50)</f>
        <v>10000</v>
      </c>
      <c r="G42" s="468"/>
      <c r="H42" s="444"/>
      <c r="I42" s="462"/>
    </row>
    <row r="43" spans="1:9" x14ac:dyDescent="0.3">
      <c r="A43" s="191"/>
      <c r="B43" s="190" t="s">
        <v>267</v>
      </c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customHeight="1" x14ac:dyDescent="0.3">
      <c r="A44" s="191"/>
      <c r="B44" s="225" t="s">
        <v>734</v>
      </c>
      <c r="C44" s="479"/>
      <c r="D44" s="474"/>
      <c r="E44" s="479"/>
      <c r="F44" s="475">
        <v>10000</v>
      </c>
      <c r="G44" s="468"/>
      <c r="H44" s="444"/>
      <c r="I44" s="462">
        <f t="shared" si="0"/>
        <v>10000</v>
      </c>
    </row>
    <row r="45" spans="1:9" ht="23.45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3.45" hidden="1" customHeight="1" x14ac:dyDescent="0.3">
      <c r="A49" s="191"/>
      <c r="B49" s="225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ht="24" hidden="1" customHeight="1" x14ac:dyDescent="0.3">
      <c r="A50" s="191"/>
      <c r="B50" s="226"/>
      <c r="C50" s="479"/>
      <c r="D50" s="474"/>
      <c r="E50" s="479"/>
      <c r="F50" s="475"/>
      <c r="G50" s="468"/>
      <c r="H50" s="444"/>
      <c r="I50" s="462">
        <f t="shared" si="0"/>
        <v>0</v>
      </c>
    </row>
    <row r="51" spans="1:9" s="184" customFormat="1" ht="20.25" hidden="1" customHeight="1" x14ac:dyDescent="0.3">
      <c r="A51" s="221">
        <v>4</v>
      </c>
      <c r="B51" s="221" t="s">
        <v>446</v>
      </c>
      <c r="C51" s="476" t="s">
        <v>374</v>
      </c>
      <c r="D51" s="480">
        <f>SUM(D58:D58)</f>
        <v>0</v>
      </c>
      <c r="E51" s="476" t="s">
        <v>374</v>
      </c>
      <c r="F51" s="481">
        <f>SUM(F52:F58)</f>
        <v>0</v>
      </c>
      <c r="G51" s="468"/>
      <c r="H51" s="444"/>
      <c r="I51" s="462"/>
    </row>
    <row r="52" spans="1:9" hidden="1" x14ac:dyDescent="0.3">
      <c r="A52" s="191"/>
      <c r="B52" s="225" t="s">
        <v>267</v>
      </c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472" t="s">
        <v>569</v>
      </c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hidden="1" x14ac:dyDescent="0.3">
      <c r="A58" s="191"/>
      <c r="B58" s="225"/>
      <c r="C58" s="479"/>
      <c r="D58" s="474"/>
      <c r="E58" s="479"/>
      <c r="F58" s="475"/>
      <c r="G58" s="468"/>
      <c r="H58" s="444"/>
      <c r="I58" s="462">
        <f t="shared" si="0"/>
        <v>0</v>
      </c>
    </row>
    <row r="59" spans="1:9" hidden="1" x14ac:dyDescent="0.3">
      <c r="A59" s="221">
        <v>5</v>
      </c>
      <c r="B59" s="221" t="s">
        <v>447</v>
      </c>
      <c r="C59" s="476" t="s">
        <v>374</v>
      </c>
      <c r="D59" s="480">
        <f>SUM(D60:D82)</f>
        <v>0</v>
      </c>
      <c r="E59" s="476" t="s">
        <v>374</v>
      </c>
      <c r="F59" s="481">
        <f>SUM(F60:F82)</f>
        <v>0</v>
      </c>
      <c r="G59" s="468"/>
      <c r="H59" s="444"/>
      <c r="I59" s="462"/>
    </row>
    <row r="60" spans="1:9" hidden="1" x14ac:dyDescent="0.3">
      <c r="A60" s="227"/>
      <c r="B60" s="228" t="s">
        <v>267</v>
      </c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hidden="1" x14ac:dyDescent="0.3">
      <c r="A64" s="191"/>
      <c r="B64" s="471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hidden="1" x14ac:dyDescent="0.3">
      <c r="A65" s="191"/>
      <c r="B65" s="472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hidden="1" x14ac:dyDescent="0.3">
      <c r="A66" s="191"/>
      <c r="B66" s="471"/>
      <c r="C66" s="479"/>
      <c r="D66" s="474"/>
      <c r="E66" s="479"/>
      <c r="F66" s="475"/>
      <c r="G66" s="468"/>
      <c r="H66" s="444"/>
      <c r="I66" s="462">
        <f t="shared" si="0"/>
        <v>0</v>
      </c>
    </row>
    <row r="67" spans="1:9" hidden="1" x14ac:dyDescent="0.3">
      <c r="A67" s="191"/>
      <c r="B67" s="471"/>
      <c r="C67" s="479"/>
      <c r="D67" s="474"/>
      <c r="E67" s="479"/>
      <c r="F67" s="475"/>
      <c r="G67" s="468"/>
      <c r="H67" s="444"/>
      <c r="I67" s="462"/>
    </row>
    <row r="68" spans="1:9" hidden="1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hidden="1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hidden="1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hidden="1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hidden="1" x14ac:dyDescent="0.3">
      <c r="A72" s="191"/>
      <c r="B72" s="471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hidden="1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hidden="1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hidden="1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hidden="1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si="0"/>
        <v>0</v>
      </c>
    </row>
    <row r="78" spans="1:9" hidden="1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ref="I78:I81" si="1">F78-H78</f>
        <v>0</v>
      </c>
    </row>
    <row r="79" spans="1:9" hidden="1" x14ac:dyDescent="0.3">
      <c r="A79" s="191"/>
      <c r="B79" s="190"/>
      <c r="C79" s="479"/>
      <c r="D79" s="474"/>
      <c r="E79" s="479"/>
      <c r="F79" s="475"/>
      <c r="G79" s="468"/>
      <c r="H79" s="444"/>
      <c r="I79" s="462">
        <f t="shared" si="1"/>
        <v>0</v>
      </c>
    </row>
    <row r="80" spans="1:9" hidden="1" x14ac:dyDescent="0.3">
      <c r="A80" s="191"/>
      <c r="B80" s="225"/>
      <c r="C80" s="479"/>
      <c r="D80" s="474"/>
      <c r="E80" s="479"/>
      <c r="F80" s="482"/>
      <c r="G80" s="468"/>
      <c r="H80" s="444"/>
      <c r="I80" s="462">
        <f t="shared" si="1"/>
        <v>0</v>
      </c>
    </row>
    <row r="81" spans="1:9" hidden="1" x14ac:dyDescent="0.3">
      <c r="A81" s="191"/>
      <c r="B81" s="190"/>
      <c r="C81" s="479"/>
      <c r="D81" s="474"/>
      <c r="E81" s="479"/>
      <c r="F81" s="475"/>
      <c r="G81" s="468"/>
      <c r="H81" s="444"/>
      <c r="I81" s="462">
        <f t="shared" si="1"/>
        <v>0</v>
      </c>
    </row>
    <row r="82" spans="1:9" hidden="1" x14ac:dyDescent="0.3">
      <c r="A82" s="191"/>
      <c r="B82" s="190"/>
      <c r="C82" s="479"/>
      <c r="D82" s="474"/>
      <c r="E82" s="479"/>
      <c r="F82" s="475"/>
      <c r="G82" s="468"/>
      <c r="H82" s="444"/>
      <c r="I82" s="462"/>
    </row>
    <row r="83" spans="1:9" s="184" customFormat="1" x14ac:dyDescent="0.3">
      <c r="A83" s="192"/>
      <c r="B83" s="193" t="s">
        <v>364</v>
      </c>
      <c r="C83" s="483" t="s">
        <v>374</v>
      </c>
      <c r="D83" s="484">
        <f>D51+D42+D36+D13+D59</f>
        <v>0</v>
      </c>
      <c r="E83" s="483" t="s">
        <v>10</v>
      </c>
      <c r="F83" s="485">
        <f>F51+F42+F36+F13+F59</f>
        <v>10000</v>
      </c>
      <c r="G83" s="470" t="s">
        <v>438</v>
      </c>
      <c r="H83" s="461">
        <f>SUM(H12:H82)</f>
        <v>0</v>
      </c>
      <c r="I83" s="461">
        <f>SUM(I12:I82)</f>
        <v>10000</v>
      </c>
    </row>
    <row r="84" spans="1:9" x14ac:dyDescent="0.3">
      <c r="A84" s="1206" t="s">
        <v>551</v>
      </c>
      <c r="B84" s="1207"/>
      <c r="C84" s="1207"/>
      <c r="D84" s="1207"/>
      <c r="E84" s="1207"/>
      <c r="F84" s="1208"/>
    </row>
    <row r="85" spans="1:9" hidden="1" x14ac:dyDescent="0.3">
      <c r="A85" s="221">
        <v>1</v>
      </c>
      <c r="B85" s="222" t="s">
        <v>442</v>
      </c>
      <c r="C85" s="476" t="s">
        <v>374</v>
      </c>
      <c r="D85" s="477">
        <f>SUM(D87:D107)</f>
        <v>0</v>
      </c>
      <c r="E85" s="473" t="s">
        <v>374</v>
      </c>
      <c r="F85" s="478">
        <f>SUM(F86:F107)</f>
        <v>0</v>
      </c>
      <c r="G85" s="468"/>
      <c r="H85" s="444"/>
      <c r="I85" s="462"/>
    </row>
    <row r="86" spans="1:9" s="710" customFormat="1" ht="23.25" hidden="1" customHeight="1" x14ac:dyDescent="0.3">
      <c r="A86" s="191"/>
      <c r="B86" s="190" t="s">
        <v>267</v>
      </c>
      <c r="C86" s="479"/>
      <c r="D86" s="474"/>
      <c r="E86" s="479"/>
      <c r="F86" s="475"/>
      <c r="G86" s="468"/>
      <c r="H86" s="444"/>
      <c r="I86" s="462">
        <f t="shared" ref="I86:I107" si="2">F86-H86</f>
        <v>0</v>
      </c>
    </row>
    <row r="87" spans="1:9" s="389" customFormat="1" hidden="1" x14ac:dyDescent="0.3">
      <c r="A87" s="191"/>
      <c r="B87" s="471" t="s">
        <v>554</v>
      </c>
      <c r="C87" s="479"/>
      <c r="D87" s="474"/>
      <c r="E87" s="479"/>
      <c r="F87" s="475"/>
      <c r="G87" s="468"/>
      <c r="H87" s="444"/>
      <c r="I87" s="462">
        <f t="shared" si="2"/>
        <v>0</v>
      </c>
    </row>
    <row r="88" spans="1:9" s="82" customFormat="1" hidden="1" x14ac:dyDescent="0.3">
      <c r="A88" s="191"/>
      <c r="B88" s="471" t="s">
        <v>555</v>
      </c>
      <c r="C88" s="479"/>
      <c r="D88" s="474"/>
      <c r="E88" s="479"/>
      <c r="F88" s="475"/>
      <c r="G88" s="468"/>
      <c r="H88" s="444"/>
      <c r="I88" s="462">
        <f t="shared" si="2"/>
        <v>0</v>
      </c>
    </row>
    <row r="89" spans="1:9" s="710" customFormat="1" ht="23.25" hidden="1" customHeight="1" x14ac:dyDescent="0.3">
      <c r="A89" s="191"/>
      <c r="B89" s="471" t="s">
        <v>556</v>
      </c>
      <c r="C89" s="479"/>
      <c r="D89" s="474"/>
      <c r="E89" s="479"/>
      <c r="F89" s="475"/>
      <c r="G89" s="468"/>
      <c r="H89" s="444"/>
      <c r="I89" s="462">
        <f t="shared" si="2"/>
        <v>0</v>
      </c>
    </row>
    <row r="90" spans="1:9" s="389" customFormat="1" hidden="1" x14ac:dyDescent="0.3">
      <c r="A90" s="191"/>
      <c r="B90" s="471" t="s">
        <v>557</v>
      </c>
      <c r="C90" s="479"/>
      <c r="D90" s="474"/>
      <c r="E90" s="479"/>
      <c r="F90" s="475"/>
      <c r="G90" s="468"/>
      <c r="H90" s="444"/>
      <c r="I90" s="462">
        <f t="shared" si="2"/>
        <v>0</v>
      </c>
    </row>
    <row r="91" spans="1:9" hidden="1" x14ac:dyDescent="0.3">
      <c r="A91" s="191"/>
      <c r="B91" s="471" t="s">
        <v>558</v>
      </c>
      <c r="C91" s="479"/>
      <c r="D91" s="474"/>
      <c r="E91" s="479"/>
      <c r="F91" s="475"/>
      <c r="G91" s="468"/>
      <c r="H91" s="444"/>
      <c r="I91" s="462">
        <f t="shared" si="2"/>
        <v>0</v>
      </c>
    </row>
    <row r="92" spans="1:9" hidden="1" x14ac:dyDescent="0.3">
      <c r="A92" s="191"/>
      <c r="B92" s="471" t="s">
        <v>559</v>
      </c>
      <c r="C92" s="479"/>
      <c r="D92" s="474"/>
      <c r="E92" s="479"/>
      <c r="F92" s="475"/>
      <c r="G92" s="468"/>
      <c r="H92" s="444"/>
      <c r="I92" s="462">
        <f t="shared" si="2"/>
        <v>0</v>
      </c>
    </row>
    <row r="93" spans="1:9" ht="37.5" hidden="1" x14ac:dyDescent="0.3">
      <c r="A93" s="191"/>
      <c r="B93" s="471" t="s">
        <v>560</v>
      </c>
      <c r="C93" s="479"/>
      <c r="D93" s="474"/>
      <c r="E93" s="479"/>
      <c r="F93" s="475"/>
      <c r="G93" s="468"/>
      <c r="H93" s="444"/>
      <c r="I93" s="462">
        <f t="shared" si="2"/>
        <v>0</v>
      </c>
    </row>
    <row r="94" spans="1:9" ht="37.5" hidden="1" x14ac:dyDescent="0.3">
      <c r="A94" s="191"/>
      <c r="B94" s="471" t="s">
        <v>561</v>
      </c>
      <c r="C94" s="479"/>
      <c r="D94" s="474"/>
      <c r="E94" s="479"/>
      <c r="F94" s="475"/>
      <c r="G94" s="468"/>
      <c r="H94" s="444"/>
      <c r="I94" s="462">
        <f t="shared" si="2"/>
        <v>0</v>
      </c>
    </row>
    <row r="95" spans="1:9" hidden="1" x14ac:dyDescent="0.3">
      <c r="A95" s="191"/>
      <c r="B95" s="471" t="s">
        <v>562</v>
      </c>
      <c r="C95" s="479"/>
      <c r="D95" s="474"/>
      <c r="E95" s="479"/>
      <c r="F95" s="475"/>
      <c r="G95" s="468"/>
      <c r="H95" s="444"/>
      <c r="I95" s="462">
        <f t="shared" si="2"/>
        <v>0</v>
      </c>
    </row>
    <row r="96" spans="1:9" hidden="1" x14ac:dyDescent="0.3">
      <c r="A96" s="191"/>
      <c r="B96" s="471" t="s">
        <v>563</v>
      </c>
      <c r="C96" s="479"/>
      <c r="D96" s="474"/>
      <c r="E96" s="479"/>
      <c r="F96" s="475"/>
      <c r="G96" s="468"/>
      <c r="H96" s="444"/>
      <c r="I96" s="462">
        <f t="shared" si="2"/>
        <v>0</v>
      </c>
    </row>
    <row r="97" spans="1:9" hidden="1" x14ac:dyDescent="0.3">
      <c r="A97" s="191"/>
      <c r="B97" s="471" t="s">
        <v>564</v>
      </c>
      <c r="C97" s="479"/>
      <c r="D97" s="474"/>
      <c r="E97" s="479"/>
      <c r="F97" s="475"/>
      <c r="G97" s="468"/>
      <c r="H97" s="444"/>
      <c r="I97" s="462">
        <f t="shared" si="2"/>
        <v>0</v>
      </c>
    </row>
    <row r="98" spans="1:9" hidden="1" x14ac:dyDescent="0.3">
      <c r="A98" s="191"/>
      <c r="B98" s="471" t="s">
        <v>565</v>
      </c>
      <c r="C98" s="479"/>
      <c r="D98" s="474"/>
      <c r="E98" s="479"/>
      <c r="F98" s="475"/>
      <c r="G98" s="468"/>
      <c r="H98" s="444"/>
      <c r="I98" s="462">
        <f t="shared" si="2"/>
        <v>0</v>
      </c>
    </row>
    <row r="99" spans="1:9" ht="37.5" hidden="1" x14ac:dyDescent="0.3">
      <c r="A99" s="191"/>
      <c r="B99" s="471" t="s">
        <v>566</v>
      </c>
      <c r="C99" s="479"/>
      <c r="D99" s="474"/>
      <c r="E99" s="479"/>
      <c r="F99" s="475"/>
      <c r="G99" s="468"/>
      <c r="H99" s="444"/>
      <c r="I99" s="462">
        <f t="shared" si="2"/>
        <v>0</v>
      </c>
    </row>
    <row r="100" spans="1:9" hidden="1" x14ac:dyDescent="0.3">
      <c r="A100" s="191"/>
      <c r="B100" s="471" t="s">
        <v>567</v>
      </c>
      <c r="C100" s="479"/>
      <c r="D100" s="474"/>
      <c r="E100" s="479"/>
      <c r="F100" s="475"/>
      <c r="G100" s="468"/>
      <c r="H100" s="444"/>
      <c r="I100" s="462">
        <f t="shared" si="2"/>
        <v>0</v>
      </c>
    </row>
    <row r="101" spans="1:9" hidden="1" x14ac:dyDescent="0.3">
      <c r="A101" s="191"/>
      <c r="B101" s="471" t="s">
        <v>568</v>
      </c>
      <c r="C101" s="479"/>
      <c r="D101" s="474"/>
      <c r="E101" s="479"/>
      <c r="F101" s="475"/>
      <c r="G101" s="468"/>
      <c r="H101" s="444"/>
      <c r="I101" s="462">
        <f t="shared" si="2"/>
        <v>0</v>
      </c>
    </row>
    <row r="102" spans="1:9" hidden="1" x14ac:dyDescent="0.3">
      <c r="A102" s="191"/>
      <c r="B102" s="190"/>
      <c r="C102" s="479"/>
      <c r="D102" s="474"/>
      <c r="E102" s="479"/>
      <c r="F102" s="475"/>
      <c r="G102" s="468"/>
      <c r="H102" s="444"/>
      <c r="I102" s="462">
        <f t="shared" si="2"/>
        <v>0</v>
      </c>
    </row>
    <row r="103" spans="1:9" hidden="1" x14ac:dyDescent="0.3">
      <c r="A103" s="191"/>
      <c r="B103" s="190"/>
      <c r="C103" s="479"/>
      <c r="D103" s="474"/>
      <c r="E103" s="479"/>
      <c r="F103" s="475"/>
      <c r="G103" s="468"/>
      <c r="H103" s="444"/>
      <c r="I103" s="462">
        <f t="shared" si="2"/>
        <v>0</v>
      </c>
    </row>
    <row r="104" spans="1:9" hidden="1" x14ac:dyDescent="0.3">
      <c r="A104" s="191"/>
      <c r="B104" s="190"/>
      <c r="C104" s="479"/>
      <c r="D104" s="474"/>
      <c r="E104" s="479"/>
      <c r="F104" s="475"/>
      <c r="G104" s="468"/>
      <c r="H104" s="444"/>
      <c r="I104" s="462">
        <f t="shared" si="2"/>
        <v>0</v>
      </c>
    </row>
    <row r="105" spans="1:9" hidden="1" x14ac:dyDescent="0.3">
      <c r="A105" s="191"/>
      <c r="B105" s="190"/>
      <c r="C105" s="479"/>
      <c r="D105" s="474"/>
      <c r="E105" s="479"/>
      <c r="F105" s="475"/>
      <c r="G105" s="468"/>
      <c r="H105" s="444"/>
      <c r="I105" s="462">
        <f t="shared" si="2"/>
        <v>0</v>
      </c>
    </row>
    <row r="106" spans="1:9" hidden="1" x14ac:dyDescent="0.3">
      <c r="A106" s="191"/>
      <c r="B106" s="190"/>
      <c r="C106" s="479"/>
      <c r="D106" s="474"/>
      <c r="E106" s="479"/>
      <c r="F106" s="475"/>
      <c r="G106" s="468"/>
      <c r="H106" s="444"/>
      <c r="I106" s="462">
        <f t="shared" si="2"/>
        <v>0</v>
      </c>
    </row>
    <row r="107" spans="1:9" hidden="1" x14ac:dyDescent="0.3">
      <c r="A107" s="191"/>
      <c r="B107" s="190"/>
      <c r="C107" s="479"/>
      <c r="D107" s="474"/>
      <c r="E107" s="479"/>
      <c r="F107" s="475"/>
      <c r="G107" s="468"/>
      <c r="H107" s="444"/>
      <c r="I107" s="462">
        <f t="shared" si="2"/>
        <v>0</v>
      </c>
    </row>
    <row r="108" spans="1:9" hidden="1" x14ac:dyDescent="0.3">
      <c r="A108" s="221">
        <v>2</v>
      </c>
      <c r="B108" s="222" t="s">
        <v>443</v>
      </c>
      <c r="C108" s="476" t="s">
        <v>374</v>
      </c>
      <c r="D108" s="480">
        <f>SUM(D110:D113)</f>
        <v>0</v>
      </c>
      <c r="E108" s="476" t="s">
        <v>374</v>
      </c>
      <c r="F108" s="481">
        <f>SUM(F109:F113)</f>
        <v>0</v>
      </c>
      <c r="G108" s="468"/>
      <c r="H108" s="444"/>
      <c r="I108" s="462"/>
    </row>
    <row r="109" spans="1:9" hidden="1" x14ac:dyDescent="0.3">
      <c r="A109" s="191"/>
      <c r="B109" s="190" t="s">
        <v>267</v>
      </c>
      <c r="C109" s="479"/>
      <c r="D109" s="474"/>
      <c r="E109" s="479"/>
      <c r="F109" s="475"/>
      <c r="G109" s="468"/>
      <c r="H109" s="444"/>
      <c r="I109" s="462">
        <f t="shared" ref="I109:I113" si="3">F109-H109</f>
        <v>0</v>
      </c>
    </row>
    <row r="110" spans="1:9" hidden="1" x14ac:dyDescent="0.3">
      <c r="A110" s="191"/>
      <c r="B110" s="190"/>
      <c r="C110" s="479"/>
      <c r="D110" s="474" t="s">
        <v>444</v>
      </c>
      <c r="E110" s="479"/>
      <c r="F110" s="475"/>
      <c r="G110" s="468"/>
      <c r="H110" s="444"/>
      <c r="I110" s="462">
        <f t="shared" si="3"/>
        <v>0</v>
      </c>
    </row>
    <row r="111" spans="1:9" hidden="1" x14ac:dyDescent="0.3">
      <c r="A111" s="191"/>
      <c r="B111" s="190"/>
      <c r="C111" s="479"/>
      <c r="D111" s="474"/>
      <c r="E111" s="479"/>
      <c r="F111" s="475"/>
      <c r="G111" s="468"/>
      <c r="H111" s="444"/>
      <c r="I111" s="462">
        <f t="shared" si="3"/>
        <v>0</v>
      </c>
    </row>
    <row r="112" spans="1:9" hidden="1" x14ac:dyDescent="0.3">
      <c r="A112" s="191"/>
      <c r="B112" s="190"/>
      <c r="C112" s="479"/>
      <c r="D112" s="474"/>
      <c r="E112" s="479"/>
      <c r="F112" s="475"/>
      <c r="G112" s="468"/>
      <c r="H112" s="444"/>
      <c r="I112" s="462">
        <f t="shared" si="3"/>
        <v>0</v>
      </c>
    </row>
    <row r="113" spans="1:9" hidden="1" x14ac:dyDescent="0.3">
      <c r="A113" s="191"/>
      <c r="B113" s="190"/>
      <c r="C113" s="479"/>
      <c r="D113" s="474"/>
      <c r="E113" s="479"/>
      <c r="F113" s="475"/>
      <c r="G113" s="468"/>
      <c r="H113" s="444"/>
      <c r="I113" s="462">
        <f t="shared" si="3"/>
        <v>0</v>
      </c>
    </row>
    <row r="114" spans="1:9" hidden="1" x14ac:dyDescent="0.3">
      <c r="A114" s="221">
        <v>3</v>
      </c>
      <c r="B114" s="222" t="s">
        <v>445</v>
      </c>
      <c r="C114" s="476" t="s">
        <v>374</v>
      </c>
      <c r="D114" s="480">
        <f>SUM(D116:D130)</f>
        <v>0</v>
      </c>
      <c r="E114" s="476" t="s">
        <v>374</v>
      </c>
      <c r="F114" s="481">
        <f>SUM(F115:F122)</f>
        <v>0</v>
      </c>
      <c r="G114" s="468"/>
      <c r="H114" s="444"/>
      <c r="I114" s="462"/>
    </row>
    <row r="115" spans="1:9" hidden="1" x14ac:dyDescent="0.3">
      <c r="A115" s="191"/>
      <c r="B115" s="190" t="s">
        <v>267</v>
      </c>
      <c r="C115" s="479"/>
      <c r="D115" s="474"/>
      <c r="E115" s="479"/>
      <c r="F115" s="475"/>
      <c r="G115" s="468"/>
      <c r="H115" s="444"/>
      <c r="I115" s="462">
        <f t="shared" ref="I115:I122" si="4">F115-H115</f>
        <v>0</v>
      </c>
    </row>
    <row r="116" spans="1:9" hidden="1" x14ac:dyDescent="0.3">
      <c r="A116" s="191"/>
      <c r="B116" s="225"/>
      <c r="C116" s="479"/>
      <c r="D116" s="474"/>
      <c r="E116" s="479"/>
      <c r="F116" s="475"/>
      <c r="G116" s="468"/>
      <c r="H116" s="444"/>
      <c r="I116" s="462">
        <f t="shared" si="4"/>
        <v>0</v>
      </c>
    </row>
    <row r="117" spans="1:9" hidden="1" x14ac:dyDescent="0.3">
      <c r="A117" s="191"/>
      <c r="B117" s="225"/>
      <c r="C117" s="479"/>
      <c r="D117" s="474"/>
      <c r="E117" s="479"/>
      <c r="F117" s="475"/>
      <c r="G117" s="468"/>
      <c r="H117" s="444"/>
      <c r="I117" s="462">
        <f t="shared" si="4"/>
        <v>0</v>
      </c>
    </row>
    <row r="118" spans="1:9" hidden="1" x14ac:dyDescent="0.3">
      <c r="A118" s="191"/>
      <c r="B118" s="225"/>
      <c r="C118" s="479"/>
      <c r="D118" s="474"/>
      <c r="E118" s="479"/>
      <c r="F118" s="475"/>
      <c r="G118" s="468"/>
      <c r="H118" s="444"/>
      <c r="I118" s="462">
        <f t="shared" si="4"/>
        <v>0</v>
      </c>
    </row>
    <row r="119" spans="1:9" hidden="1" x14ac:dyDescent="0.3">
      <c r="A119" s="191"/>
      <c r="B119" s="225"/>
      <c r="C119" s="479"/>
      <c r="D119" s="474"/>
      <c r="E119" s="479"/>
      <c r="F119" s="475"/>
      <c r="G119" s="468"/>
      <c r="H119" s="444"/>
      <c r="I119" s="462">
        <f t="shared" si="4"/>
        <v>0</v>
      </c>
    </row>
    <row r="120" spans="1:9" hidden="1" x14ac:dyDescent="0.3">
      <c r="A120" s="191"/>
      <c r="B120" s="225"/>
      <c r="C120" s="479"/>
      <c r="D120" s="474"/>
      <c r="E120" s="479"/>
      <c r="F120" s="475"/>
      <c r="G120" s="468"/>
      <c r="H120" s="444"/>
      <c r="I120" s="462">
        <f t="shared" si="4"/>
        <v>0</v>
      </c>
    </row>
    <row r="121" spans="1:9" hidden="1" x14ac:dyDescent="0.3">
      <c r="A121" s="191"/>
      <c r="B121" s="225"/>
      <c r="C121" s="479"/>
      <c r="D121" s="474"/>
      <c r="E121" s="479"/>
      <c r="F121" s="475"/>
      <c r="G121" s="468"/>
      <c r="H121" s="444"/>
      <c r="I121" s="462">
        <f t="shared" si="4"/>
        <v>0</v>
      </c>
    </row>
    <row r="122" spans="1:9" hidden="1" x14ac:dyDescent="0.3">
      <c r="A122" s="191"/>
      <c r="B122" s="226"/>
      <c r="C122" s="479"/>
      <c r="D122" s="474"/>
      <c r="E122" s="479"/>
      <c r="F122" s="475"/>
      <c r="G122" s="468"/>
      <c r="H122" s="444"/>
      <c r="I122" s="462">
        <f t="shared" si="4"/>
        <v>0</v>
      </c>
    </row>
    <row r="123" spans="1:9" hidden="1" x14ac:dyDescent="0.3">
      <c r="A123" s="221">
        <v>4</v>
      </c>
      <c r="B123" s="221" t="s">
        <v>446</v>
      </c>
      <c r="C123" s="476" t="s">
        <v>374</v>
      </c>
      <c r="D123" s="480">
        <f>SUM(D130:D130)</f>
        <v>0</v>
      </c>
      <c r="E123" s="476" t="s">
        <v>374</v>
      </c>
      <c r="F123" s="481">
        <f>SUM(F124:F130)</f>
        <v>0</v>
      </c>
      <c r="G123" s="468"/>
      <c r="H123" s="444"/>
      <c r="I123" s="462"/>
    </row>
    <row r="124" spans="1:9" hidden="1" x14ac:dyDescent="0.3">
      <c r="A124" s="191"/>
      <c r="B124" s="225" t="s">
        <v>267</v>
      </c>
      <c r="C124" s="479"/>
      <c r="D124" s="474"/>
      <c r="E124" s="479"/>
      <c r="F124" s="475"/>
      <c r="G124" s="468"/>
      <c r="H124" s="444"/>
      <c r="I124" s="462">
        <f t="shared" ref="I124:I130" si="5">F124-H124</f>
        <v>0</v>
      </c>
    </row>
    <row r="125" spans="1:9" hidden="1" x14ac:dyDescent="0.3">
      <c r="A125" s="191"/>
      <c r="B125" s="472" t="s">
        <v>569</v>
      </c>
      <c r="C125" s="479"/>
      <c r="D125" s="474"/>
      <c r="E125" s="479"/>
      <c r="F125" s="475"/>
      <c r="G125" s="468"/>
      <c r="H125" s="444"/>
      <c r="I125" s="462">
        <f t="shared" si="5"/>
        <v>0</v>
      </c>
    </row>
    <row r="126" spans="1:9" hidden="1" x14ac:dyDescent="0.3">
      <c r="A126" s="191"/>
      <c r="B126" s="225"/>
      <c r="C126" s="479"/>
      <c r="D126" s="474"/>
      <c r="E126" s="479"/>
      <c r="F126" s="475"/>
      <c r="G126" s="468"/>
      <c r="H126" s="444"/>
      <c r="I126" s="462">
        <f t="shared" si="5"/>
        <v>0</v>
      </c>
    </row>
    <row r="127" spans="1:9" hidden="1" x14ac:dyDescent="0.3">
      <c r="A127" s="191"/>
      <c r="B127" s="225"/>
      <c r="C127" s="479"/>
      <c r="D127" s="474"/>
      <c r="E127" s="479"/>
      <c r="F127" s="475"/>
      <c r="G127" s="468"/>
      <c r="H127" s="444"/>
      <c r="I127" s="462">
        <f t="shared" si="5"/>
        <v>0</v>
      </c>
    </row>
    <row r="128" spans="1:9" hidden="1" x14ac:dyDescent="0.3">
      <c r="A128" s="191"/>
      <c r="B128" s="225"/>
      <c r="C128" s="479"/>
      <c r="D128" s="474"/>
      <c r="E128" s="479"/>
      <c r="F128" s="475"/>
      <c r="G128" s="468"/>
      <c r="H128" s="444"/>
      <c r="I128" s="462">
        <f t="shared" si="5"/>
        <v>0</v>
      </c>
    </row>
    <row r="129" spans="1:9" hidden="1" x14ac:dyDescent="0.3">
      <c r="A129" s="191"/>
      <c r="B129" s="225"/>
      <c r="C129" s="479"/>
      <c r="D129" s="474"/>
      <c r="E129" s="479"/>
      <c r="F129" s="475"/>
      <c r="G129" s="468"/>
      <c r="H129" s="444"/>
      <c r="I129" s="462">
        <f t="shared" si="5"/>
        <v>0</v>
      </c>
    </row>
    <row r="130" spans="1:9" hidden="1" x14ac:dyDescent="0.3">
      <c r="A130" s="191"/>
      <c r="B130" s="225"/>
      <c r="C130" s="479"/>
      <c r="D130" s="474"/>
      <c r="E130" s="479"/>
      <c r="F130" s="475"/>
      <c r="G130" s="468"/>
      <c r="H130" s="444"/>
      <c r="I130" s="462">
        <f t="shared" si="5"/>
        <v>0</v>
      </c>
    </row>
    <row r="131" spans="1:9" hidden="1" x14ac:dyDescent="0.3">
      <c r="A131" s="221">
        <v>5</v>
      </c>
      <c r="B131" s="221" t="s">
        <v>447</v>
      </c>
      <c r="C131" s="476" t="s">
        <v>374</v>
      </c>
      <c r="D131" s="480">
        <f>SUM(D132:D154)</f>
        <v>0</v>
      </c>
      <c r="E131" s="476" t="s">
        <v>374</v>
      </c>
      <c r="F131" s="481">
        <f>SUM(F132:F154)</f>
        <v>0</v>
      </c>
      <c r="G131" s="468"/>
      <c r="H131" s="444"/>
      <c r="I131" s="462"/>
    </row>
    <row r="132" spans="1:9" hidden="1" x14ac:dyDescent="0.3">
      <c r="A132" s="227"/>
      <c r="B132" s="228" t="s">
        <v>267</v>
      </c>
      <c r="C132" s="479"/>
      <c r="D132" s="474"/>
      <c r="E132" s="479"/>
      <c r="F132" s="475"/>
      <c r="G132" s="468"/>
      <c r="H132" s="444"/>
      <c r="I132" s="462">
        <f t="shared" ref="I132:I138" si="6">F132-H132</f>
        <v>0</v>
      </c>
    </row>
    <row r="133" spans="1:9" hidden="1" x14ac:dyDescent="0.3">
      <c r="A133" s="191"/>
      <c r="B133" s="471" t="s">
        <v>570</v>
      </c>
      <c r="C133" s="479"/>
      <c r="D133" s="474"/>
      <c r="E133" s="479"/>
      <c r="F133" s="475"/>
      <c r="G133" s="468"/>
      <c r="H133" s="444"/>
      <c r="I133" s="462">
        <f t="shared" si="6"/>
        <v>0</v>
      </c>
    </row>
    <row r="134" spans="1:9" hidden="1" x14ac:dyDescent="0.3">
      <c r="A134" s="191"/>
      <c r="B134" s="471" t="s">
        <v>571</v>
      </c>
      <c r="C134" s="479"/>
      <c r="D134" s="474"/>
      <c r="E134" s="479"/>
      <c r="F134" s="475"/>
      <c r="G134" s="468"/>
      <c r="H134" s="444"/>
      <c r="I134" s="462">
        <f t="shared" si="6"/>
        <v>0</v>
      </c>
    </row>
    <row r="135" spans="1:9" hidden="1" x14ac:dyDescent="0.3">
      <c r="A135" s="191"/>
      <c r="B135" s="471" t="s">
        <v>572</v>
      </c>
      <c r="C135" s="479"/>
      <c r="D135" s="474"/>
      <c r="E135" s="479"/>
      <c r="F135" s="475"/>
      <c r="G135" s="468"/>
      <c r="H135" s="444"/>
      <c r="I135" s="462">
        <f t="shared" si="6"/>
        <v>0</v>
      </c>
    </row>
    <row r="136" spans="1:9" hidden="1" x14ac:dyDescent="0.3">
      <c r="A136" s="191"/>
      <c r="B136" s="471" t="s">
        <v>573</v>
      </c>
      <c r="C136" s="479"/>
      <c r="D136" s="474"/>
      <c r="E136" s="479"/>
      <c r="F136" s="475"/>
      <c r="G136" s="468"/>
      <c r="H136" s="444"/>
      <c r="I136" s="462">
        <f t="shared" si="6"/>
        <v>0</v>
      </c>
    </row>
    <row r="137" spans="1:9" hidden="1" x14ac:dyDescent="0.3">
      <c r="A137" s="191"/>
      <c r="B137" s="472" t="s">
        <v>574</v>
      </c>
      <c r="C137" s="479"/>
      <c r="D137" s="474"/>
      <c r="E137" s="479"/>
      <c r="F137" s="475"/>
      <c r="G137" s="468"/>
      <c r="H137" s="444"/>
      <c r="I137" s="462">
        <f t="shared" si="6"/>
        <v>0</v>
      </c>
    </row>
    <row r="138" spans="1:9" hidden="1" x14ac:dyDescent="0.3">
      <c r="A138" s="191"/>
      <c r="B138" s="471" t="s">
        <v>575</v>
      </c>
      <c r="C138" s="479"/>
      <c r="D138" s="474"/>
      <c r="E138" s="479"/>
      <c r="F138" s="475"/>
      <c r="G138" s="468"/>
      <c r="H138" s="444"/>
      <c r="I138" s="462">
        <f t="shared" si="6"/>
        <v>0</v>
      </c>
    </row>
    <row r="139" spans="1:9" hidden="1" x14ac:dyDescent="0.3">
      <c r="A139" s="191"/>
      <c r="B139" s="471" t="s">
        <v>579</v>
      </c>
      <c r="C139" s="479"/>
      <c r="D139" s="474"/>
      <c r="E139" s="479"/>
      <c r="F139" s="475"/>
      <c r="G139" s="468"/>
      <c r="H139" s="444"/>
      <c r="I139" s="462"/>
    </row>
    <row r="140" spans="1:9" hidden="1" x14ac:dyDescent="0.3">
      <c r="A140" s="191"/>
      <c r="B140" s="471" t="s">
        <v>576</v>
      </c>
      <c r="C140" s="479"/>
      <c r="D140" s="474"/>
      <c r="E140" s="479"/>
      <c r="F140" s="475"/>
      <c r="G140" s="468"/>
      <c r="H140" s="444"/>
      <c r="I140" s="462">
        <f t="shared" ref="I140:I153" si="7">F140-H140</f>
        <v>0</v>
      </c>
    </row>
    <row r="141" spans="1:9" hidden="1" x14ac:dyDescent="0.3">
      <c r="A141" s="191"/>
      <c r="B141" s="471" t="s">
        <v>577</v>
      </c>
      <c r="C141" s="479"/>
      <c r="D141" s="474"/>
      <c r="E141" s="479"/>
      <c r="F141" s="475"/>
      <c r="G141" s="468"/>
      <c r="H141" s="444"/>
      <c r="I141" s="462">
        <f t="shared" si="7"/>
        <v>0</v>
      </c>
    </row>
    <row r="142" spans="1:9" hidden="1" x14ac:dyDescent="0.3">
      <c r="A142" s="191"/>
      <c r="B142" s="471" t="s">
        <v>578</v>
      </c>
      <c r="C142" s="479"/>
      <c r="D142" s="474"/>
      <c r="E142" s="479"/>
      <c r="F142" s="475"/>
      <c r="G142" s="468"/>
      <c r="H142" s="444"/>
      <c r="I142" s="462">
        <f t="shared" si="7"/>
        <v>0</v>
      </c>
    </row>
    <row r="143" spans="1:9" hidden="1" x14ac:dyDescent="0.3">
      <c r="A143" s="191"/>
      <c r="B143" s="471"/>
      <c r="C143" s="479"/>
      <c r="D143" s="474"/>
      <c r="E143" s="479"/>
      <c r="F143" s="475"/>
      <c r="G143" s="468"/>
      <c r="H143" s="444"/>
      <c r="I143" s="462">
        <f t="shared" si="7"/>
        <v>0</v>
      </c>
    </row>
    <row r="144" spans="1:9" hidden="1" x14ac:dyDescent="0.3">
      <c r="A144" s="191"/>
      <c r="B144" s="471"/>
      <c r="C144" s="479"/>
      <c r="D144" s="474"/>
      <c r="E144" s="479"/>
      <c r="F144" s="475"/>
      <c r="G144" s="468"/>
      <c r="H144" s="444"/>
      <c r="I144" s="462">
        <f t="shared" si="7"/>
        <v>0</v>
      </c>
    </row>
    <row r="145" spans="1:9" hidden="1" x14ac:dyDescent="0.3">
      <c r="A145" s="191"/>
      <c r="B145" s="190"/>
      <c r="C145" s="479"/>
      <c r="D145" s="474"/>
      <c r="E145" s="479"/>
      <c r="F145" s="475"/>
      <c r="G145" s="468"/>
      <c r="H145" s="444"/>
      <c r="I145" s="462">
        <f t="shared" si="7"/>
        <v>0</v>
      </c>
    </row>
    <row r="146" spans="1:9" hidden="1" x14ac:dyDescent="0.3">
      <c r="A146" s="191"/>
      <c r="B146" s="190"/>
      <c r="C146" s="479"/>
      <c r="D146" s="474"/>
      <c r="E146" s="479"/>
      <c r="F146" s="475"/>
      <c r="G146" s="468"/>
      <c r="H146" s="444"/>
      <c r="I146" s="462">
        <f t="shared" si="7"/>
        <v>0</v>
      </c>
    </row>
    <row r="147" spans="1:9" hidden="1" x14ac:dyDescent="0.3">
      <c r="A147" s="191"/>
      <c r="B147" s="190"/>
      <c r="C147" s="479"/>
      <c r="D147" s="474"/>
      <c r="E147" s="479"/>
      <c r="F147" s="475"/>
      <c r="G147" s="468"/>
      <c r="H147" s="444"/>
      <c r="I147" s="462">
        <f t="shared" si="7"/>
        <v>0</v>
      </c>
    </row>
    <row r="148" spans="1:9" hidden="1" x14ac:dyDescent="0.3">
      <c r="A148" s="191"/>
      <c r="B148" s="190"/>
      <c r="C148" s="479"/>
      <c r="D148" s="474"/>
      <c r="E148" s="479"/>
      <c r="F148" s="475"/>
      <c r="G148" s="468"/>
      <c r="H148" s="444"/>
      <c r="I148" s="462">
        <f t="shared" si="7"/>
        <v>0</v>
      </c>
    </row>
    <row r="149" spans="1:9" hidden="1" x14ac:dyDescent="0.3">
      <c r="A149" s="191"/>
      <c r="B149" s="190"/>
      <c r="C149" s="479"/>
      <c r="D149" s="474"/>
      <c r="E149" s="479"/>
      <c r="F149" s="475"/>
      <c r="G149" s="468"/>
      <c r="H149" s="444"/>
      <c r="I149" s="462">
        <f t="shared" si="7"/>
        <v>0</v>
      </c>
    </row>
    <row r="150" spans="1:9" hidden="1" x14ac:dyDescent="0.3">
      <c r="A150" s="191"/>
      <c r="B150" s="190"/>
      <c r="C150" s="479"/>
      <c r="D150" s="474"/>
      <c r="E150" s="479"/>
      <c r="F150" s="475"/>
      <c r="G150" s="468"/>
      <c r="H150" s="444"/>
      <c r="I150" s="462">
        <f t="shared" si="7"/>
        <v>0</v>
      </c>
    </row>
    <row r="151" spans="1:9" hidden="1" x14ac:dyDescent="0.3">
      <c r="A151" s="191"/>
      <c r="B151" s="190"/>
      <c r="C151" s="479"/>
      <c r="D151" s="474"/>
      <c r="E151" s="479"/>
      <c r="F151" s="475"/>
      <c r="G151" s="468"/>
      <c r="H151" s="444"/>
      <c r="I151" s="462">
        <f t="shared" si="7"/>
        <v>0</v>
      </c>
    </row>
    <row r="152" spans="1:9" hidden="1" x14ac:dyDescent="0.3">
      <c r="A152" s="191"/>
      <c r="B152" s="225"/>
      <c r="C152" s="479"/>
      <c r="D152" s="474"/>
      <c r="E152" s="479"/>
      <c r="F152" s="482"/>
      <c r="G152" s="468"/>
      <c r="H152" s="444"/>
      <c r="I152" s="462">
        <f t="shared" si="7"/>
        <v>0</v>
      </c>
    </row>
    <row r="153" spans="1:9" hidden="1" x14ac:dyDescent="0.3">
      <c r="A153" s="191"/>
      <c r="B153" s="190"/>
      <c r="C153" s="479"/>
      <c r="D153" s="474"/>
      <c r="E153" s="479"/>
      <c r="F153" s="475"/>
      <c r="G153" s="468"/>
      <c r="H153" s="444"/>
      <c r="I153" s="462">
        <f t="shared" si="7"/>
        <v>0</v>
      </c>
    </row>
    <row r="154" spans="1:9" x14ac:dyDescent="0.3">
      <c r="A154" s="191"/>
      <c r="B154" s="190"/>
      <c r="C154" s="479"/>
      <c r="D154" s="474"/>
      <c r="E154" s="479"/>
      <c r="F154" s="475"/>
      <c r="G154" s="468"/>
      <c r="H154" s="444"/>
      <c r="I154" s="462"/>
    </row>
    <row r="155" spans="1:9" x14ac:dyDescent="0.3">
      <c r="A155" s="192"/>
      <c r="B155" s="193" t="s">
        <v>364</v>
      </c>
      <c r="C155" s="483" t="s">
        <v>374</v>
      </c>
      <c r="D155" s="484">
        <f>D123+D114+D108+D85+D131</f>
        <v>0</v>
      </c>
      <c r="E155" s="483" t="s">
        <v>10</v>
      </c>
      <c r="F155" s="485">
        <f>F123+F114+F108+F85+F131</f>
        <v>0</v>
      </c>
      <c r="G155" s="470" t="s">
        <v>438</v>
      </c>
      <c r="H155" s="461">
        <f>SUM(H84:H154)</f>
        <v>0</v>
      </c>
      <c r="I155" s="461">
        <f>SUM(I84:I154)</f>
        <v>0</v>
      </c>
    </row>
    <row r="156" spans="1:9" x14ac:dyDescent="0.3">
      <c r="F156" s="194"/>
      <c r="G156" s="464" t="s">
        <v>552</v>
      </c>
      <c r="H156" s="465">
        <f>H83+H155</f>
        <v>0</v>
      </c>
      <c r="I156" s="465">
        <f>I83+I155</f>
        <v>10000</v>
      </c>
    </row>
    <row r="157" spans="1:9" x14ac:dyDescent="0.3">
      <c r="F157" s="194"/>
    </row>
    <row r="158" spans="1:9" x14ac:dyDescent="0.3">
      <c r="F158" s="194"/>
    </row>
    <row r="159" spans="1:9" x14ac:dyDescent="0.25">
      <c r="A159" s="709" t="s">
        <v>541</v>
      </c>
      <c r="B159" s="710"/>
      <c r="C159" s="710"/>
      <c r="D159" s="708"/>
      <c r="E159" s="710"/>
      <c r="F159" s="708" t="s">
        <v>694</v>
      </c>
      <c r="G159" s="710"/>
      <c r="H159" s="710"/>
      <c r="I159" s="415"/>
    </row>
    <row r="160" spans="1:9" ht="15" x14ac:dyDescent="0.25">
      <c r="A160" s="389"/>
      <c r="B160" s="389"/>
      <c r="C160" s="389"/>
      <c r="D160" s="391" t="s">
        <v>171</v>
      </c>
      <c r="E160" s="389"/>
      <c r="F160" s="391" t="s">
        <v>172</v>
      </c>
      <c r="G160" s="389"/>
      <c r="H160" s="389"/>
      <c r="I160" s="393"/>
    </row>
    <row r="161" spans="1:9" ht="15.75" x14ac:dyDescent="0.25">
      <c r="A161" s="82"/>
      <c r="B161" s="82"/>
      <c r="C161" s="82"/>
      <c r="D161" s="82"/>
      <c r="E161" s="82"/>
      <c r="F161" s="82"/>
      <c r="G161" s="82"/>
      <c r="H161" s="82"/>
      <c r="I161" s="392"/>
    </row>
    <row r="162" spans="1:9" x14ac:dyDescent="0.25">
      <c r="A162" s="709" t="s">
        <v>173</v>
      </c>
      <c r="B162" s="710"/>
      <c r="C162" s="710"/>
      <c r="D162" s="708"/>
      <c r="E162" s="710"/>
      <c r="F162" s="714" t="s">
        <v>742</v>
      </c>
      <c r="G162" s="710"/>
      <c r="H162" s="710"/>
      <c r="I162" s="415"/>
    </row>
    <row r="163" spans="1:9" ht="15" x14ac:dyDescent="0.25">
      <c r="A163" s="389"/>
      <c r="B163" s="389"/>
      <c r="C163" s="389"/>
      <c r="D163" s="391" t="s">
        <v>171</v>
      </c>
      <c r="E163" s="389"/>
      <c r="F163" s="391" t="s">
        <v>172</v>
      </c>
      <c r="G163" s="389"/>
      <c r="H163" s="389"/>
      <c r="I163" s="393"/>
    </row>
    <row r="166" spans="1:9" ht="21" x14ac:dyDescent="0.35">
      <c r="B166" s="232"/>
    </row>
  </sheetData>
  <mergeCells count="7">
    <mergeCell ref="A84:F84"/>
    <mergeCell ref="A3:F3"/>
    <mergeCell ref="A9:A10"/>
    <mergeCell ref="B9:B10"/>
    <mergeCell ref="C9:D9"/>
    <mergeCell ref="E9:F9"/>
    <mergeCell ref="A12:F12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K166"/>
  <sheetViews>
    <sheetView view="pageBreakPreview" zoomScale="85" zoomScaleSheetLayoutView="85" workbookViewId="0">
      <selection activeCell="Q15" sqref="Q15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8.85546875" style="181"/>
    <col min="11" max="11" width="12.5703125" style="181" bestFit="1" customWidth="1"/>
    <col min="12" max="256" width="8.8554687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8.85546875" style="181"/>
    <col min="267" max="267" width="12.5703125" style="181" bestFit="1" customWidth="1"/>
    <col min="268" max="512" width="8.8554687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8.85546875" style="181"/>
    <col min="523" max="523" width="12.5703125" style="181" bestFit="1" customWidth="1"/>
    <col min="524" max="768" width="8.8554687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8.85546875" style="181"/>
    <col min="779" max="779" width="12.5703125" style="181" bestFit="1" customWidth="1"/>
    <col min="780" max="1024" width="8.8554687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8.85546875" style="181"/>
    <col min="1035" max="1035" width="12.5703125" style="181" bestFit="1" customWidth="1"/>
    <col min="1036" max="1280" width="8.8554687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8.85546875" style="181"/>
    <col min="1291" max="1291" width="12.5703125" style="181" bestFit="1" customWidth="1"/>
    <col min="1292" max="1536" width="8.8554687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8.85546875" style="181"/>
    <col min="1547" max="1547" width="12.5703125" style="181" bestFit="1" customWidth="1"/>
    <col min="1548" max="1792" width="8.8554687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8.85546875" style="181"/>
    <col min="1803" max="1803" width="12.5703125" style="181" bestFit="1" customWidth="1"/>
    <col min="1804" max="2048" width="8.8554687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8.85546875" style="181"/>
    <col min="2059" max="2059" width="12.5703125" style="181" bestFit="1" customWidth="1"/>
    <col min="2060" max="2304" width="8.8554687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8.85546875" style="181"/>
    <col min="2315" max="2315" width="12.5703125" style="181" bestFit="1" customWidth="1"/>
    <col min="2316" max="2560" width="8.8554687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8.85546875" style="181"/>
    <col min="2571" max="2571" width="12.5703125" style="181" bestFit="1" customWidth="1"/>
    <col min="2572" max="2816" width="8.8554687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8.85546875" style="181"/>
    <col min="2827" max="2827" width="12.5703125" style="181" bestFit="1" customWidth="1"/>
    <col min="2828" max="3072" width="8.8554687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8.85546875" style="181"/>
    <col min="3083" max="3083" width="12.5703125" style="181" bestFit="1" customWidth="1"/>
    <col min="3084" max="3328" width="8.8554687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8.85546875" style="181"/>
    <col min="3339" max="3339" width="12.5703125" style="181" bestFit="1" customWidth="1"/>
    <col min="3340" max="3584" width="8.8554687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8.85546875" style="181"/>
    <col min="3595" max="3595" width="12.5703125" style="181" bestFit="1" customWidth="1"/>
    <col min="3596" max="3840" width="8.8554687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8.85546875" style="181"/>
    <col min="3851" max="3851" width="12.5703125" style="181" bestFit="1" customWidth="1"/>
    <col min="3852" max="4096" width="8.8554687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8.85546875" style="181"/>
    <col min="4107" max="4107" width="12.5703125" style="181" bestFit="1" customWidth="1"/>
    <col min="4108" max="4352" width="8.8554687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8.85546875" style="181"/>
    <col min="4363" max="4363" width="12.5703125" style="181" bestFit="1" customWidth="1"/>
    <col min="4364" max="4608" width="8.8554687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8.85546875" style="181"/>
    <col min="4619" max="4619" width="12.5703125" style="181" bestFit="1" customWidth="1"/>
    <col min="4620" max="4864" width="8.8554687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8.85546875" style="181"/>
    <col min="4875" max="4875" width="12.5703125" style="181" bestFit="1" customWidth="1"/>
    <col min="4876" max="5120" width="8.8554687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8.85546875" style="181"/>
    <col min="5131" max="5131" width="12.5703125" style="181" bestFit="1" customWidth="1"/>
    <col min="5132" max="5376" width="8.8554687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8.85546875" style="181"/>
    <col min="5387" max="5387" width="12.5703125" style="181" bestFit="1" customWidth="1"/>
    <col min="5388" max="5632" width="8.8554687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8.85546875" style="181"/>
    <col min="5643" max="5643" width="12.5703125" style="181" bestFit="1" customWidth="1"/>
    <col min="5644" max="5888" width="8.8554687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8.85546875" style="181"/>
    <col min="5899" max="5899" width="12.5703125" style="181" bestFit="1" customWidth="1"/>
    <col min="5900" max="6144" width="8.8554687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8.85546875" style="181"/>
    <col min="6155" max="6155" width="12.5703125" style="181" bestFit="1" customWidth="1"/>
    <col min="6156" max="6400" width="8.8554687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8.85546875" style="181"/>
    <col min="6411" max="6411" width="12.5703125" style="181" bestFit="1" customWidth="1"/>
    <col min="6412" max="6656" width="8.8554687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8.85546875" style="181"/>
    <col min="6667" max="6667" width="12.5703125" style="181" bestFit="1" customWidth="1"/>
    <col min="6668" max="6912" width="8.8554687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8.85546875" style="181"/>
    <col min="6923" max="6923" width="12.5703125" style="181" bestFit="1" customWidth="1"/>
    <col min="6924" max="7168" width="8.8554687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8.85546875" style="181"/>
    <col min="7179" max="7179" width="12.5703125" style="181" bestFit="1" customWidth="1"/>
    <col min="7180" max="7424" width="8.8554687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8.85546875" style="181"/>
    <col min="7435" max="7435" width="12.5703125" style="181" bestFit="1" customWidth="1"/>
    <col min="7436" max="7680" width="8.8554687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8.85546875" style="181"/>
    <col min="7691" max="7691" width="12.5703125" style="181" bestFit="1" customWidth="1"/>
    <col min="7692" max="7936" width="8.8554687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8.85546875" style="181"/>
    <col min="7947" max="7947" width="12.5703125" style="181" bestFit="1" customWidth="1"/>
    <col min="7948" max="8192" width="8.8554687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8.85546875" style="181"/>
    <col min="8203" max="8203" width="12.5703125" style="181" bestFit="1" customWidth="1"/>
    <col min="8204" max="8448" width="8.8554687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8.85546875" style="181"/>
    <col min="8459" max="8459" width="12.5703125" style="181" bestFit="1" customWidth="1"/>
    <col min="8460" max="8704" width="8.8554687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8.85546875" style="181"/>
    <col min="8715" max="8715" width="12.5703125" style="181" bestFit="1" customWidth="1"/>
    <col min="8716" max="8960" width="8.8554687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8.85546875" style="181"/>
    <col min="8971" max="8971" width="12.5703125" style="181" bestFit="1" customWidth="1"/>
    <col min="8972" max="9216" width="8.8554687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8.85546875" style="181"/>
    <col min="9227" max="9227" width="12.5703125" style="181" bestFit="1" customWidth="1"/>
    <col min="9228" max="9472" width="8.8554687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8.85546875" style="181"/>
    <col min="9483" max="9483" width="12.5703125" style="181" bestFit="1" customWidth="1"/>
    <col min="9484" max="9728" width="8.8554687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8.85546875" style="181"/>
    <col min="9739" max="9739" width="12.5703125" style="181" bestFit="1" customWidth="1"/>
    <col min="9740" max="9984" width="8.8554687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8.85546875" style="181"/>
    <col min="9995" max="9995" width="12.5703125" style="181" bestFit="1" customWidth="1"/>
    <col min="9996" max="10240" width="8.8554687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8.85546875" style="181"/>
    <col min="10251" max="10251" width="12.5703125" style="181" bestFit="1" customWidth="1"/>
    <col min="10252" max="10496" width="8.8554687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8.85546875" style="181"/>
    <col min="10507" max="10507" width="12.5703125" style="181" bestFit="1" customWidth="1"/>
    <col min="10508" max="10752" width="8.8554687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8.85546875" style="181"/>
    <col min="10763" max="10763" width="12.5703125" style="181" bestFit="1" customWidth="1"/>
    <col min="10764" max="11008" width="8.8554687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8.85546875" style="181"/>
    <col min="11019" max="11019" width="12.5703125" style="181" bestFit="1" customWidth="1"/>
    <col min="11020" max="11264" width="8.8554687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8.85546875" style="181"/>
    <col min="11275" max="11275" width="12.5703125" style="181" bestFit="1" customWidth="1"/>
    <col min="11276" max="11520" width="8.8554687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8.85546875" style="181"/>
    <col min="11531" max="11531" width="12.5703125" style="181" bestFit="1" customWidth="1"/>
    <col min="11532" max="11776" width="8.8554687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8.85546875" style="181"/>
    <col min="11787" max="11787" width="12.5703125" style="181" bestFit="1" customWidth="1"/>
    <col min="11788" max="12032" width="8.8554687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8.85546875" style="181"/>
    <col min="12043" max="12043" width="12.5703125" style="181" bestFit="1" customWidth="1"/>
    <col min="12044" max="12288" width="8.8554687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8.85546875" style="181"/>
    <col min="12299" max="12299" width="12.5703125" style="181" bestFit="1" customWidth="1"/>
    <col min="12300" max="12544" width="8.8554687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8.85546875" style="181"/>
    <col min="12555" max="12555" width="12.5703125" style="181" bestFit="1" customWidth="1"/>
    <col min="12556" max="12800" width="8.8554687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8.85546875" style="181"/>
    <col min="12811" max="12811" width="12.5703125" style="181" bestFit="1" customWidth="1"/>
    <col min="12812" max="13056" width="8.8554687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8.85546875" style="181"/>
    <col min="13067" max="13067" width="12.5703125" style="181" bestFit="1" customWidth="1"/>
    <col min="13068" max="13312" width="8.8554687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8.85546875" style="181"/>
    <col min="13323" max="13323" width="12.5703125" style="181" bestFit="1" customWidth="1"/>
    <col min="13324" max="13568" width="8.8554687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8.85546875" style="181"/>
    <col min="13579" max="13579" width="12.5703125" style="181" bestFit="1" customWidth="1"/>
    <col min="13580" max="13824" width="8.8554687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8.85546875" style="181"/>
    <col min="13835" max="13835" width="12.5703125" style="181" bestFit="1" customWidth="1"/>
    <col min="13836" max="14080" width="8.8554687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8.85546875" style="181"/>
    <col min="14091" max="14091" width="12.5703125" style="181" bestFit="1" customWidth="1"/>
    <col min="14092" max="14336" width="8.8554687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8.85546875" style="181"/>
    <col min="14347" max="14347" width="12.5703125" style="181" bestFit="1" customWidth="1"/>
    <col min="14348" max="14592" width="8.8554687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8.85546875" style="181"/>
    <col min="14603" max="14603" width="12.5703125" style="181" bestFit="1" customWidth="1"/>
    <col min="14604" max="14848" width="8.8554687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8.85546875" style="181"/>
    <col min="14859" max="14859" width="12.5703125" style="181" bestFit="1" customWidth="1"/>
    <col min="14860" max="15104" width="8.8554687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8.85546875" style="181"/>
    <col min="15115" max="15115" width="12.5703125" style="181" bestFit="1" customWidth="1"/>
    <col min="15116" max="15360" width="8.8554687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8.85546875" style="181"/>
    <col min="15371" max="15371" width="12.5703125" style="181" bestFit="1" customWidth="1"/>
    <col min="15372" max="15616" width="8.8554687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8.85546875" style="181"/>
    <col min="15627" max="15627" width="12.5703125" style="181" bestFit="1" customWidth="1"/>
    <col min="15628" max="15872" width="8.8554687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8.85546875" style="181"/>
    <col min="15883" max="15883" width="12.5703125" style="181" bestFit="1" customWidth="1"/>
    <col min="15884" max="16128" width="8.8554687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8.85546875" style="181"/>
    <col min="16139" max="16139" width="12.5703125" style="181" bestFit="1" customWidth="1"/>
    <col min="16140" max="16384" width="8.8554687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640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676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712" t="s">
        <v>422</v>
      </c>
      <c r="D10" s="712" t="s">
        <v>441</v>
      </c>
      <c r="E10" s="713" t="s">
        <v>422</v>
      </c>
      <c r="F10" s="713" t="s">
        <v>441</v>
      </c>
    </row>
    <row r="11" spans="1:11" x14ac:dyDescent="0.3">
      <c r="A11" s="713">
        <v>1</v>
      </c>
      <c r="B11" s="639">
        <v>2</v>
      </c>
      <c r="C11" s="711">
        <v>3</v>
      </c>
      <c r="D11" s="711">
        <v>4</v>
      </c>
      <c r="E11" s="64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ht="18" customHeight="1" x14ac:dyDescent="0.3">
      <c r="A12" s="1206" t="s">
        <v>741</v>
      </c>
      <c r="B12" s="1207"/>
      <c r="C12" s="1265"/>
      <c r="D12" s="1265"/>
      <c r="E12" s="1207"/>
      <c r="F12" s="1208"/>
      <c r="G12" s="468"/>
      <c r="H12" s="444"/>
      <c r="I12" s="462"/>
    </row>
    <row r="13" spans="1:11" s="184" customFormat="1" hidden="1" x14ac:dyDescent="0.3">
      <c r="A13" s="221">
        <v>1</v>
      </c>
      <c r="B13" s="222" t="s">
        <v>442</v>
      </c>
      <c r="C13" s="476" t="s">
        <v>374</v>
      </c>
      <c r="D13" s="477">
        <f>SUM(D15:D35)</f>
        <v>0</v>
      </c>
      <c r="E13" s="473" t="s">
        <v>374</v>
      </c>
      <c r="F13" s="478">
        <f>SUM(F14:F35)</f>
        <v>0</v>
      </c>
      <c r="G13" s="468"/>
      <c r="H13" s="444"/>
      <c r="I13" s="462"/>
    </row>
    <row r="14" spans="1:11" hidden="1" x14ac:dyDescent="0.3">
      <c r="A14" s="191"/>
      <c r="B14" s="190" t="s">
        <v>267</v>
      </c>
      <c r="C14" s="479"/>
      <c r="D14" s="474"/>
      <c r="E14" s="479"/>
      <c r="F14" s="475"/>
      <c r="G14" s="468"/>
      <c r="H14" s="444"/>
      <c r="I14" s="462">
        <f t="shared" ref="I14:I77" si="0">F14-H14</f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idden="1" x14ac:dyDescent="0.3">
      <c r="A29" s="191"/>
      <c r="B29" s="471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0.2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t="22.5" hidden="1" customHeight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hidden="1" x14ac:dyDescent="0.3">
      <c r="A35" s="191"/>
      <c r="B35" s="190"/>
      <c r="C35" s="479"/>
      <c r="D35" s="474"/>
      <c r="E35" s="479"/>
      <c r="F35" s="475"/>
      <c r="G35" s="468"/>
      <c r="H35" s="444"/>
      <c r="I35" s="462">
        <f t="shared" si="0"/>
        <v>0</v>
      </c>
    </row>
    <row r="36" spans="1:9" s="184" customFormat="1" hidden="1" x14ac:dyDescent="0.3">
      <c r="A36" s="221">
        <v>2</v>
      </c>
      <c r="B36" s="222" t="s">
        <v>443</v>
      </c>
      <c r="C36" s="476" t="s">
        <v>374</v>
      </c>
      <c r="D36" s="480">
        <f>SUM(D38:D41)</f>
        <v>0</v>
      </c>
      <c r="E36" s="476" t="s">
        <v>374</v>
      </c>
      <c r="F36" s="481">
        <f>SUM(F37:F41)</f>
        <v>0</v>
      </c>
      <c r="G36" s="468"/>
      <c r="H36" s="444"/>
      <c r="I36" s="462"/>
    </row>
    <row r="37" spans="1:9" hidden="1" x14ac:dyDescent="0.3">
      <c r="A37" s="191"/>
      <c r="B37" s="190" t="s">
        <v>267</v>
      </c>
      <c r="C37" s="479"/>
      <c r="D37" s="474"/>
      <c r="E37" s="479"/>
      <c r="F37" s="475"/>
      <c r="G37" s="468"/>
      <c r="H37" s="444"/>
      <c r="I37" s="462">
        <f t="shared" si="0"/>
        <v>0</v>
      </c>
    </row>
    <row r="38" spans="1:9" ht="21" hidden="1" customHeight="1" x14ac:dyDescent="0.3">
      <c r="A38" s="191"/>
      <c r="B38" s="190"/>
      <c r="C38" s="479"/>
      <c r="D38" s="474" t="s">
        <v>444</v>
      </c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hidden="1" x14ac:dyDescent="0.3">
      <c r="A41" s="191"/>
      <c r="B41" s="190"/>
      <c r="C41" s="479"/>
      <c r="D41" s="474"/>
      <c r="E41" s="479"/>
      <c r="F41" s="475"/>
      <c r="G41" s="468"/>
      <c r="H41" s="444"/>
      <c r="I41" s="462">
        <f t="shared" si="0"/>
        <v>0</v>
      </c>
    </row>
    <row r="42" spans="1:9" s="184" customFormat="1" x14ac:dyDescent="0.3">
      <c r="A42" s="221">
        <v>1</v>
      </c>
      <c r="B42" s="222" t="s">
        <v>445</v>
      </c>
      <c r="C42" s="476" t="s">
        <v>374</v>
      </c>
      <c r="D42" s="480">
        <f>SUM(D44:D58)</f>
        <v>0</v>
      </c>
      <c r="E42" s="476" t="s">
        <v>374</v>
      </c>
      <c r="F42" s="481">
        <f>SUM(F43:F50)</f>
        <v>10000</v>
      </c>
      <c r="G42" s="468"/>
      <c r="H42" s="444"/>
      <c r="I42" s="462"/>
    </row>
    <row r="43" spans="1:9" x14ac:dyDescent="0.3">
      <c r="A43" s="191"/>
      <c r="B43" s="190" t="s">
        <v>267</v>
      </c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customHeight="1" x14ac:dyDescent="0.3">
      <c r="A44" s="191"/>
      <c r="B44" s="225" t="s">
        <v>734</v>
      </c>
      <c r="C44" s="479"/>
      <c r="D44" s="474"/>
      <c r="E44" s="479"/>
      <c r="F44" s="475">
        <v>10000</v>
      </c>
      <c r="G44" s="468"/>
      <c r="H44" s="444"/>
      <c r="I44" s="462">
        <f t="shared" si="0"/>
        <v>10000</v>
      </c>
    </row>
    <row r="45" spans="1:9" ht="23.45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3.45" hidden="1" customHeight="1" x14ac:dyDescent="0.3">
      <c r="A49" s="191"/>
      <c r="B49" s="225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ht="24" hidden="1" customHeight="1" x14ac:dyDescent="0.3">
      <c r="A50" s="191"/>
      <c r="B50" s="226"/>
      <c r="C50" s="479"/>
      <c r="D50" s="474"/>
      <c r="E50" s="479"/>
      <c r="F50" s="475"/>
      <c r="G50" s="468"/>
      <c r="H50" s="444"/>
      <c r="I50" s="462">
        <f t="shared" si="0"/>
        <v>0</v>
      </c>
    </row>
    <row r="51" spans="1:9" s="184" customFormat="1" ht="20.25" hidden="1" customHeight="1" x14ac:dyDescent="0.3">
      <c r="A51" s="221">
        <v>4</v>
      </c>
      <c r="B51" s="221" t="s">
        <v>446</v>
      </c>
      <c r="C51" s="476" t="s">
        <v>374</v>
      </c>
      <c r="D51" s="480">
        <f>SUM(D58:D58)</f>
        <v>0</v>
      </c>
      <c r="E51" s="476" t="s">
        <v>374</v>
      </c>
      <c r="F51" s="481">
        <f>SUM(F52:F58)</f>
        <v>0</v>
      </c>
      <c r="G51" s="468"/>
      <c r="H51" s="444"/>
      <c r="I51" s="462"/>
    </row>
    <row r="52" spans="1:9" hidden="1" x14ac:dyDescent="0.3">
      <c r="A52" s="191"/>
      <c r="B52" s="225" t="s">
        <v>267</v>
      </c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472" t="s">
        <v>569</v>
      </c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hidden="1" x14ac:dyDescent="0.3">
      <c r="A58" s="191"/>
      <c r="B58" s="225"/>
      <c r="C58" s="479"/>
      <c r="D58" s="474"/>
      <c r="E58" s="479"/>
      <c r="F58" s="475"/>
      <c r="G58" s="468"/>
      <c r="H58" s="444"/>
      <c r="I58" s="462">
        <f t="shared" si="0"/>
        <v>0</v>
      </c>
    </row>
    <row r="59" spans="1:9" hidden="1" x14ac:dyDescent="0.3">
      <c r="A59" s="221">
        <v>5</v>
      </c>
      <c r="B59" s="221" t="s">
        <v>447</v>
      </c>
      <c r="C59" s="476" t="s">
        <v>374</v>
      </c>
      <c r="D59" s="480">
        <f>SUM(D60:D82)</f>
        <v>0</v>
      </c>
      <c r="E59" s="476" t="s">
        <v>374</v>
      </c>
      <c r="F59" s="481">
        <f>SUM(F60:F82)</f>
        <v>0</v>
      </c>
      <c r="G59" s="468"/>
      <c r="H59" s="444"/>
      <c r="I59" s="462"/>
    </row>
    <row r="60" spans="1:9" hidden="1" x14ac:dyDescent="0.3">
      <c r="A60" s="227"/>
      <c r="B60" s="228" t="s">
        <v>267</v>
      </c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hidden="1" x14ac:dyDescent="0.3">
      <c r="A64" s="191"/>
      <c r="B64" s="471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hidden="1" x14ac:dyDescent="0.3">
      <c r="A65" s="191"/>
      <c r="B65" s="472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hidden="1" x14ac:dyDescent="0.3">
      <c r="A66" s="191"/>
      <c r="B66" s="471"/>
      <c r="C66" s="479"/>
      <c r="D66" s="474"/>
      <c r="E66" s="479"/>
      <c r="F66" s="475"/>
      <c r="G66" s="468"/>
      <c r="H66" s="444"/>
      <c r="I66" s="462">
        <f t="shared" si="0"/>
        <v>0</v>
      </c>
    </row>
    <row r="67" spans="1:9" hidden="1" x14ac:dyDescent="0.3">
      <c r="A67" s="191"/>
      <c r="B67" s="471"/>
      <c r="C67" s="479"/>
      <c r="D67" s="474"/>
      <c r="E67" s="479"/>
      <c r="F67" s="475"/>
      <c r="G67" s="468"/>
      <c r="H67" s="444"/>
      <c r="I67" s="462"/>
    </row>
    <row r="68" spans="1:9" hidden="1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hidden="1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hidden="1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hidden="1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hidden="1" x14ac:dyDescent="0.3">
      <c r="A72" s="191"/>
      <c r="B72" s="471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hidden="1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hidden="1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hidden="1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hidden="1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si="0"/>
        <v>0</v>
      </c>
    </row>
    <row r="78" spans="1:9" hidden="1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ref="I78:I81" si="1">F78-H78</f>
        <v>0</v>
      </c>
    </row>
    <row r="79" spans="1:9" hidden="1" x14ac:dyDescent="0.3">
      <c r="A79" s="191"/>
      <c r="B79" s="190"/>
      <c r="C79" s="479"/>
      <c r="D79" s="474"/>
      <c r="E79" s="479"/>
      <c r="F79" s="475"/>
      <c r="G79" s="468"/>
      <c r="H79" s="444"/>
      <c r="I79" s="462">
        <f t="shared" si="1"/>
        <v>0</v>
      </c>
    </row>
    <row r="80" spans="1:9" hidden="1" x14ac:dyDescent="0.3">
      <c r="A80" s="191"/>
      <c r="B80" s="225"/>
      <c r="C80" s="479"/>
      <c r="D80" s="474"/>
      <c r="E80" s="479"/>
      <c r="F80" s="482"/>
      <c r="G80" s="468"/>
      <c r="H80" s="444"/>
      <c r="I80" s="462">
        <f t="shared" si="1"/>
        <v>0</v>
      </c>
    </row>
    <row r="81" spans="1:9" hidden="1" x14ac:dyDescent="0.3">
      <c r="A81" s="191"/>
      <c r="B81" s="190"/>
      <c r="C81" s="479"/>
      <c r="D81" s="474"/>
      <c r="E81" s="479"/>
      <c r="F81" s="475"/>
      <c r="G81" s="468"/>
      <c r="H81" s="444"/>
      <c r="I81" s="462">
        <f t="shared" si="1"/>
        <v>0</v>
      </c>
    </row>
    <row r="82" spans="1:9" hidden="1" x14ac:dyDescent="0.3">
      <c r="A82" s="191"/>
      <c r="B82" s="190"/>
      <c r="C82" s="479"/>
      <c r="D82" s="474"/>
      <c r="E82" s="479"/>
      <c r="F82" s="475"/>
      <c r="G82" s="468"/>
      <c r="H82" s="444"/>
      <c r="I82" s="462"/>
    </row>
    <row r="83" spans="1:9" s="184" customFormat="1" x14ac:dyDescent="0.3">
      <c r="A83" s="192"/>
      <c r="B83" s="193" t="s">
        <v>364</v>
      </c>
      <c r="C83" s="483" t="s">
        <v>374</v>
      </c>
      <c r="D83" s="484">
        <f>D51+D42+D36+D13+D59</f>
        <v>0</v>
      </c>
      <c r="E83" s="483" t="s">
        <v>10</v>
      </c>
      <c r="F83" s="485">
        <f>F51+F42+F36+F13+F59</f>
        <v>10000</v>
      </c>
      <c r="G83" s="470" t="s">
        <v>438</v>
      </c>
      <c r="H83" s="461">
        <f>SUM(H12:H82)</f>
        <v>0</v>
      </c>
      <c r="I83" s="461">
        <f>SUM(I12:I82)</f>
        <v>10000</v>
      </c>
    </row>
    <row r="84" spans="1:9" x14ac:dyDescent="0.3">
      <c r="A84" s="1206" t="s">
        <v>551</v>
      </c>
      <c r="B84" s="1207"/>
      <c r="C84" s="1207"/>
      <c r="D84" s="1207"/>
      <c r="E84" s="1207"/>
      <c r="F84" s="1208"/>
    </row>
    <row r="85" spans="1:9" hidden="1" x14ac:dyDescent="0.3">
      <c r="A85" s="221">
        <v>1</v>
      </c>
      <c r="B85" s="222" t="s">
        <v>442</v>
      </c>
      <c r="C85" s="476" t="s">
        <v>374</v>
      </c>
      <c r="D85" s="477">
        <f>SUM(D87:D107)</f>
        <v>0</v>
      </c>
      <c r="E85" s="473" t="s">
        <v>374</v>
      </c>
      <c r="F85" s="478">
        <f>SUM(F86:F107)</f>
        <v>0</v>
      </c>
      <c r="G85" s="468"/>
      <c r="H85" s="444"/>
      <c r="I85" s="462"/>
    </row>
    <row r="86" spans="1:9" s="710" customFormat="1" ht="23.25" hidden="1" customHeight="1" x14ac:dyDescent="0.3">
      <c r="A86" s="191"/>
      <c r="B86" s="190" t="s">
        <v>267</v>
      </c>
      <c r="C86" s="479"/>
      <c r="D86" s="474"/>
      <c r="E86" s="479"/>
      <c r="F86" s="475"/>
      <c r="G86" s="468"/>
      <c r="H86" s="444"/>
      <c r="I86" s="462">
        <f t="shared" ref="I86:I107" si="2">F86-H86</f>
        <v>0</v>
      </c>
    </row>
    <row r="87" spans="1:9" s="389" customFormat="1" hidden="1" x14ac:dyDescent="0.3">
      <c r="A87" s="191"/>
      <c r="B87" s="471" t="s">
        <v>554</v>
      </c>
      <c r="C87" s="479"/>
      <c r="D87" s="474"/>
      <c r="E87" s="479"/>
      <c r="F87" s="475"/>
      <c r="G87" s="468"/>
      <c r="H87" s="444"/>
      <c r="I87" s="462">
        <f t="shared" si="2"/>
        <v>0</v>
      </c>
    </row>
    <row r="88" spans="1:9" s="82" customFormat="1" hidden="1" x14ac:dyDescent="0.3">
      <c r="A88" s="191"/>
      <c r="B88" s="471" t="s">
        <v>555</v>
      </c>
      <c r="C88" s="479"/>
      <c r="D88" s="474"/>
      <c r="E88" s="479"/>
      <c r="F88" s="475"/>
      <c r="G88" s="468"/>
      <c r="H88" s="444"/>
      <c r="I88" s="462">
        <f t="shared" si="2"/>
        <v>0</v>
      </c>
    </row>
    <row r="89" spans="1:9" s="710" customFormat="1" ht="23.25" hidden="1" customHeight="1" x14ac:dyDescent="0.3">
      <c r="A89" s="191"/>
      <c r="B89" s="471" t="s">
        <v>556</v>
      </c>
      <c r="C89" s="479"/>
      <c r="D89" s="474"/>
      <c r="E89" s="479"/>
      <c r="F89" s="475"/>
      <c r="G89" s="468"/>
      <c r="H89" s="444"/>
      <c r="I89" s="462">
        <f t="shared" si="2"/>
        <v>0</v>
      </c>
    </row>
    <row r="90" spans="1:9" s="389" customFormat="1" hidden="1" x14ac:dyDescent="0.3">
      <c r="A90" s="191"/>
      <c r="B90" s="471" t="s">
        <v>557</v>
      </c>
      <c r="C90" s="479"/>
      <c r="D90" s="474"/>
      <c r="E90" s="479"/>
      <c r="F90" s="475"/>
      <c r="G90" s="468"/>
      <c r="H90" s="444"/>
      <c r="I90" s="462">
        <f t="shared" si="2"/>
        <v>0</v>
      </c>
    </row>
    <row r="91" spans="1:9" hidden="1" x14ac:dyDescent="0.3">
      <c r="A91" s="191"/>
      <c r="B91" s="471" t="s">
        <v>558</v>
      </c>
      <c r="C91" s="479"/>
      <c r="D91" s="474"/>
      <c r="E91" s="479"/>
      <c r="F91" s="475"/>
      <c r="G91" s="468"/>
      <c r="H91" s="444"/>
      <c r="I91" s="462">
        <f t="shared" si="2"/>
        <v>0</v>
      </c>
    </row>
    <row r="92" spans="1:9" hidden="1" x14ac:dyDescent="0.3">
      <c r="A92" s="191"/>
      <c r="B92" s="471" t="s">
        <v>559</v>
      </c>
      <c r="C92" s="479"/>
      <c r="D92" s="474"/>
      <c r="E92" s="479"/>
      <c r="F92" s="475"/>
      <c r="G92" s="468"/>
      <c r="H92" s="444"/>
      <c r="I92" s="462">
        <f t="shared" si="2"/>
        <v>0</v>
      </c>
    </row>
    <row r="93" spans="1:9" ht="37.5" hidden="1" x14ac:dyDescent="0.3">
      <c r="A93" s="191"/>
      <c r="B93" s="471" t="s">
        <v>560</v>
      </c>
      <c r="C93" s="479"/>
      <c r="D93" s="474"/>
      <c r="E93" s="479"/>
      <c r="F93" s="475"/>
      <c r="G93" s="468"/>
      <c r="H93" s="444"/>
      <c r="I93" s="462">
        <f t="shared" si="2"/>
        <v>0</v>
      </c>
    </row>
    <row r="94" spans="1:9" ht="37.5" hidden="1" x14ac:dyDescent="0.3">
      <c r="A94" s="191"/>
      <c r="B94" s="471" t="s">
        <v>561</v>
      </c>
      <c r="C94" s="479"/>
      <c r="D94" s="474"/>
      <c r="E94" s="479"/>
      <c r="F94" s="475"/>
      <c r="G94" s="468"/>
      <c r="H94" s="444"/>
      <c r="I94" s="462">
        <f t="shared" si="2"/>
        <v>0</v>
      </c>
    </row>
    <row r="95" spans="1:9" hidden="1" x14ac:dyDescent="0.3">
      <c r="A95" s="191"/>
      <c r="B95" s="471" t="s">
        <v>562</v>
      </c>
      <c r="C95" s="479"/>
      <c r="D95" s="474"/>
      <c r="E95" s="479"/>
      <c r="F95" s="475"/>
      <c r="G95" s="468"/>
      <c r="H95" s="444"/>
      <c r="I95" s="462">
        <f t="shared" si="2"/>
        <v>0</v>
      </c>
    </row>
    <row r="96" spans="1:9" hidden="1" x14ac:dyDescent="0.3">
      <c r="A96" s="191"/>
      <c r="B96" s="471" t="s">
        <v>563</v>
      </c>
      <c r="C96" s="479"/>
      <c r="D96" s="474"/>
      <c r="E96" s="479"/>
      <c r="F96" s="475"/>
      <c r="G96" s="468"/>
      <c r="H96" s="444"/>
      <c r="I96" s="462">
        <f t="shared" si="2"/>
        <v>0</v>
      </c>
    </row>
    <row r="97" spans="1:9" hidden="1" x14ac:dyDescent="0.3">
      <c r="A97" s="191"/>
      <c r="B97" s="471" t="s">
        <v>564</v>
      </c>
      <c r="C97" s="479"/>
      <c r="D97" s="474"/>
      <c r="E97" s="479"/>
      <c r="F97" s="475"/>
      <c r="G97" s="468"/>
      <c r="H97" s="444"/>
      <c r="I97" s="462">
        <f t="shared" si="2"/>
        <v>0</v>
      </c>
    </row>
    <row r="98" spans="1:9" hidden="1" x14ac:dyDescent="0.3">
      <c r="A98" s="191"/>
      <c r="B98" s="471" t="s">
        <v>565</v>
      </c>
      <c r="C98" s="479"/>
      <c r="D98" s="474"/>
      <c r="E98" s="479"/>
      <c r="F98" s="475"/>
      <c r="G98" s="468"/>
      <c r="H98" s="444"/>
      <c r="I98" s="462">
        <f t="shared" si="2"/>
        <v>0</v>
      </c>
    </row>
    <row r="99" spans="1:9" ht="37.5" hidden="1" x14ac:dyDescent="0.3">
      <c r="A99" s="191"/>
      <c r="B99" s="471" t="s">
        <v>566</v>
      </c>
      <c r="C99" s="479"/>
      <c r="D99" s="474"/>
      <c r="E99" s="479"/>
      <c r="F99" s="475"/>
      <c r="G99" s="468"/>
      <c r="H99" s="444"/>
      <c r="I99" s="462">
        <f t="shared" si="2"/>
        <v>0</v>
      </c>
    </row>
    <row r="100" spans="1:9" hidden="1" x14ac:dyDescent="0.3">
      <c r="A100" s="191"/>
      <c r="B100" s="471" t="s">
        <v>567</v>
      </c>
      <c r="C100" s="479"/>
      <c r="D100" s="474"/>
      <c r="E100" s="479"/>
      <c r="F100" s="475"/>
      <c r="G100" s="468"/>
      <c r="H100" s="444"/>
      <c r="I100" s="462">
        <f t="shared" si="2"/>
        <v>0</v>
      </c>
    </row>
    <row r="101" spans="1:9" hidden="1" x14ac:dyDescent="0.3">
      <c r="A101" s="191"/>
      <c r="B101" s="471" t="s">
        <v>568</v>
      </c>
      <c r="C101" s="479"/>
      <c r="D101" s="474"/>
      <c r="E101" s="479"/>
      <c r="F101" s="475"/>
      <c r="G101" s="468"/>
      <c r="H101" s="444"/>
      <c r="I101" s="462">
        <f t="shared" si="2"/>
        <v>0</v>
      </c>
    </row>
    <row r="102" spans="1:9" hidden="1" x14ac:dyDescent="0.3">
      <c r="A102" s="191"/>
      <c r="B102" s="190"/>
      <c r="C102" s="479"/>
      <c r="D102" s="474"/>
      <c r="E102" s="479"/>
      <c r="F102" s="475"/>
      <c r="G102" s="468"/>
      <c r="H102" s="444"/>
      <c r="I102" s="462">
        <f t="shared" si="2"/>
        <v>0</v>
      </c>
    </row>
    <row r="103" spans="1:9" hidden="1" x14ac:dyDescent="0.3">
      <c r="A103" s="191"/>
      <c r="B103" s="190"/>
      <c r="C103" s="479"/>
      <c r="D103" s="474"/>
      <c r="E103" s="479"/>
      <c r="F103" s="475"/>
      <c r="G103" s="468"/>
      <c r="H103" s="444"/>
      <c r="I103" s="462">
        <f t="shared" si="2"/>
        <v>0</v>
      </c>
    </row>
    <row r="104" spans="1:9" hidden="1" x14ac:dyDescent="0.3">
      <c r="A104" s="191"/>
      <c r="B104" s="190"/>
      <c r="C104" s="479"/>
      <c r="D104" s="474"/>
      <c r="E104" s="479"/>
      <c r="F104" s="475"/>
      <c r="G104" s="468"/>
      <c r="H104" s="444"/>
      <c r="I104" s="462">
        <f t="shared" si="2"/>
        <v>0</v>
      </c>
    </row>
    <row r="105" spans="1:9" hidden="1" x14ac:dyDescent="0.3">
      <c r="A105" s="191"/>
      <c r="B105" s="190"/>
      <c r="C105" s="479"/>
      <c r="D105" s="474"/>
      <c r="E105" s="479"/>
      <c r="F105" s="475"/>
      <c r="G105" s="468"/>
      <c r="H105" s="444"/>
      <c r="I105" s="462">
        <f t="shared" si="2"/>
        <v>0</v>
      </c>
    </row>
    <row r="106" spans="1:9" hidden="1" x14ac:dyDescent="0.3">
      <c r="A106" s="191"/>
      <c r="B106" s="190"/>
      <c r="C106" s="479"/>
      <c r="D106" s="474"/>
      <c r="E106" s="479"/>
      <c r="F106" s="475"/>
      <c r="G106" s="468"/>
      <c r="H106" s="444"/>
      <c r="I106" s="462">
        <f t="shared" si="2"/>
        <v>0</v>
      </c>
    </row>
    <row r="107" spans="1:9" hidden="1" x14ac:dyDescent="0.3">
      <c r="A107" s="191"/>
      <c r="B107" s="190"/>
      <c r="C107" s="479"/>
      <c r="D107" s="474"/>
      <c r="E107" s="479"/>
      <c r="F107" s="475"/>
      <c r="G107" s="468"/>
      <c r="H107" s="444"/>
      <c r="I107" s="462">
        <f t="shared" si="2"/>
        <v>0</v>
      </c>
    </row>
    <row r="108" spans="1:9" hidden="1" x14ac:dyDescent="0.3">
      <c r="A108" s="221">
        <v>2</v>
      </c>
      <c r="B108" s="222" t="s">
        <v>443</v>
      </c>
      <c r="C108" s="476" t="s">
        <v>374</v>
      </c>
      <c r="D108" s="480">
        <f>SUM(D110:D113)</f>
        <v>0</v>
      </c>
      <c r="E108" s="476" t="s">
        <v>374</v>
      </c>
      <c r="F108" s="481">
        <f>SUM(F109:F113)</f>
        <v>0</v>
      </c>
      <c r="G108" s="468"/>
      <c r="H108" s="444"/>
      <c r="I108" s="462"/>
    </row>
    <row r="109" spans="1:9" hidden="1" x14ac:dyDescent="0.3">
      <c r="A109" s="191"/>
      <c r="B109" s="190" t="s">
        <v>267</v>
      </c>
      <c r="C109" s="479"/>
      <c r="D109" s="474"/>
      <c r="E109" s="479"/>
      <c r="F109" s="475"/>
      <c r="G109" s="468"/>
      <c r="H109" s="444"/>
      <c r="I109" s="462">
        <f t="shared" ref="I109:I113" si="3">F109-H109</f>
        <v>0</v>
      </c>
    </row>
    <row r="110" spans="1:9" hidden="1" x14ac:dyDescent="0.3">
      <c r="A110" s="191"/>
      <c r="B110" s="190"/>
      <c r="C110" s="479"/>
      <c r="D110" s="474" t="s">
        <v>444</v>
      </c>
      <c r="E110" s="479"/>
      <c r="F110" s="475"/>
      <c r="G110" s="468"/>
      <c r="H110" s="444"/>
      <c r="I110" s="462">
        <f t="shared" si="3"/>
        <v>0</v>
      </c>
    </row>
    <row r="111" spans="1:9" hidden="1" x14ac:dyDescent="0.3">
      <c r="A111" s="191"/>
      <c r="B111" s="190"/>
      <c r="C111" s="479"/>
      <c r="D111" s="474"/>
      <c r="E111" s="479"/>
      <c r="F111" s="475"/>
      <c r="G111" s="468"/>
      <c r="H111" s="444"/>
      <c r="I111" s="462">
        <f t="shared" si="3"/>
        <v>0</v>
      </c>
    </row>
    <row r="112" spans="1:9" hidden="1" x14ac:dyDescent="0.3">
      <c r="A112" s="191"/>
      <c r="B112" s="190"/>
      <c r="C112" s="479"/>
      <c r="D112" s="474"/>
      <c r="E112" s="479"/>
      <c r="F112" s="475"/>
      <c r="G112" s="468"/>
      <c r="H112" s="444"/>
      <c r="I112" s="462">
        <f t="shared" si="3"/>
        <v>0</v>
      </c>
    </row>
    <row r="113" spans="1:9" hidden="1" x14ac:dyDescent="0.3">
      <c r="A113" s="191"/>
      <c r="B113" s="190"/>
      <c r="C113" s="479"/>
      <c r="D113" s="474"/>
      <c r="E113" s="479"/>
      <c r="F113" s="475"/>
      <c r="G113" s="468"/>
      <c r="H113" s="444"/>
      <c r="I113" s="462">
        <f t="shared" si="3"/>
        <v>0</v>
      </c>
    </row>
    <row r="114" spans="1:9" hidden="1" x14ac:dyDescent="0.3">
      <c r="A114" s="221">
        <v>3</v>
      </c>
      <c r="B114" s="222" t="s">
        <v>445</v>
      </c>
      <c r="C114" s="476" t="s">
        <v>374</v>
      </c>
      <c r="D114" s="480">
        <f>SUM(D116:D130)</f>
        <v>0</v>
      </c>
      <c r="E114" s="476" t="s">
        <v>374</v>
      </c>
      <c r="F114" s="481">
        <f>SUM(F115:F122)</f>
        <v>0</v>
      </c>
      <c r="G114" s="468"/>
      <c r="H114" s="444"/>
      <c r="I114" s="462"/>
    </row>
    <row r="115" spans="1:9" hidden="1" x14ac:dyDescent="0.3">
      <c r="A115" s="191"/>
      <c r="B115" s="190" t="s">
        <v>267</v>
      </c>
      <c r="C115" s="479"/>
      <c r="D115" s="474"/>
      <c r="E115" s="479"/>
      <c r="F115" s="475"/>
      <c r="G115" s="468"/>
      <c r="H115" s="444"/>
      <c r="I115" s="462">
        <f t="shared" ref="I115:I122" si="4">F115-H115</f>
        <v>0</v>
      </c>
    </row>
    <row r="116" spans="1:9" hidden="1" x14ac:dyDescent="0.3">
      <c r="A116" s="191"/>
      <c r="B116" s="225"/>
      <c r="C116" s="479"/>
      <c r="D116" s="474"/>
      <c r="E116" s="479"/>
      <c r="F116" s="475"/>
      <c r="G116" s="468"/>
      <c r="H116" s="444"/>
      <c r="I116" s="462">
        <f t="shared" si="4"/>
        <v>0</v>
      </c>
    </row>
    <row r="117" spans="1:9" hidden="1" x14ac:dyDescent="0.3">
      <c r="A117" s="191"/>
      <c r="B117" s="225"/>
      <c r="C117" s="479"/>
      <c r="D117" s="474"/>
      <c r="E117" s="479"/>
      <c r="F117" s="475"/>
      <c r="G117" s="468"/>
      <c r="H117" s="444"/>
      <c r="I117" s="462">
        <f t="shared" si="4"/>
        <v>0</v>
      </c>
    </row>
    <row r="118" spans="1:9" hidden="1" x14ac:dyDescent="0.3">
      <c r="A118" s="191"/>
      <c r="B118" s="225"/>
      <c r="C118" s="479"/>
      <c r="D118" s="474"/>
      <c r="E118" s="479"/>
      <c r="F118" s="475"/>
      <c r="G118" s="468"/>
      <c r="H118" s="444"/>
      <c r="I118" s="462">
        <f t="shared" si="4"/>
        <v>0</v>
      </c>
    </row>
    <row r="119" spans="1:9" hidden="1" x14ac:dyDescent="0.3">
      <c r="A119" s="191"/>
      <c r="B119" s="225"/>
      <c r="C119" s="479"/>
      <c r="D119" s="474"/>
      <c r="E119" s="479"/>
      <c r="F119" s="475"/>
      <c r="G119" s="468"/>
      <c r="H119" s="444"/>
      <c r="I119" s="462">
        <f t="shared" si="4"/>
        <v>0</v>
      </c>
    </row>
    <row r="120" spans="1:9" hidden="1" x14ac:dyDescent="0.3">
      <c r="A120" s="191"/>
      <c r="B120" s="225"/>
      <c r="C120" s="479"/>
      <c r="D120" s="474"/>
      <c r="E120" s="479"/>
      <c r="F120" s="475"/>
      <c r="G120" s="468"/>
      <c r="H120" s="444"/>
      <c r="I120" s="462">
        <f t="shared" si="4"/>
        <v>0</v>
      </c>
    </row>
    <row r="121" spans="1:9" hidden="1" x14ac:dyDescent="0.3">
      <c r="A121" s="191"/>
      <c r="B121" s="225"/>
      <c r="C121" s="479"/>
      <c r="D121" s="474"/>
      <c r="E121" s="479"/>
      <c r="F121" s="475"/>
      <c r="G121" s="468"/>
      <c r="H121" s="444"/>
      <c r="I121" s="462">
        <f t="shared" si="4"/>
        <v>0</v>
      </c>
    </row>
    <row r="122" spans="1:9" hidden="1" x14ac:dyDescent="0.3">
      <c r="A122" s="191"/>
      <c r="B122" s="226"/>
      <c r="C122" s="479"/>
      <c r="D122" s="474"/>
      <c r="E122" s="479"/>
      <c r="F122" s="475"/>
      <c r="G122" s="468"/>
      <c r="H122" s="444"/>
      <c r="I122" s="462">
        <f t="shared" si="4"/>
        <v>0</v>
      </c>
    </row>
    <row r="123" spans="1:9" hidden="1" x14ac:dyDescent="0.3">
      <c r="A123" s="221">
        <v>4</v>
      </c>
      <c r="B123" s="221" t="s">
        <v>446</v>
      </c>
      <c r="C123" s="476" t="s">
        <v>374</v>
      </c>
      <c r="D123" s="480">
        <f>SUM(D130:D130)</f>
        <v>0</v>
      </c>
      <c r="E123" s="476" t="s">
        <v>374</v>
      </c>
      <c r="F123" s="481">
        <f>SUM(F124:F130)</f>
        <v>0</v>
      </c>
      <c r="G123" s="468"/>
      <c r="H123" s="444"/>
      <c r="I123" s="462"/>
    </row>
    <row r="124" spans="1:9" hidden="1" x14ac:dyDescent="0.3">
      <c r="A124" s="191"/>
      <c r="B124" s="225" t="s">
        <v>267</v>
      </c>
      <c r="C124" s="479"/>
      <c r="D124" s="474"/>
      <c r="E124" s="479"/>
      <c r="F124" s="475"/>
      <c r="G124" s="468"/>
      <c r="H124" s="444"/>
      <c r="I124" s="462">
        <f t="shared" ref="I124:I130" si="5">F124-H124</f>
        <v>0</v>
      </c>
    </row>
    <row r="125" spans="1:9" hidden="1" x14ac:dyDescent="0.3">
      <c r="A125" s="191"/>
      <c r="B125" s="472" t="s">
        <v>569</v>
      </c>
      <c r="C125" s="479"/>
      <c r="D125" s="474"/>
      <c r="E125" s="479"/>
      <c r="F125" s="475"/>
      <c r="G125" s="468"/>
      <c r="H125" s="444"/>
      <c r="I125" s="462">
        <f t="shared" si="5"/>
        <v>0</v>
      </c>
    </row>
    <row r="126" spans="1:9" hidden="1" x14ac:dyDescent="0.3">
      <c r="A126" s="191"/>
      <c r="B126" s="225"/>
      <c r="C126" s="479"/>
      <c r="D126" s="474"/>
      <c r="E126" s="479"/>
      <c r="F126" s="475"/>
      <c r="G126" s="468"/>
      <c r="H126" s="444"/>
      <c r="I126" s="462">
        <f t="shared" si="5"/>
        <v>0</v>
      </c>
    </row>
    <row r="127" spans="1:9" hidden="1" x14ac:dyDescent="0.3">
      <c r="A127" s="191"/>
      <c r="B127" s="225"/>
      <c r="C127" s="479"/>
      <c r="D127" s="474"/>
      <c r="E127" s="479"/>
      <c r="F127" s="475"/>
      <c r="G127" s="468"/>
      <c r="H127" s="444"/>
      <c r="I127" s="462">
        <f t="shared" si="5"/>
        <v>0</v>
      </c>
    </row>
    <row r="128" spans="1:9" hidden="1" x14ac:dyDescent="0.3">
      <c r="A128" s="191"/>
      <c r="B128" s="225"/>
      <c r="C128" s="479"/>
      <c r="D128" s="474"/>
      <c r="E128" s="479"/>
      <c r="F128" s="475"/>
      <c r="G128" s="468"/>
      <c r="H128" s="444"/>
      <c r="I128" s="462">
        <f t="shared" si="5"/>
        <v>0</v>
      </c>
    </row>
    <row r="129" spans="1:9" hidden="1" x14ac:dyDescent="0.3">
      <c r="A129" s="191"/>
      <c r="B129" s="225"/>
      <c r="C129" s="479"/>
      <c r="D129" s="474"/>
      <c r="E129" s="479"/>
      <c r="F129" s="475"/>
      <c r="G129" s="468"/>
      <c r="H129" s="444"/>
      <c r="I129" s="462">
        <f t="shared" si="5"/>
        <v>0</v>
      </c>
    </row>
    <row r="130" spans="1:9" hidden="1" x14ac:dyDescent="0.3">
      <c r="A130" s="191"/>
      <c r="B130" s="225"/>
      <c r="C130" s="479"/>
      <c r="D130" s="474"/>
      <c r="E130" s="479"/>
      <c r="F130" s="475"/>
      <c r="G130" s="468"/>
      <c r="H130" s="444"/>
      <c r="I130" s="462">
        <f t="shared" si="5"/>
        <v>0</v>
      </c>
    </row>
    <row r="131" spans="1:9" hidden="1" x14ac:dyDescent="0.3">
      <c r="A131" s="221">
        <v>5</v>
      </c>
      <c r="B131" s="221" t="s">
        <v>447</v>
      </c>
      <c r="C131" s="476" t="s">
        <v>374</v>
      </c>
      <c r="D131" s="480">
        <f>SUM(D132:D154)</f>
        <v>0</v>
      </c>
      <c r="E131" s="476" t="s">
        <v>374</v>
      </c>
      <c r="F131" s="481">
        <f>SUM(F132:F154)</f>
        <v>0</v>
      </c>
      <c r="G131" s="468"/>
      <c r="H131" s="444"/>
      <c r="I131" s="462"/>
    </row>
    <row r="132" spans="1:9" hidden="1" x14ac:dyDescent="0.3">
      <c r="A132" s="227"/>
      <c r="B132" s="228" t="s">
        <v>267</v>
      </c>
      <c r="C132" s="479"/>
      <c r="D132" s="474"/>
      <c r="E132" s="479"/>
      <c r="F132" s="475"/>
      <c r="G132" s="468"/>
      <c r="H132" s="444"/>
      <c r="I132" s="462">
        <f t="shared" ref="I132:I138" si="6">F132-H132</f>
        <v>0</v>
      </c>
    </row>
    <row r="133" spans="1:9" hidden="1" x14ac:dyDescent="0.3">
      <c r="A133" s="191"/>
      <c r="B133" s="471" t="s">
        <v>570</v>
      </c>
      <c r="C133" s="479"/>
      <c r="D133" s="474"/>
      <c r="E133" s="479"/>
      <c r="F133" s="475"/>
      <c r="G133" s="468"/>
      <c r="H133" s="444"/>
      <c r="I133" s="462">
        <f t="shared" si="6"/>
        <v>0</v>
      </c>
    </row>
    <row r="134" spans="1:9" hidden="1" x14ac:dyDescent="0.3">
      <c r="A134" s="191"/>
      <c r="B134" s="471" t="s">
        <v>571</v>
      </c>
      <c r="C134" s="479"/>
      <c r="D134" s="474"/>
      <c r="E134" s="479"/>
      <c r="F134" s="475"/>
      <c r="G134" s="468"/>
      <c r="H134" s="444"/>
      <c r="I134" s="462">
        <f t="shared" si="6"/>
        <v>0</v>
      </c>
    </row>
    <row r="135" spans="1:9" hidden="1" x14ac:dyDescent="0.3">
      <c r="A135" s="191"/>
      <c r="B135" s="471" t="s">
        <v>572</v>
      </c>
      <c r="C135" s="479"/>
      <c r="D135" s="474"/>
      <c r="E135" s="479"/>
      <c r="F135" s="475"/>
      <c r="G135" s="468"/>
      <c r="H135" s="444"/>
      <c r="I135" s="462">
        <f t="shared" si="6"/>
        <v>0</v>
      </c>
    </row>
    <row r="136" spans="1:9" hidden="1" x14ac:dyDescent="0.3">
      <c r="A136" s="191"/>
      <c r="B136" s="471" t="s">
        <v>573</v>
      </c>
      <c r="C136" s="479"/>
      <c r="D136" s="474"/>
      <c r="E136" s="479"/>
      <c r="F136" s="475"/>
      <c r="G136" s="468"/>
      <c r="H136" s="444"/>
      <c r="I136" s="462">
        <f t="shared" si="6"/>
        <v>0</v>
      </c>
    </row>
    <row r="137" spans="1:9" hidden="1" x14ac:dyDescent="0.3">
      <c r="A137" s="191"/>
      <c r="B137" s="472" t="s">
        <v>574</v>
      </c>
      <c r="C137" s="479"/>
      <c r="D137" s="474"/>
      <c r="E137" s="479"/>
      <c r="F137" s="475"/>
      <c r="G137" s="468"/>
      <c r="H137" s="444"/>
      <c r="I137" s="462">
        <f t="shared" si="6"/>
        <v>0</v>
      </c>
    </row>
    <row r="138" spans="1:9" hidden="1" x14ac:dyDescent="0.3">
      <c r="A138" s="191"/>
      <c r="B138" s="471" t="s">
        <v>575</v>
      </c>
      <c r="C138" s="479"/>
      <c r="D138" s="474"/>
      <c r="E138" s="479"/>
      <c r="F138" s="475"/>
      <c r="G138" s="468"/>
      <c r="H138" s="444"/>
      <c r="I138" s="462">
        <f t="shared" si="6"/>
        <v>0</v>
      </c>
    </row>
    <row r="139" spans="1:9" hidden="1" x14ac:dyDescent="0.3">
      <c r="A139" s="191"/>
      <c r="B139" s="471" t="s">
        <v>579</v>
      </c>
      <c r="C139" s="479"/>
      <c r="D139" s="474"/>
      <c r="E139" s="479"/>
      <c r="F139" s="475"/>
      <c r="G139" s="468"/>
      <c r="H139" s="444"/>
      <c r="I139" s="462"/>
    </row>
    <row r="140" spans="1:9" hidden="1" x14ac:dyDescent="0.3">
      <c r="A140" s="191"/>
      <c r="B140" s="471" t="s">
        <v>576</v>
      </c>
      <c r="C140" s="479"/>
      <c r="D140" s="474"/>
      <c r="E140" s="479"/>
      <c r="F140" s="475"/>
      <c r="G140" s="468"/>
      <c r="H140" s="444"/>
      <c r="I140" s="462">
        <f t="shared" ref="I140:I153" si="7">F140-H140</f>
        <v>0</v>
      </c>
    </row>
    <row r="141" spans="1:9" hidden="1" x14ac:dyDescent="0.3">
      <c r="A141" s="191"/>
      <c r="B141" s="471" t="s">
        <v>577</v>
      </c>
      <c r="C141" s="479"/>
      <c r="D141" s="474"/>
      <c r="E141" s="479"/>
      <c r="F141" s="475"/>
      <c r="G141" s="468"/>
      <c r="H141" s="444"/>
      <c r="I141" s="462">
        <f t="shared" si="7"/>
        <v>0</v>
      </c>
    </row>
    <row r="142" spans="1:9" hidden="1" x14ac:dyDescent="0.3">
      <c r="A142" s="191"/>
      <c r="B142" s="471" t="s">
        <v>578</v>
      </c>
      <c r="C142" s="479"/>
      <c r="D142" s="474"/>
      <c r="E142" s="479"/>
      <c r="F142" s="475"/>
      <c r="G142" s="468"/>
      <c r="H142" s="444"/>
      <c r="I142" s="462">
        <f t="shared" si="7"/>
        <v>0</v>
      </c>
    </row>
    <row r="143" spans="1:9" hidden="1" x14ac:dyDescent="0.3">
      <c r="A143" s="191"/>
      <c r="B143" s="471"/>
      <c r="C143" s="479"/>
      <c r="D143" s="474"/>
      <c r="E143" s="479"/>
      <c r="F143" s="475"/>
      <c r="G143" s="468"/>
      <c r="H143" s="444"/>
      <c r="I143" s="462">
        <f t="shared" si="7"/>
        <v>0</v>
      </c>
    </row>
    <row r="144" spans="1:9" hidden="1" x14ac:dyDescent="0.3">
      <c r="A144" s="191"/>
      <c r="B144" s="471"/>
      <c r="C144" s="479"/>
      <c r="D144" s="474"/>
      <c r="E144" s="479"/>
      <c r="F144" s="475"/>
      <c r="G144" s="468"/>
      <c r="H144" s="444"/>
      <c r="I144" s="462">
        <f t="shared" si="7"/>
        <v>0</v>
      </c>
    </row>
    <row r="145" spans="1:9" hidden="1" x14ac:dyDescent="0.3">
      <c r="A145" s="191"/>
      <c r="B145" s="190"/>
      <c r="C145" s="479"/>
      <c r="D145" s="474"/>
      <c r="E145" s="479"/>
      <c r="F145" s="475"/>
      <c r="G145" s="468"/>
      <c r="H145" s="444"/>
      <c r="I145" s="462">
        <f t="shared" si="7"/>
        <v>0</v>
      </c>
    </row>
    <row r="146" spans="1:9" hidden="1" x14ac:dyDescent="0.3">
      <c r="A146" s="191"/>
      <c r="B146" s="190"/>
      <c r="C146" s="479"/>
      <c r="D146" s="474"/>
      <c r="E146" s="479"/>
      <c r="F146" s="475"/>
      <c r="G146" s="468"/>
      <c r="H146" s="444"/>
      <c r="I146" s="462">
        <f t="shared" si="7"/>
        <v>0</v>
      </c>
    </row>
    <row r="147" spans="1:9" hidden="1" x14ac:dyDescent="0.3">
      <c r="A147" s="191"/>
      <c r="B147" s="190"/>
      <c r="C147" s="479"/>
      <c r="D147" s="474"/>
      <c r="E147" s="479"/>
      <c r="F147" s="475"/>
      <c r="G147" s="468"/>
      <c r="H147" s="444"/>
      <c r="I147" s="462">
        <f t="shared" si="7"/>
        <v>0</v>
      </c>
    </row>
    <row r="148" spans="1:9" hidden="1" x14ac:dyDescent="0.3">
      <c r="A148" s="191"/>
      <c r="B148" s="190"/>
      <c r="C148" s="479"/>
      <c r="D148" s="474"/>
      <c r="E148" s="479"/>
      <c r="F148" s="475"/>
      <c r="G148" s="468"/>
      <c r="H148" s="444"/>
      <c r="I148" s="462">
        <f t="shared" si="7"/>
        <v>0</v>
      </c>
    </row>
    <row r="149" spans="1:9" hidden="1" x14ac:dyDescent="0.3">
      <c r="A149" s="191"/>
      <c r="B149" s="190"/>
      <c r="C149" s="479"/>
      <c r="D149" s="474"/>
      <c r="E149" s="479"/>
      <c r="F149" s="475"/>
      <c r="G149" s="468"/>
      <c r="H149" s="444"/>
      <c r="I149" s="462">
        <f t="shared" si="7"/>
        <v>0</v>
      </c>
    </row>
    <row r="150" spans="1:9" hidden="1" x14ac:dyDescent="0.3">
      <c r="A150" s="191"/>
      <c r="B150" s="190"/>
      <c r="C150" s="479"/>
      <c r="D150" s="474"/>
      <c r="E150" s="479"/>
      <c r="F150" s="475"/>
      <c r="G150" s="468"/>
      <c r="H150" s="444"/>
      <c r="I150" s="462">
        <f t="shared" si="7"/>
        <v>0</v>
      </c>
    </row>
    <row r="151" spans="1:9" hidden="1" x14ac:dyDescent="0.3">
      <c r="A151" s="191"/>
      <c r="B151" s="190"/>
      <c r="C151" s="479"/>
      <c r="D151" s="474"/>
      <c r="E151" s="479"/>
      <c r="F151" s="475"/>
      <c r="G151" s="468"/>
      <c r="H151" s="444"/>
      <c r="I151" s="462">
        <f t="shared" si="7"/>
        <v>0</v>
      </c>
    </row>
    <row r="152" spans="1:9" hidden="1" x14ac:dyDescent="0.3">
      <c r="A152" s="191"/>
      <c r="B152" s="225"/>
      <c r="C152" s="479"/>
      <c r="D152" s="474"/>
      <c r="E152" s="479"/>
      <c r="F152" s="482"/>
      <c r="G152" s="468"/>
      <c r="H152" s="444"/>
      <c r="I152" s="462">
        <f t="shared" si="7"/>
        <v>0</v>
      </c>
    </row>
    <row r="153" spans="1:9" hidden="1" x14ac:dyDescent="0.3">
      <c r="A153" s="191"/>
      <c r="B153" s="190"/>
      <c r="C153" s="479"/>
      <c r="D153" s="474"/>
      <c r="E153" s="479"/>
      <c r="F153" s="475"/>
      <c r="G153" s="468"/>
      <c r="H153" s="444"/>
      <c r="I153" s="462">
        <f t="shared" si="7"/>
        <v>0</v>
      </c>
    </row>
    <row r="154" spans="1:9" x14ac:dyDescent="0.3">
      <c r="A154" s="191"/>
      <c r="B154" s="190"/>
      <c r="C154" s="479"/>
      <c r="D154" s="474"/>
      <c r="E154" s="479"/>
      <c r="F154" s="475"/>
      <c r="G154" s="468"/>
      <c r="H154" s="444"/>
      <c r="I154" s="462"/>
    </row>
    <row r="155" spans="1:9" x14ac:dyDescent="0.3">
      <c r="A155" s="192"/>
      <c r="B155" s="193" t="s">
        <v>364</v>
      </c>
      <c r="C155" s="483" t="s">
        <v>374</v>
      </c>
      <c r="D155" s="484">
        <f>D123+D114+D108+D85+D131</f>
        <v>0</v>
      </c>
      <c r="E155" s="483" t="s">
        <v>10</v>
      </c>
      <c r="F155" s="485">
        <f>F123+F114+F108+F85+F131</f>
        <v>0</v>
      </c>
      <c r="G155" s="470" t="s">
        <v>438</v>
      </c>
      <c r="H155" s="461">
        <f>SUM(H84:H154)</f>
        <v>0</v>
      </c>
      <c r="I155" s="461">
        <f>SUM(I84:I154)</f>
        <v>0</v>
      </c>
    </row>
    <row r="156" spans="1:9" x14ac:dyDescent="0.3">
      <c r="F156" s="194"/>
      <c r="G156" s="464" t="s">
        <v>552</v>
      </c>
      <c r="H156" s="465">
        <f>H83+H155</f>
        <v>0</v>
      </c>
      <c r="I156" s="465">
        <f>I83+I155</f>
        <v>10000</v>
      </c>
    </row>
    <row r="157" spans="1:9" x14ac:dyDescent="0.3">
      <c r="F157" s="194"/>
    </row>
    <row r="158" spans="1:9" x14ac:dyDescent="0.3">
      <c r="F158" s="194"/>
    </row>
    <row r="159" spans="1:9" x14ac:dyDescent="0.25">
      <c r="A159" s="709" t="s">
        <v>541</v>
      </c>
      <c r="B159" s="710"/>
      <c r="C159" s="710"/>
      <c r="D159" s="708"/>
      <c r="E159" s="710"/>
      <c r="F159" s="708" t="s">
        <v>694</v>
      </c>
      <c r="G159" s="710"/>
      <c r="H159" s="710"/>
      <c r="I159" s="415"/>
    </row>
    <row r="160" spans="1:9" ht="15" x14ac:dyDescent="0.25">
      <c r="A160" s="389"/>
      <c r="B160" s="389"/>
      <c r="C160" s="389"/>
      <c r="D160" s="391" t="s">
        <v>171</v>
      </c>
      <c r="E160" s="389"/>
      <c r="F160" s="391" t="s">
        <v>172</v>
      </c>
      <c r="G160" s="389"/>
      <c r="H160" s="389"/>
      <c r="I160" s="393"/>
    </row>
    <row r="161" spans="1:9" ht="15.75" x14ac:dyDescent="0.25">
      <c r="A161" s="82"/>
      <c r="B161" s="82"/>
      <c r="C161" s="82"/>
      <c r="D161" s="82"/>
      <c r="E161" s="82"/>
      <c r="F161" s="82"/>
      <c r="G161" s="82"/>
      <c r="H161" s="82"/>
      <c r="I161" s="392"/>
    </row>
    <row r="162" spans="1:9" x14ac:dyDescent="0.25">
      <c r="A162" s="709" t="s">
        <v>173</v>
      </c>
      <c r="B162" s="710"/>
      <c r="C162" s="710"/>
      <c r="D162" s="708"/>
      <c r="E162" s="710"/>
      <c r="F162" s="714" t="s">
        <v>742</v>
      </c>
      <c r="G162" s="710"/>
      <c r="H162" s="710"/>
      <c r="I162" s="415"/>
    </row>
    <row r="163" spans="1:9" ht="15" x14ac:dyDescent="0.25">
      <c r="A163" s="389"/>
      <c r="B163" s="389"/>
      <c r="C163" s="389"/>
      <c r="D163" s="391" t="s">
        <v>171</v>
      </c>
      <c r="E163" s="389"/>
      <c r="F163" s="391" t="s">
        <v>172</v>
      </c>
      <c r="G163" s="389"/>
      <c r="H163" s="389"/>
      <c r="I163" s="393"/>
    </row>
    <row r="166" spans="1:9" ht="21" x14ac:dyDescent="0.35">
      <c r="B166" s="232"/>
    </row>
  </sheetData>
  <mergeCells count="7">
    <mergeCell ref="A84:F84"/>
    <mergeCell ref="A3:F3"/>
    <mergeCell ref="A9:A10"/>
    <mergeCell ref="B9:B10"/>
    <mergeCell ref="C9:D9"/>
    <mergeCell ref="E9:F9"/>
    <mergeCell ref="A12:F12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2:AS17"/>
  <sheetViews>
    <sheetView view="pageBreakPreview" zoomScaleSheetLayoutView="100" workbookViewId="0">
      <selection activeCell="D13" sqref="D13"/>
    </sheetView>
  </sheetViews>
  <sheetFormatPr defaultColWidth="9.140625" defaultRowHeight="15" x14ac:dyDescent="0.25"/>
  <cols>
    <col min="1" max="1" width="91" style="65" customWidth="1"/>
    <col min="2" max="4" width="26.42578125" style="65" customWidth="1"/>
    <col min="5" max="6" width="20.140625" style="65" customWidth="1"/>
    <col min="7" max="16384" width="9.140625" style="65"/>
  </cols>
  <sheetData>
    <row r="2" spans="1:45" x14ac:dyDescent="0.25">
      <c r="D2" s="65" t="s">
        <v>508</v>
      </c>
    </row>
    <row r="4" spans="1:45" ht="18.75" x14ac:dyDescent="0.3">
      <c r="A4" s="575" t="s">
        <v>509</v>
      </c>
    </row>
    <row r="5" spans="1:45" x14ac:dyDescent="0.25">
      <c r="B5" s="1164"/>
      <c r="C5" s="1164"/>
      <c r="D5" s="1164"/>
    </row>
    <row r="6" spans="1:45" ht="18.75" x14ac:dyDescent="0.3">
      <c r="A6" s="1150" t="s">
        <v>0</v>
      </c>
      <c r="B6" s="1162" t="s">
        <v>338</v>
      </c>
      <c r="C6" s="1162"/>
      <c r="D6" s="1162"/>
      <c r="E6" s="575"/>
      <c r="F6" s="575"/>
    </row>
    <row r="7" spans="1:45" ht="56.25" x14ac:dyDescent="0.3">
      <c r="A7" s="1136"/>
      <c r="B7" s="574" t="s">
        <v>543</v>
      </c>
      <c r="C7" s="574" t="s">
        <v>544</v>
      </c>
      <c r="D7" s="574" t="s">
        <v>545</v>
      </c>
      <c r="E7" s="575"/>
      <c r="F7" s="575"/>
    </row>
    <row r="8" spans="1:45" ht="18.75" x14ac:dyDescent="0.3">
      <c r="A8" s="541">
        <v>1</v>
      </c>
      <c r="B8" s="85">
        <v>2</v>
      </c>
      <c r="C8" s="85">
        <v>3</v>
      </c>
      <c r="D8" s="85">
        <v>4</v>
      </c>
      <c r="E8" s="575"/>
      <c r="F8" s="575"/>
    </row>
    <row r="9" spans="1:45" ht="18.75" x14ac:dyDescent="0.3">
      <c r="A9" s="582" t="s">
        <v>339</v>
      </c>
      <c r="B9" s="771">
        <f>-3800-760</f>
        <v>-4560</v>
      </c>
      <c r="C9" s="551"/>
      <c r="D9" s="551"/>
      <c r="E9" s="575"/>
      <c r="F9" s="575"/>
    </row>
    <row r="10" spans="1:45" ht="18.75" x14ac:dyDescent="0.3">
      <c r="A10" s="571" t="s">
        <v>316</v>
      </c>
      <c r="B10" s="550">
        <f>B9</f>
        <v>-4560</v>
      </c>
      <c r="C10" s="550">
        <f>C9</f>
        <v>0</v>
      </c>
      <c r="D10" s="550">
        <f>D9</f>
        <v>0</v>
      </c>
      <c r="E10" s="575"/>
      <c r="F10" s="575"/>
    </row>
    <row r="11" spans="1:45" ht="18.75" x14ac:dyDescent="0.3">
      <c r="A11" s="575"/>
      <c r="B11" s="575"/>
      <c r="C11" s="575"/>
      <c r="D11" s="575"/>
      <c r="E11" s="575"/>
      <c r="F11" s="575"/>
    </row>
    <row r="13" spans="1:45" s="386" customFormat="1" ht="18" customHeight="1" x14ac:dyDescent="0.3">
      <c r="A13" s="570" t="s">
        <v>891</v>
      </c>
      <c r="B13" s="579"/>
      <c r="C13" s="580"/>
      <c r="D13" s="579" t="s">
        <v>694</v>
      </c>
      <c r="F13" s="567"/>
      <c r="G13" s="567"/>
      <c r="H13" s="569"/>
      <c r="I13" s="569"/>
      <c r="K13" s="567"/>
      <c r="L13" s="567"/>
      <c r="M13" s="567"/>
      <c r="N13" s="567"/>
      <c r="O13" s="567"/>
      <c r="P13" s="567"/>
      <c r="Q13" s="567"/>
      <c r="R13" s="567"/>
      <c r="S13" s="568"/>
      <c r="T13" s="568"/>
      <c r="AF13" s="567"/>
      <c r="AG13" s="567"/>
      <c r="AH13" s="567"/>
      <c r="AI13" s="567"/>
      <c r="AJ13" s="567"/>
      <c r="AK13" s="567"/>
      <c r="AL13" s="567"/>
      <c r="AM13" s="567"/>
      <c r="AN13" s="567"/>
      <c r="AO13" s="567"/>
      <c r="AP13" s="567"/>
      <c r="AQ13" s="567"/>
      <c r="AR13" s="567"/>
      <c r="AS13" s="567"/>
    </row>
    <row r="14" spans="1:45" s="99" customFormat="1" ht="18" customHeight="1" x14ac:dyDescent="0.25">
      <c r="A14" s="388" t="s">
        <v>329</v>
      </c>
      <c r="B14" s="577" t="s">
        <v>171</v>
      </c>
      <c r="C14" s="578"/>
      <c r="D14" s="577" t="s">
        <v>172</v>
      </c>
      <c r="F14" s="565"/>
      <c r="G14" s="565"/>
      <c r="H14" s="565"/>
      <c r="I14" s="565"/>
      <c r="K14" s="565"/>
      <c r="L14" s="565"/>
      <c r="M14" s="565"/>
      <c r="N14" s="565"/>
      <c r="O14" s="565"/>
      <c r="P14" s="565"/>
      <c r="Q14" s="565"/>
      <c r="R14" s="565"/>
      <c r="S14" s="566"/>
      <c r="T14" s="566"/>
      <c r="AF14" s="565"/>
      <c r="AG14" s="565"/>
      <c r="AH14" s="565"/>
      <c r="AI14" s="565"/>
      <c r="AJ14" s="565"/>
      <c r="AK14" s="565"/>
      <c r="AL14" s="565"/>
      <c r="AM14" s="565"/>
      <c r="AN14" s="565"/>
      <c r="AO14" s="565"/>
      <c r="AP14" s="565"/>
      <c r="AQ14" s="565"/>
      <c r="AR14" s="565"/>
      <c r="AS14" s="565"/>
    </row>
    <row r="15" spans="1:45" s="99" customFormat="1" ht="18" customHeight="1" x14ac:dyDescent="0.25">
      <c r="A15" s="387"/>
      <c r="B15" s="578"/>
      <c r="C15" s="578"/>
      <c r="D15" s="578"/>
      <c r="F15" s="566"/>
      <c r="G15" s="566"/>
      <c r="H15" s="565"/>
      <c r="I15" s="566"/>
      <c r="K15" s="566"/>
      <c r="L15" s="566"/>
      <c r="M15" s="566"/>
      <c r="N15" s="566"/>
      <c r="O15" s="566"/>
      <c r="P15" s="566"/>
      <c r="Q15" s="566"/>
      <c r="R15" s="566"/>
      <c r="S15" s="566"/>
      <c r="T15" s="566"/>
      <c r="AF15" s="566"/>
      <c r="AG15" s="566"/>
      <c r="AH15" s="566"/>
      <c r="AI15" s="566"/>
      <c r="AJ15" s="566"/>
      <c r="AK15" s="566"/>
      <c r="AL15" s="566"/>
      <c r="AM15" s="566"/>
      <c r="AN15" s="566"/>
      <c r="AO15" s="566"/>
      <c r="AP15" s="566"/>
      <c r="AQ15" s="566"/>
      <c r="AR15" s="566"/>
      <c r="AS15" s="566"/>
    </row>
    <row r="16" spans="1:45" s="386" customFormat="1" ht="18" customHeight="1" x14ac:dyDescent="0.3">
      <c r="A16" s="570" t="s">
        <v>809</v>
      </c>
      <c r="B16" s="579"/>
      <c r="C16" s="580"/>
      <c r="D16" s="579" t="s">
        <v>810</v>
      </c>
      <c r="F16" s="567"/>
      <c r="G16" s="567"/>
      <c r="H16" s="569"/>
      <c r="I16" s="569"/>
      <c r="K16" s="567"/>
      <c r="L16" s="567"/>
      <c r="M16" s="567"/>
      <c r="N16" s="567"/>
      <c r="O16" s="567"/>
      <c r="P16" s="567"/>
      <c r="Q16" s="567"/>
      <c r="R16" s="567"/>
      <c r="S16" s="568"/>
      <c r="T16" s="568"/>
      <c r="AF16" s="567"/>
      <c r="AG16" s="567"/>
      <c r="AH16" s="567"/>
      <c r="AI16" s="567"/>
      <c r="AJ16" s="567"/>
      <c r="AK16" s="567"/>
      <c r="AL16" s="567"/>
      <c r="AM16" s="567"/>
      <c r="AN16" s="567"/>
      <c r="AO16" s="567"/>
      <c r="AP16" s="567"/>
      <c r="AQ16" s="567"/>
      <c r="AR16" s="567"/>
      <c r="AS16" s="567"/>
    </row>
    <row r="17" spans="1:45" s="99" customFormat="1" ht="18" customHeight="1" x14ac:dyDescent="0.25">
      <c r="A17" s="387"/>
      <c r="B17" s="577" t="s">
        <v>171</v>
      </c>
      <c r="C17" s="578"/>
      <c r="D17" s="577" t="s">
        <v>172</v>
      </c>
      <c r="F17" s="565"/>
      <c r="G17" s="565"/>
      <c r="H17" s="565"/>
      <c r="I17" s="565"/>
      <c r="K17" s="565"/>
      <c r="L17" s="565"/>
      <c r="M17" s="565"/>
      <c r="N17" s="565"/>
      <c r="O17" s="565"/>
      <c r="P17" s="565"/>
      <c r="Q17" s="565"/>
      <c r="R17" s="565"/>
      <c r="S17" s="566"/>
      <c r="T17" s="566"/>
      <c r="AF17" s="565"/>
      <c r="AG17" s="565"/>
      <c r="AH17" s="565"/>
      <c r="AI17" s="565"/>
      <c r="AJ17" s="565"/>
      <c r="AK17" s="565"/>
      <c r="AL17" s="565"/>
      <c r="AM17" s="565"/>
      <c r="AN17" s="565"/>
      <c r="AO17" s="565"/>
      <c r="AP17" s="565"/>
      <c r="AQ17" s="565"/>
      <c r="AR17" s="565"/>
      <c r="AS17" s="565"/>
    </row>
  </sheetData>
  <mergeCells count="3">
    <mergeCell ref="B5:D5"/>
    <mergeCell ref="A6:A7"/>
    <mergeCell ref="B6:D6"/>
  </mergeCells>
  <pageMargins left="0.7" right="0.7" top="0.75" bottom="0.75" header="0.3" footer="0.3"/>
  <pageSetup paperSize="9" scale="59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L146"/>
  <sheetViews>
    <sheetView topLeftCell="A5" zoomScaleNormal="100" zoomScaleSheetLayoutView="70" workbookViewId="0">
      <selection activeCell="N27" sqref="N27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676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638">
        <v>2</v>
      </c>
      <c r="C11" s="487">
        <v>1</v>
      </c>
      <c r="D11" s="775">
        <v>2</v>
      </c>
      <c r="E11" s="648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ht="21" customHeight="1" x14ac:dyDescent="0.3">
      <c r="A12" s="1206" t="s">
        <v>550</v>
      </c>
      <c r="B12" s="1207"/>
      <c r="C12" s="1265"/>
      <c r="D12" s="1265"/>
      <c r="E12" s="1207"/>
      <c r="F12" s="1208"/>
      <c r="G12" s="223"/>
      <c r="H12" s="223"/>
      <c r="I12" s="223"/>
    </row>
    <row r="13" spans="1:11" s="506" customFormat="1" ht="21.6" hidden="1" customHeight="1" x14ac:dyDescent="0.25">
      <c r="A13" s="502">
        <v>1</v>
      </c>
      <c r="B13" s="503" t="s">
        <v>450</v>
      </c>
      <c r="C13" s="489" t="s">
        <v>374</v>
      </c>
      <c r="D13" s="490">
        <f>SUM(D14:D18)</f>
        <v>0</v>
      </c>
      <c r="E13" s="489" t="s">
        <v>374</v>
      </c>
      <c r="F13" s="490">
        <f>SUM(F14:F18)</f>
        <v>0</v>
      </c>
      <c r="G13" s="504"/>
      <c r="H13" s="504"/>
      <c r="I13" s="504"/>
      <c r="J13" s="505"/>
    </row>
    <row r="14" spans="1:11" hidden="1" x14ac:dyDescent="0.3">
      <c r="A14" s="454"/>
      <c r="B14" s="491" t="s">
        <v>451</v>
      </c>
      <c r="C14" s="492"/>
      <c r="D14" s="467"/>
      <c r="E14" s="492"/>
      <c r="F14" s="467"/>
      <c r="G14" s="220"/>
      <c r="H14" s="220"/>
      <c r="I14" s="220">
        <f t="shared" ref="I14:I69" si="0">F14-H14</f>
        <v>0</v>
      </c>
    </row>
    <row r="15" spans="1:11" hidden="1" x14ac:dyDescent="0.3">
      <c r="A15" s="454"/>
      <c r="B15" s="507" t="s">
        <v>580</v>
      </c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91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hidden="1" x14ac:dyDescent="0.3">
      <c r="A18" s="454"/>
      <c r="B18" s="450"/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220">
        <f t="shared" si="0"/>
        <v>0</v>
      </c>
    </row>
    <row r="19" spans="1:10" s="506" customFormat="1" ht="21.6" hidden="1" customHeight="1" x14ac:dyDescent="0.25">
      <c r="A19" s="502">
        <v>2</v>
      </c>
      <c r="B19" s="503" t="s">
        <v>452</v>
      </c>
      <c r="C19" s="489" t="s">
        <v>374</v>
      </c>
      <c r="D19" s="490">
        <f>SUM(D20:D26)</f>
        <v>0</v>
      </c>
      <c r="E19" s="489" t="s">
        <v>374</v>
      </c>
      <c r="F19" s="490">
        <f>SUM(F20:F26)</f>
        <v>0</v>
      </c>
      <c r="G19" s="504"/>
      <c r="H19" s="504"/>
      <c r="I19" s="504"/>
      <c r="J19" s="505"/>
    </row>
    <row r="20" spans="1:10" hidden="1" x14ac:dyDescent="0.3">
      <c r="A20" s="454"/>
      <c r="B20" s="491" t="s">
        <v>267</v>
      </c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hidden="1" x14ac:dyDescent="0.3">
      <c r="A26" s="454"/>
      <c r="B26" s="491"/>
      <c r="C26" s="492"/>
      <c r="D26" s="467"/>
      <c r="E26" s="492"/>
      <c r="F26" s="467"/>
      <c r="G26" s="220"/>
      <c r="H26" s="220"/>
      <c r="I26" s="220">
        <f t="shared" si="0"/>
        <v>0</v>
      </c>
    </row>
    <row r="27" spans="1:10" s="506" customFormat="1" ht="21.6" hidden="1" customHeight="1" x14ac:dyDescent="0.25">
      <c r="A27" s="502">
        <v>3</v>
      </c>
      <c r="B27" s="503" t="s">
        <v>453</v>
      </c>
      <c r="C27" s="489" t="s">
        <v>374</v>
      </c>
      <c r="D27" s="490">
        <f>SUM(D28:D32)</f>
        <v>0</v>
      </c>
      <c r="E27" s="489" t="s">
        <v>374</v>
      </c>
      <c r="F27" s="490">
        <f>SUM(F28:F33)</f>
        <v>0</v>
      </c>
      <c r="G27" s="504"/>
      <c r="H27" s="504"/>
      <c r="I27" s="504"/>
      <c r="J27" s="505"/>
    </row>
    <row r="28" spans="1:10" hidden="1" x14ac:dyDescent="0.3">
      <c r="A28" s="454"/>
      <c r="B28" s="491" t="s">
        <v>267</v>
      </c>
      <c r="C28" s="492"/>
      <c r="D28" s="467"/>
      <c r="E28" s="492"/>
      <c r="F28" s="467"/>
      <c r="G28" s="220"/>
      <c r="H28" s="220"/>
      <c r="I28" s="220">
        <f t="shared" si="0"/>
        <v>0</v>
      </c>
    </row>
    <row r="29" spans="1:10" hidden="1" x14ac:dyDescent="0.3">
      <c r="A29" s="454"/>
      <c r="B29" s="493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1"/>
      <c r="C30" s="492"/>
      <c r="D30" s="467"/>
      <c r="E30" s="492"/>
      <c r="F30" s="467"/>
      <c r="G30" s="220"/>
      <c r="H30" s="229"/>
      <c r="I30" s="220">
        <f t="shared" si="0"/>
        <v>0</v>
      </c>
    </row>
    <row r="31" spans="1:10" hidden="1" x14ac:dyDescent="0.3">
      <c r="A31" s="454"/>
      <c r="B31" s="494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x14ac:dyDescent="0.3">
      <c r="A33" s="454"/>
      <c r="B33" s="491"/>
      <c r="C33" s="492"/>
      <c r="D33" s="467"/>
      <c r="E33" s="492"/>
      <c r="F33" s="467"/>
      <c r="G33" s="220"/>
      <c r="H33" s="220"/>
      <c r="I33" s="220">
        <f t="shared" si="0"/>
        <v>0</v>
      </c>
    </row>
    <row r="34" spans="1:10" s="506" customFormat="1" ht="21.6" customHeight="1" x14ac:dyDescent="0.25">
      <c r="A34" s="502">
        <v>1</v>
      </c>
      <c r="B34" s="503" t="s">
        <v>454</v>
      </c>
      <c r="C34" s="489" t="s">
        <v>374</v>
      </c>
      <c r="D34" s="490">
        <f>SUM(D35:D68)</f>
        <v>0</v>
      </c>
      <c r="E34" s="489" t="s">
        <v>374</v>
      </c>
      <c r="F34" s="490">
        <f>SUM(F36:F72)</f>
        <v>6042.5</v>
      </c>
      <c r="G34" s="504"/>
      <c r="H34" s="504"/>
      <c r="I34" s="504"/>
      <c r="J34" s="505"/>
    </row>
    <row r="35" spans="1:10" x14ac:dyDescent="0.3">
      <c r="A35" s="501"/>
      <c r="B35" s="491" t="s">
        <v>267</v>
      </c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hidden="1" x14ac:dyDescent="0.3">
      <c r="A36" s="495"/>
      <c r="B36" s="507" t="s">
        <v>581</v>
      </c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507" t="s">
        <v>582</v>
      </c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t="37.5" hidden="1" x14ac:dyDescent="0.3">
      <c r="A38" s="495"/>
      <c r="B38" s="507" t="s">
        <v>583</v>
      </c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t="56.25" hidden="1" x14ac:dyDescent="0.3">
      <c r="A39" s="495"/>
      <c r="B39" s="507" t="s">
        <v>584</v>
      </c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t="37.5" hidden="1" x14ac:dyDescent="0.3">
      <c r="A40" s="495"/>
      <c r="B40" s="507" t="s">
        <v>585</v>
      </c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t="56.25" hidden="1" x14ac:dyDescent="0.3">
      <c r="A41" s="495"/>
      <c r="B41" s="507" t="s">
        <v>586</v>
      </c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t="37.5" hidden="1" x14ac:dyDescent="0.3">
      <c r="A42" s="495"/>
      <c r="B42" s="507" t="s">
        <v>587</v>
      </c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507" t="s">
        <v>588</v>
      </c>
      <c r="C43" s="492"/>
      <c r="D43" s="467"/>
      <c r="E43" s="492"/>
      <c r="F43" s="467"/>
      <c r="G43" s="220"/>
      <c r="H43" s="220"/>
      <c r="I43" s="220">
        <f t="shared" si="0"/>
        <v>0</v>
      </c>
    </row>
    <row r="44" spans="1:10" hidden="1" x14ac:dyDescent="0.3">
      <c r="A44" s="495"/>
      <c r="B44" s="507" t="s">
        <v>589</v>
      </c>
      <c r="C44" s="492"/>
      <c r="D44" s="467"/>
      <c r="E44" s="492"/>
      <c r="F44" s="467"/>
      <c r="G44" s="220"/>
      <c r="H44" s="220"/>
      <c r="I44" s="220">
        <f t="shared" si="0"/>
        <v>0</v>
      </c>
    </row>
    <row r="45" spans="1:10" hidden="1" x14ac:dyDescent="0.3">
      <c r="A45" s="495"/>
      <c r="B45" s="507" t="s">
        <v>590</v>
      </c>
      <c r="C45" s="492"/>
      <c r="D45" s="467"/>
      <c r="E45" s="492"/>
      <c r="F45" s="467"/>
      <c r="G45" s="220"/>
      <c r="H45" s="220"/>
      <c r="I45" s="220">
        <f t="shared" si="0"/>
        <v>0</v>
      </c>
    </row>
    <row r="46" spans="1:10" ht="37.5" hidden="1" x14ac:dyDescent="0.3">
      <c r="A46" s="495"/>
      <c r="B46" s="507" t="s">
        <v>591</v>
      </c>
      <c r="C46" s="492"/>
      <c r="D46" s="467"/>
      <c r="E46" s="492"/>
      <c r="F46" s="467"/>
      <c r="G46" s="220"/>
      <c r="H46" s="220"/>
      <c r="I46" s="220">
        <f t="shared" si="0"/>
        <v>0</v>
      </c>
    </row>
    <row r="47" spans="1:10" ht="37.5" hidden="1" x14ac:dyDescent="0.3">
      <c r="A47" s="495"/>
      <c r="B47" s="507" t="s">
        <v>592</v>
      </c>
      <c r="C47" s="492"/>
      <c r="D47" s="467"/>
      <c r="E47" s="492"/>
      <c r="F47" s="467"/>
      <c r="G47" s="220"/>
      <c r="H47" s="220"/>
      <c r="I47" s="220">
        <f t="shared" si="0"/>
        <v>0</v>
      </c>
    </row>
    <row r="48" spans="1:10" ht="37.5" hidden="1" x14ac:dyDescent="0.3">
      <c r="A48" s="495"/>
      <c r="B48" s="507" t="s">
        <v>593</v>
      </c>
      <c r="C48" s="492"/>
      <c r="D48" s="467"/>
      <c r="E48" s="492"/>
      <c r="F48" s="467"/>
      <c r="G48" s="220"/>
      <c r="H48" s="220"/>
      <c r="I48" s="220">
        <f t="shared" si="0"/>
        <v>0</v>
      </c>
    </row>
    <row r="49" spans="1:10" ht="56.25" hidden="1" x14ac:dyDescent="0.3">
      <c r="A49" s="495"/>
      <c r="B49" s="507" t="s">
        <v>594</v>
      </c>
      <c r="C49" s="492"/>
      <c r="D49" s="467"/>
      <c r="E49" s="492"/>
      <c r="F49" s="467"/>
      <c r="G49" s="220"/>
      <c r="H49" s="220"/>
      <c r="I49" s="220">
        <f t="shared" si="0"/>
        <v>0</v>
      </c>
    </row>
    <row r="50" spans="1:10" ht="37.5" hidden="1" x14ac:dyDescent="0.3">
      <c r="A50" s="495"/>
      <c r="B50" s="507" t="s">
        <v>595</v>
      </c>
      <c r="C50" s="492"/>
      <c r="D50" s="467"/>
      <c r="E50" s="492"/>
      <c r="F50" s="467"/>
      <c r="G50" s="220"/>
      <c r="H50" s="220"/>
      <c r="I50" s="220">
        <f t="shared" si="0"/>
        <v>0</v>
      </c>
    </row>
    <row r="51" spans="1:10" ht="37.5" hidden="1" x14ac:dyDescent="0.3">
      <c r="A51" s="495"/>
      <c r="B51" s="507" t="s">
        <v>596</v>
      </c>
      <c r="C51" s="492"/>
      <c r="D51" s="467"/>
      <c r="E51" s="492"/>
      <c r="F51" s="467"/>
      <c r="G51" s="220"/>
      <c r="H51" s="220"/>
      <c r="I51" s="220">
        <f t="shared" si="0"/>
        <v>0</v>
      </c>
    </row>
    <row r="52" spans="1:10" hidden="1" x14ac:dyDescent="0.3">
      <c r="A52" s="495"/>
      <c r="B52" s="507" t="s">
        <v>597</v>
      </c>
      <c r="C52" s="492"/>
      <c r="D52" s="467"/>
      <c r="E52" s="492"/>
      <c r="F52" s="467"/>
      <c r="G52" s="220"/>
      <c r="H52" s="220"/>
      <c r="I52" s="220">
        <f t="shared" si="0"/>
        <v>0</v>
      </c>
    </row>
    <row r="53" spans="1:10" ht="37.5" x14ac:dyDescent="0.3">
      <c r="A53" s="495"/>
      <c r="B53" s="507" t="s">
        <v>598</v>
      </c>
      <c r="C53" s="492"/>
      <c r="D53" s="467"/>
      <c r="E53" s="492"/>
      <c r="F53" s="467">
        <v>3000</v>
      </c>
      <c r="G53" s="220">
        <v>3000</v>
      </c>
      <c r="H53" s="220"/>
      <c r="I53" s="220">
        <f t="shared" si="0"/>
        <v>3000</v>
      </c>
    </row>
    <row r="54" spans="1:10" x14ac:dyDescent="0.3">
      <c r="A54" s="495"/>
      <c r="B54" s="507" t="s">
        <v>599</v>
      </c>
      <c r="C54" s="492"/>
      <c r="D54" s="467"/>
      <c r="E54" s="492"/>
      <c r="F54" s="467">
        <v>3000</v>
      </c>
      <c r="G54" s="220">
        <v>3000</v>
      </c>
      <c r="H54" s="220"/>
      <c r="I54" s="220">
        <f t="shared" si="0"/>
        <v>3000</v>
      </c>
    </row>
    <row r="55" spans="1:10" hidden="1" x14ac:dyDescent="0.3">
      <c r="A55" s="495"/>
      <c r="B55" s="507" t="s">
        <v>600</v>
      </c>
      <c r="C55" s="492"/>
      <c r="D55" s="467"/>
      <c r="E55" s="492"/>
      <c r="F55" s="467"/>
      <c r="G55" s="220"/>
      <c r="H55" s="220"/>
      <c r="I55" s="220">
        <f t="shared" si="0"/>
        <v>0</v>
      </c>
    </row>
    <row r="56" spans="1:10" ht="37.5" hidden="1" x14ac:dyDescent="0.3">
      <c r="A56" s="495"/>
      <c r="B56" s="507" t="s">
        <v>601</v>
      </c>
      <c r="C56" s="492"/>
      <c r="D56" s="467"/>
      <c r="E56" s="492"/>
      <c r="F56" s="467"/>
      <c r="G56" s="220"/>
      <c r="H56" s="220"/>
      <c r="I56" s="220">
        <f t="shared" si="0"/>
        <v>0</v>
      </c>
    </row>
    <row r="57" spans="1:10" hidden="1" x14ac:dyDescent="0.3">
      <c r="A57" s="495"/>
      <c r="B57" s="507" t="s">
        <v>602</v>
      </c>
      <c r="C57" s="492"/>
      <c r="D57" s="467"/>
      <c r="E57" s="492"/>
      <c r="F57" s="467"/>
      <c r="G57" s="220"/>
      <c r="H57" s="220"/>
      <c r="I57" s="220">
        <f t="shared" si="0"/>
        <v>0</v>
      </c>
    </row>
    <row r="58" spans="1:10" hidden="1" x14ac:dyDescent="0.3">
      <c r="A58" s="495"/>
      <c r="B58" s="507" t="s">
        <v>607</v>
      </c>
      <c r="C58" s="492"/>
      <c r="D58" s="467"/>
      <c r="E58" s="492"/>
      <c r="F58" s="467"/>
      <c r="G58" s="220"/>
      <c r="H58" s="220"/>
      <c r="I58" s="220">
        <f t="shared" si="0"/>
        <v>0</v>
      </c>
    </row>
    <row r="59" spans="1:10" ht="56.25" hidden="1" x14ac:dyDescent="0.3">
      <c r="A59" s="495"/>
      <c r="B59" s="507" t="s">
        <v>603</v>
      </c>
      <c r="C59" s="492"/>
      <c r="D59" s="467"/>
      <c r="E59" s="492"/>
      <c r="F59" s="467"/>
      <c r="G59" s="220"/>
      <c r="H59" s="220"/>
      <c r="I59" s="220">
        <f t="shared" si="0"/>
        <v>0</v>
      </c>
    </row>
    <row r="60" spans="1:10" x14ac:dyDescent="0.3">
      <c r="A60" s="495"/>
      <c r="B60" s="507" t="s">
        <v>606</v>
      </c>
      <c r="C60" s="492"/>
      <c r="D60" s="467"/>
      <c r="E60" s="777">
        <v>1</v>
      </c>
      <c r="F60" s="467">
        <v>42.5</v>
      </c>
      <c r="G60" s="220">
        <v>42.5</v>
      </c>
      <c r="H60" s="220">
        <v>42.5</v>
      </c>
      <c r="I60" s="220">
        <f t="shared" si="0"/>
        <v>0</v>
      </c>
      <c r="J60" s="233">
        <v>42.5</v>
      </c>
    </row>
    <row r="61" spans="1:10" ht="37.5" hidden="1" x14ac:dyDescent="0.3">
      <c r="A61" s="495"/>
      <c r="B61" s="508" t="s">
        <v>604</v>
      </c>
      <c r="C61" s="492"/>
      <c r="D61" s="467"/>
      <c r="E61" s="492"/>
      <c r="F61" s="467"/>
      <c r="G61" s="220"/>
      <c r="H61" s="220"/>
      <c r="I61" s="220">
        <f t="shared" si="0"/>
        <v>0</v>
      </c>
    </row>
    <row r="62" spans="1:10" ht="37.5" hidden="1" x14ac:dyDescent="0.3">
      <c r="A62" s="495"/>
      <c r="B62" s="247" t="s">
        <v>605</v>
      </c>
      <c r="C62" s="492"/>
      <c r="D62" s="467"/>
      <c r="E62" s="492"/>
      <c r="F62" s="467"/>
      <c r="G62" s="220"/>
      <c r="H62" s="220"/>
      <c r="I62" s="220">
        <f t="shared" si="0"/>
        <v>0</v>
      </c>
    </row>
    <row r="63" spans="1:10" hidden="1" x14ac:dyDescent="0.3">
      <c r="A63" s="495"/>
      <c r="B63" s="491"/>
      <c r="C63" s="492"/>
      <c r="D63" s="467"/>
      <c r="E63" s="492"/>
      <c r="F63" s="467"/>
      <c r="G63" s="220"/>
      <c r="H63" s="220"/>
      <c r="I63" s="220">
        <f t="shared" si="0"/>
        <v>0</v>
      </c>
    </row>
    <row r="64" spans="1:10" hidden="1" x14ac:dyDescent="0.3">
      <c r="A64" s="495"/>
      <c r="B64" s="491"/>
      <c r="C64" s="492"/>
      <c r="D64" s="467"/>
      <c r="E64" s="492"/>
      <c r="F64" s="467"/>
      <c r="G64" s="220"/>
      <c r="H64" s="220"/>
      <c r="I64" s="220">
        <f t="shared" si="0"/>
        <v>0</v>
      </c>
    </row>
    <row r="65" spans="1:12" hidden="1" x14ac:dyDescent="0.3">
      <c r="A65" s="495"/>
      <c r="B65" s="491"/>
      <c r="C65" s="492"/>
      <c r="D65" s="467"/>
      <c r="E65" s="492"/>
      <c r="F65" s="467"/>
      <c r="G65" s="220"/>
      <c r="H65" s="220"/>
      <c r="I65" s="220">
        <f t="shared" si="0"/>
        <v>0</v>
      </c>
    </row>
    <row r="66" spans="1:12" ht="27.75" hidden="1" customHeight="1" x14ac:dyDescent="0.3">
      <c r="A66" s="495"/>
      <c r="B66" s="491"/>
      <c r="C66" s="492"/>
      <c r="D66" s="467"/>
      <c r="E66" s="492"/>
      <c r="F66" s="467"/>
      <c r="G66" s="220"/>
      <c r="H66" s="229"/>
      <c r="I66" s="220">
        <f t="shared" si="0"/>
        <v>0</v>
      </c>
    </row>
    <row r="67" spans="1:12" hidden="1" x14ac:dyDescent="0.3">
      <c r="A67" s="495"/>
      <c r="B67" s="491"/>
      <c r="C67" s="492"/>
      <c r="D67" s="467"/>
      <c r="E67" s="492"/>
      <c r="F67" s="467"/>
      <c r="G67" s="220"/>
      <c r="H67" s="229"/>
      <c r="I67" s="220">
        <f t="shared" si="0"/>
        <v>0</v>
      </c>
    </row>
    <row r="68" spans="1:12" hidden="1" x14ac:dyDescent="0.3">
      <c r="A68" s="495"/>
      <c r="B68" s="494"/>
      <c r="C68" s="492"/>
      <c r="D68" s="467"/>
      <c r="E68" s="492"/>
      <c r="F68" s="467"/>
      <c r="G68" s="220"/>
      <c r="H68" s="229"/>
      <c r="I68" s="220">
        <f t="shared" si="0"/>
        <v>0</v>
      </c>
      <c r="L68" s="236"/>
    </row>
    <row r="69" spans="1:12" hidden="1" x14ac:dyDescent="0.3">
      <c r="A69" s="495"/>
      <c r="B69" s="491"/>
      <c r="C69" s="492"/>
      <c r="D69" s="467"/>
      <c r="E69" s="492"/>
      <c r="F69" s="467"/>
      <c r="G69" s="496"/>
      <c r="H69" s="220"/>
      <c r="I69" s="220">
        <f t="shared" si="0"/>
        <v>0</v>
      </c>
    </row>
    <row r="70" spans="1:12" hidden="1" x14ac:dyDescent="0.3">
      <c r="A70" s="495"/>
      <c r="B70" s="491"/>
      <c r="C70" s="492"/>
      <c r="D70" s="467"/>
      <c r="E70" s="492"/>
      <c r="F70" s="467"/>
      <c r="G70" s="220"/>
      <c r="H70" s="229"/>
      <c r="I70" s="220">
        <f>F70-H70</f>
        <v>0</v>
      </c>
    </row>
    <row r="71" spans="1:12" hidden="1" x14ac:dyDescent="0.3">
      <c r="A71" s="495"/>
      <c r="B71" s="491"/>
      <c r="C71" s="492"/>
      <c r="D71" s="467"/>
      <c r="E71" s="492"/>
      <c r="F71" s="467"/>
      <c r="G71" s="220"/>
      <c r="H71" s="220"/>
      <c r="I71" s="220">
        <f>F71-H71</f>
        <v>0</v>
      </c>
    </row>
    <row r="72" spans="1:12" x14ac:dyDescent="0.3">
      <c r="A72" s="495"/>
      <c r="B72" s="491"/>
      <c r="C72" s="492"/>
      <c r="D72" s="467"/>
      <c r="E72" s="492"/>
      <c r="F72" s="467"/>
      <c r="G72" s="220"/>
      <c r="H72" s="220"/>
      <c r="I72" s="220"/>
    </row>
    <row r="73" spans="1:12" ht="21" customHeight="1" x14ac:dyDescent="0.3">
      <c r="A73" s="497"/>
      <c r="B73" s="498" t="s">
        <v>364</v>
      </c>
      <c r="C73" s="499" t="s">
        <v>374</v>
      </c>
      <c r="D73" s="500">
        <f>D34+D27+D19+D13</f>
        <v>0</v>
      </c>
      <c r="E73" s="499" t="s">
        <v>374</v>
      </c>
      <c r="F73" s="500">
        <f>F13+F19+F27+F34</f>
        <v>6042.5</v>
      </c>
      <c r="G73" s="500">
        <f>G13+G19+G27+G34</f>
        <v>0</v>
      </c>
      <c r="H73" s="500">
        <f>H13+H19+H27+H34</f>
        <v>0</v>
      </c>
      <c r="I73" s="500">
        <f>I13+I19+I27+I34</f>
        <v>0</v>
      </c>
    </row>
    <row r="74" spans="1:12" x14ac:dyDescent="0.3">
      <c r="A74" s="1206" t="s">
        <v>551</v>
      </c>
      <c r="B74" s="1207"/>
      <c r="C74" s="1207"/>
      <c r="D74" s="1207"/>
      <c r="E74" s="1207"/>
      <c r="F74" s="1208"/>
    </row>
    <row r="75" spans="1:12" hidden="1" x14ac:dyDescent="0.3">
      <c r="A75" s="502">
        <v>1</v>
      </c>
      <c r="B75" s="503" t="s">
        <v>450</v>
      </c>
      <c r="C75" s="489" t="s">
        <v>374</v>
      </c>
      <c r="D75" s="490">
        <f>SUM(D76:D80)</f>
        <v>0</v>
      </c>
      <c r="E75" s="489" t="s">
        <v>374</v>
      </c>
      <c r="F75" s="490">
        <f>SUM(F76:F80)</f>
        <v>0</v>
      </c>
      <c r="G75" s="504"/>
      <c r="H75" s="504"/>
      <c r="I75" s="504"/>
    </row>
    <row r="76" spans="1:12" hidden="1" x14ac:dyDescent="0.3">
      <c r="A76" s="454"/>
      <c r="B76" s="491" t="s">
        <v>451</v>
      </c>
      <c r="C76" s="492"/>
      <c r="D76" s="467"/>
      <c r="E76" s="492"/>
      <c r="F76" s="467"/>
      <c r="G76" s="220"/>
      <c r="H76" s="220"/>
      <c r="I76" s="220">
        <f t="shared" ref="I76:I80" si="1">F76-H76</f>
        <v>0</v>
      </c>
    </row>
    <row r="77" spans="1:12" hidden="1" x14ac:dyDescent="0.3">
      <c r="A77" s="454"/>
      <c r="B77" s="507" t="s">
        <v>580</v>
      </c>
      <c r="C77" s="492"/>
      <c r="D77" s="467"/>
      <c r="E77" s="492"/>
      <c r="F77" s="467"/>
      <c r="G77" s="220"/>
      <c r="H77" s="220"/>
      <c r="I77" s="220">
        <f t="shared" si="1"/>
        <v>0</v>
      </c>
    </row>
    <row r="78" spans="1:12" s="82" customFormat="1" ht="23.25" hidden="1" customHeight="1" x14ac:dyDescent="0.3">
      <c r="A78" s="454"/>
      <c r="B78" s="491"/>
      <c r="C78" s="492"/>
      <c r="D78" s="467"/>
      <c r="E78" s="492"/>
      <c r="F78" s="467"/>
      <c r="G78" s="220"/>
      <c r="H78" s="220"/>
      <c r="I78" s="220">
        <f t="shared" si="1"/>
        <v>0</v>
      </c>
    </row>
    <row r="79" spans="1:12" s="82" customFormat="1" hidden="1" x14ac:dyDescent="0.3">
      <c r="A79" s="454"/>
      <c r="B79" s="491"/>
      <c r="C79" s="492"/>
      <c r="D79" s="467"/>
      <c r="E79" s="492"/>
      <c r="F79" s="467"/>
      <c r="G79" s="220"/>
      <c r="H79" s="220"/>
      <c r="I79" s="220">
        <f t="shared" si="1"/>
        <v>0</v>
      </c>
    </row>
    <row r="80" spans="1:12" s="82" customFormat="1" hidden="1" x14ac:dyDescent="0.3">
      <c r="A80" s="454"/>
      <c r="B80" s="450"/>
      <c r="C80" s="492"/>
      <c r="D80" s="467"/>
      <c r="E80" s="492"/>
      <c r="F80" s="467"/>
      <c r="G80" s="220"/>
      <c r="H80" s="220"/>
      <c r="I80" s="220">
        <f t="shared" si="1"/>
        <v>0</v>
      </c>
    </row>
    <row r="81" spans="1:10" s="82" customFormat="1" ht="37.5" hidden="1" x14ac:dyDescent="0.25">
      <c r="A81" s="502">
        <v>2</v>
      </c>
      <c r="B81" s="503" t="s">
        <v>452</v>
      </c>
      <c r="C81" s="489" t="s">
        <v>374</v>
      </c>
      <c r="D81" s="490">
        <f>SUM(D82:D88)</f>
        <v>0</v>
      </c>
      <c r="E81" s="489" t="s">
        <v>374</v>
      </c>
      <c r="F81" s="490">
        <f>SUM(F82:F88)</f>
        <v>0</v>
      </c>
      <c r="G81" s="504"/>
      <c r="H81" s="504"/>
      <c r="I81" s="504"/>
    </row>
    <row r="82" spans="1:10" s="82" customFormat="1" hidden="1" x14ac:dyDescent="0.3">
      <c r="A82" s="454"/>
      <c r="B82" s="491" t="s">
        <v>267</v>
      </c>
      <c r="C82" s="492"/>
      <c r="D82" s="467"/>
      <c r="E82" s="492"/>
      <c r="F82" s="467"/>
      <c r="G82" s="220"/>
      <c r="H82" s="220"/>
      <c r="I82" s="220">
        <f t="shared" ref="I82:I88" si="2">F82-H82</f>
        <v>0</v>
      </c>
    </row>
    <row r="83" spans="1:10" s="102" customFormat="1" hidden="1" x14ac:dyDescent="0.3">
      <c r="A83" s="454"/>
      <c r="B83" s="491"/>
      <c r="C83" s="492"/>
      <c r="D83" s="467"/>
      <c r="E83" s="492"/>
      <c r="F83" s="467"/>
      <c r="G83" s="220"/>
      <c r="H83" s="220"/>
      <c r="I83" s="220">
        <f t="shared" si="2"/>
        <v>0</v>
      </c>
      <c r="J83" s="233"/>
    </row>
    <row r="84" spans="1:10" hidden="1" x14ac:dyDescent="0.3">
      <c r="A84" s="454"/>
      <c r="B84" s="491"/>
      <c r="C84" s="492"/>
      <c r="D84" s="467"/>
      <c r="E84" s="492"/>
      <c r="F84" s="467"/>
      <c r="G84" s="220"/>
      <c r="H84" s="220"/>
      <c r="I84" s="220">
        <f t="shared" si="2"/>
        <v>0</v>
      </c>
    </row>
    <row r="85" spans="1:10" hidden="1" x14ac:dyDescent="0.3">
      <c r="A85" s="454"/>
      <c r="B85" s="491"/>
      <c r="C85" s="492"/>
      <c r="D85" s="467"/>
      <c r="E85" s="492"/>
      <c r="F85" s="467"/>
      <c r="G85" s="220"/>
      <c r="H85" s="220"/>
      <c r="I85" s="220">
        <f t="shared" si="2"/>
        <v>0</v>
      </c>
    </row>
    <row r="86" spans="1:10" hidden="1" x14ac:dyDescent="0.3">
      <c r="A86" s="454"/>
      <c r="B86" s="491"/>
      <c r="C86" s="492"/>
      <c r="D86" s="467"/>
      <c r="E86" s="492"/>
      <c r="F86" s="467"/>
      <c r="G86" s="220"/>
      <c r="H86" s="220"/>
      <c r="I86" s="220">
        <f t="shared" si="2"/>
        <v>0</v>
      </c>
    </row>
    <row r="87" spans="1:10" hidden="1" x14ac:dyDescent="0.3">
      <c r="A87" s="454"/>
      <c r="B87" s="491"/>
      <c r="C87" s="492"/>
      <c r="D87" s="467"/>
      <c r="E87" s="492"/>
      <c r="F87" s="467"/>
      <c r="G87" s="220"/>
      <c r="H87" s="220"/>
      <c r="I87" s="220">
        <f t="shared" si="2"/>
        <v>0</v>
      </c>
    </row>
    <row r="88" spans="1:10" hidden="1" x14ac:dyDescent="0.3">
      <c r="A88" s="454"/>
      <c r="B88" s="491"/>
      <c r="C88" s="492"/>
      <c r="D88" s="467"/>
      <c r="E88" s="492"/>
      <c r="F88" s="467"/>
      <c r="G88" s="220"/>
      <c r="H88" s="220"/>
      <c r="I88" s="220">
        <f t="shared" si="2"/>
        <v>0</v>
      </c>
    </row>
    <row r="89" spans="1:10" hidden="1" x14ac:dyDescent="0.3">
      <c r="A89" s="502">
        <v>3</v>
      </c>
      <c r="B89" s="503" t="s">
        <v>453</v>
      </c>
      <c r="C89" s="489" t="s">
        <v>374</v>
      </c>
      <c r="D89" s="490">
        <f>SUM(D90:D94)</f>
        <v>0</v>
      </c>
      <c r="E89" s="489" t="s">
        <v>374</v>
      </c>
      <c r="F89" s="490">
        <f>SUM(F90:F95)</f>
        <v>0</v>
      </c>
      <c r="G89" s="504"/>
      <c r="H89" s="504"/>
      <c r="I89" s="504"/>
    </row>
    <row r="90" spans="1:10" hidden="1" x14ac:dyDescent="0.3">
      <c r="A90" s="454"/>
      <c r="B90" s="491" t="s">
        <v>267</v>
      </c>
      <c r="C90" s="492"/>
      <c r="D90" s="467"/>
      <c r="E90" s="492"/>
      <c r="F90" s="467"/>
      <c r="G90" s="220"/>
      <c r="H90" s="220"/>
      <c r="I90" s="220">
        <f t="shared" ref="I90:I95" si="3">F90-H90</f>
        <v>0</v>
      </c>
    </row>
    <row r="91" spans="1:10" hidden="1" x14ac:dyDescent="0.3">
      <c r="A91" s="454"/>
      <c r="B91" s="493"/>
      <c r="C91" s="492"/>
      <c r="D91" s="467"/>
      <c r="E91" s="492"/>
      <c r="F91" s="467"/>
      <c r="G91" s="220"/>
      <c r="H91" s="229"/>
      <c r="I91" s="220">
        <f t="shared" si="3"/>
        <v>0</v>
      </c>
    </row>
    <row r="92" spans="1:10" hidden="1" x14ac:dyDescent="0.3">
      <c r="A92" s="454"/>
      <c r="B92" s="491"/>
      <c r="C92" s="492"/>
      <c r="D92" s="467"/>
      <c r="E92" s="492"/>
      <c r="F92" s="467"/>
      <c r="G92" s="220"/>
      <c r="H92" s="229"/>
      <c r="I92" s="220">
        <f t="shared" si="3"/>
        <v>0</v>
      </c>
    </row>
    <row r="93" spans="1:10" hidden="1" x14ac:dyDescent="0.3">
      <c r="A93" s="454"/>
      <c r="B93" s="494"/>
      <c r="C93" s="492"/>
      <c r="D93" s="467"/>
      <c r="E93" s="492"/>
      <c r="F93" s="467"/>
      <c r="G93" s="220"/>
      <c r="H93" s="220"/>
      <c r="I93" s="220">
        <f t="shared" si="3"/>
        <v>0</v>
      </c>
    </row>
    <row r="94" spans="1:10" hidden="1" x14ac:dyDescent="0.3">
      <c r="A94" s="454"/>
      <c r="B94" s="491"/>
      <c r="C94" s="492"/>
      <c r="D94" s="467"/>
      <c r="E94" s="492"/>
      <c r="F94" s="467"/>
      <c r="G94" s="220"/>
      <c r="H94" s="220"/>
      <c r="I94" s="220">
        <f t="shared" si="3"/>
        <v>0</v>
      </c>
    </row>
    <row r="95" spans="1:10" hidden="1" x14ac:dyDescent="0.3">
      <c r="A95" s="454"/>
      <c r="B95" s="491"/>
      <c r="C95" s="492"/>
      <c r="D95" s="467"/>
      <c r="E95" s="492"/>
      <c r="F95" s="467"/>
      <c r="G95" s="220"/>
      <c r="H95" s="220"/>
      <c r="I95" s="220">
        <f t="shared" si="3"/>
        <v>0</v>
      </c>
    </row>
    <row r="96" spans="1:10" hidden="1" x14ac:dyDescent="0.3">
      <c r="A96" s="502">
        <v>4</v>
      </c>
      <c r="B96" s="503" t="s">
        <v>454</v>
      </c>
      <c r="C96" s="489" t="s">
        <v>374</v>
      </c>
      <c r="D96" s="490">
        <f>SUM(D97:D130)</f>
        <v>0</v>
      </c>
      <c r="E96" s="489" t="s">
        <v>374</v>
      </c>
      <c r="F96" s="490">
        <f>SUM(F98:F134)</f>
        <v>3357.5</v>
      </c>
      <c r="G96" s="504"/>
      <c r="H96" s="504"/>
      <c r="I96" s="504"/>
    </row>
    <row r="97" spans="1:9" hidden="1" x14ac:dyDescent="0.3">
      <c r="A97" s="501"/>
      <c r="B97" s="491" t="s">
        <v>267</v>
      </c>
      <c r="C97" s="492"/>
      <c r="D97" s="467"/>
      <c r="E97" s="492"/>
      <c r="F97" s="467"/>
      <c r="G97" s="220"/>
      <c r="H97" s="220"/>
      <c r="I97" s="220">
        <f t="shared" ref="I97:I131" si="4">F97-H97</f>
        <v>0</v>
      </c>
    </row>
    <row r="98" spans="1:9" hidden="1" x14ac:dyDescent="0.3">
      <c r="A98" s="495"/>
      <c r="B98" s="507" t="s">
        <v>581</v>
      </c>
      <c r="C98" s="492"/>
      <c r="D98" s="467"/>
      <c r="E98" s="492"/>
      <c r="F98" s="467"/>
      <c r="G98" s="220"/>
      <c r="H98" s="220"/>
      <c r="I98" s="220">
        <f t="shared" si="4"/>
        <v>0</v>
      </c>
    </row>
    <row r="99" spans="1:9" hidden="1" x14ac:dyDescent="0.3">
      <c r="A99" s="495"/>
      <c r="B99" s="507" t="s">
        <v>582</v>
      </c>
      <c r="C99" s="492"/>
      <c r="D99" s="467"/>
      <c r="E99" s="492"/>
      <c r="F99" s="467"/>
      <c r="G99" s="220"/>
      <c r="H99" s="220"/>
      <c r="I99" s="220">
        <f t="shared" si="4"/>
        <v>0</v>
      </c>
    </row>
    <row r="100" spans="1:9" ht="37.5" hidden="1" x14ac:dyDescent="0.3">
      <c r="A100" s="495"/>
      <c r="B100" s="507" t="s">
        <v>583</v>
      </c>
      <c r="C100" s="492"/>
      <c r="D100" s="467"/>
      <c r="E100" s="492"/>
      <c r="F100" s="467"/>
      <c r="G100" s="220"/>
      <c r="H100" s="220"/>
      <c r="I100" s="220">
        <f t="shared" si="4"/>
        <v>0</v>
      </c>
    </row>
    <row r="101" spans="1:9" ht="56.25" hidden="1" x14ac:dyDescent="0.3">
      <c r="A101" s="495"/>
      <c r="B101" s="507" t="s">
        <v>584</v>
      </c>
      <c r="C101" s="492"/>
      <c r="D101" s="467"/>
      <c r="E101" s="492"/>
      <c r="F101" s="467"/>
      <c r="G101" s="220"/>
      <c r="H101" s="220"/>
      <c r="I101" s="220">
        <f t="shared" si="4"/>
        <v>0</v>
      </c>
    </row>
    <row r="102" spans="1:9" ht="37.5" hidden="1" x14ac:dyDescent="0.3">
      <c r="A102" s="495"/>
      <c r="B102" s="507" t="s">
        <v>585</v>
      </c>
      <c r="C102" s="492"/>
      <c r="D102" s="467"/>
      <c r="E102" s="492"/>
      <c r="F102" s="467"/>
      <c r="G102" s="220"/>
      <c r="H102" s="220"/>
      <c r="I102" s="220">
        <f t="shared" si="4"/>
        <v>0</v>
      </c>
    </row>
    <row r="103" spans="1:9" ht="56.25" hidden="1" x14ac:dyDescent="0.3">
      <c r="A103" s="495"/>
      <c r="B103" s="507" t="s">
        <v>586</v>
      </c>
      <c r="C103" s="492"/>
      <c r="D103" s="467"/>
      <c r="E103" s="492"/>
      <c r="F103" s="467"/>
      <c r="G103" s="220"/>
      <c r="H103" s="220"/>
      <c r="I103" s="220">
        <f t="shared" si="4"/>
        <v>0</v>
      </c>
    </row>
    <row r="104" spans="1:9" ht="37.5" hidden="1" x14ac:dyDescent="0.3">
      <c r="A104" s="495"/>
      <c r="B104" s="507" t="s">
        <v>587</v>
      </c>
      <c r="C104" s="492"/>
      <c r="D104" s="467"/>
      <c r="E104" s="492"/>
      <c r="F104" s="467"/>
      <c r="G104" s="220"/>
      <c r="H104" s="220"/>
      <c r="I104" s="220">
        <f t="shared" si="4"/>
        <v>0</v>
      </c>
    </row>
    <row r="105" spans="1:9" hidden="1" x14ac:dyDescent="0.3">
      <c r="A105" s="495"/>
      <c r="B105" s="507" t="s">
        <v>588</v>
      </c>
      <c r="C105" s="492"/>
      <c r="D105" s="467"/>
      <c r="E105" s="492"/>
      <c r="F105" s="467"/>
      <c r="G105" s="220"/>
      <c r="H105" s="220"/>
      <c r="I105" s="220">
        <f t="shared" si="4"/>
        <v>0</v>
      </c>
    </row>
    <row r="106" spans="1:9" hidden="1" x14ac:dyDescent="0.3">
      <c r="A106" s="495"/>
      <c r="B106" s="507" t="s">
        <v>589</v>
      </c>
      <c r="C106" s="492"/>
      <c r="D106" s="467"/>
      <c r="E106" s="492"/>
      <c r="F106" s="467"/>
      <c r="G106" s="220"/>
      <c r="H106" s="220"/>
      <c r="I106" s="220">
        <f t="shared" si="4"/>
        <v>0</v>
      </c>
    </row>
    <row r="107" spans="1:9" hidden="1" x14ac:dyDescent="0.3">
      <c r="A107" s="495"/>
      <c r="B107" s="507" t="s">
        <v>590</v>
      </c>
      <c r="C107" s="492"/>
      <c r="D107" s="467"/>
      <c r="E107" s="492"/>
      <c r="F107" s="467"/>
      <c r="G107" s="220"/>
      <c r="H107" s="220"/>
      <c r="I107" s="220">
        <f t="shared" si="4"/>
        <v>0</v>
      </c>
    </row>
    <row r="108" spans="1:9" ht="37.5" hidden="1" x14ac:dyDescent="0.3">
      <c r="A108" s="495"/>
      <c r="B108" s="507" t="s">
        <v>591</v>
      </c>
      <c r="C108" s="492"/>
      <c r="D108" s="467"/>
      <c r="E108" s="492"/>
      <c r="F108" s="467"/>
      <c r="G108" s="220"/>
      <c r="H108" s="220"/>
      <c r="I108" s="220">
        <f t="shared" si="4"/>
        <v>0</v>
      </c>
    </row>
    <row r="109" spans="1:9" ht="37.5" hidden="1" x14ac:dyDescent="0.3">
      <c r="A109" s="495"/>
      <c r="B109" s="507" t="s">
        <v>592</v>
      </c>
      <c r="C109" s="492"/>
      <c r="D109" s="467"/>
      <c r="E109" s="492"/>
      <c r="F109" s="467"/>
      <c r="G109" s="220"/>
      <c r="H109" s="220"/>
      <c r="I109" s="220">
        <f t="shared" si="4"/>
        <v>0</v>
      </c>
    </row>
    <row r="110" spans="1:9" ht="37.5" hidden="1" x14ac:dyDescent="0.3">
      <c r="A110" s="495"/>
      <c r="B110" s="507" t="s">
        <v>593</v>
      </c>
      <c r="C110" s="492"/>
      <c r="D110" s="467"/>
      <c r="E110" s="492"/>
      <c r="F110" s="467"/>
      <c r="G110" s="220"/>
      <c r="H110" s="220"/>
      <c r="I110" s="220">
        <f t="shared" si="4"/>
        <v>0</v>
      </c>
    </row>
    <row r="111" spans="1:9" ht="56.25" hidden="1" x14ac:dyDescent="0.3">
      <c r="A111" s="495"/>
      <c r="B111" s="507" t="s">
        <v>594</v>
      </c>
      <c r="C111" s="492"/>
      <c r="D111" s="467"/>
      <c r="E111" s="492"/>
      <c r="F111" s="467"/>
      <c r="G111" s="220"/>
      <c r="H111" s="220"/>
      <c r="I111" s="220">
        <f t="shared" si="4"/>
        <v>0</v>
      </c>
    </row>
    <row r="112" spans="1:9" ht="37.5" hidden="1" x14ac:dyDescent="0.3">
      <c r="A112" s="495"/>
      <c r="B112" s="507" t="s">
        <v>595</v>
      </c>
      <c r="C112" s="492"/>
      <c r="D112" s="467"/>
      <c r="E112" s="492"/>
      <c r="F112" s="467"/>
      <c r="G112" s="220"/>
      <c r="H112" s="220"/>
      <c r="I112" s="220">
        <f t="shared" si="4"/>
        <v>0</v>
      </c>
    </row>
    <row r="113" spans="1:10" ht="37.5" hidden="1" x14ac:dyDescent="0.3">
      <c r="A113" s="495"/>
      <c r="B113" s="507" t="s">
        <v>596</v>
      </c>
      <c r="C113" s="492"/>
      <c r="D113" s="467"/>
      <c r="E113" s="492"/>
      <c r="F113" s="467"/>
      <c r="G113" s="220"/>
      <c r="H113" s="220"/>
      <c r="I113" s="220">
        <f t="shared" si="4"/>
        <v>0</v>
      </c>
    </row>
    <row r="114" spans="1:10" hidden="1" x14ac:dyDescent="0.3">
      <c r="A114" s="495"/>
      <c r="B114" s="507" t="s">
        <v>597</v>
      </c>
      <c r="C114" s="492"/>
      <c r="D114" s="467"/>
      <c r="E114" s="492"/>
      <c r="F114" s="467"/>
      <c r="G114" s="220"/>
      <c r="H114" s="220"/>
      <c r="I114" s="220">
        <f t="shared" si="4"/>
        <v>0</v>
      </c>
    </row>
    <row r="115" spans="1:10" ht="37.5" hidden="1" x14ac:dyDescent="0.3">
      <c r="A115" s="495"/>
      <c r="B115" s="507" t="s">
        <v>598</v>
      </c>
      <c r="C115" s="492"/>
      <c r="D115" s="467"/>
      <c r="E115" s="492"/>
      <c r="F115" s="467"/>
      <c r="G115" s="220"/>
      <c r="H115" s="220"/>
      <c r="I115" s="220">
        <f t="shared" si="4"/>
        <v>0</v>
      </c>
    </row>
    <row r="116" spans="1:10" hidden="1" x14ac:dyDescent="0.3">
      <c r="A116" s="495"/>
      <c r="B116" s="507" t="s">
        <v>599</v>
      </c>
      <c r="C116" s="492"/>
      <c r="D116" s="467"/>
      <c r="E116" s="492"/>
      <c r="F116" s="467"/>
      <c r="G116" s="220"/>
      <c r="H116" s="220"/>
      <c r="I116" s="220">
        <f t="shared" si="4"/>
        <v>0</v>
      </c>
    </row>
    <row r="117" spans="1:10" hidden="1" x14ac:dyDescent="0.3">
      <c r="A117" s="495"/>
      <c r="B117" s="507" t="s">
        <v>600</v>
      </c>
      <c r="C117" s="492"/>
      <c r="D117" s="467"/>
      <c r="E117" s="492"/>
      <c r="F117" s="467"/>
      <c r="G117" s="220"/>
      <c r="H117" s="220"/>
      <c r="I117" s="220">
        <f t="shared" si="4"/>
        <v>0</v>
      </c>
    </row>
    <row r="118" spans="1:10" ht="37.5" hidden="1" x14ac:dyDescent="0.3">
      <c r="A118" s="495"/>
      <c r="B118" s="507" t="s">
        <v>601</v>
      </c>
      <c r="C118" s="492"/>
      <c r="D118" s="467"/>
      <c r="E118" s="492"/>
      <c r="F118" s="467"/>
      <c r="G118" s="220"/>
      <c r="H118" s="220"/>
      <c r="I118" s="220">
        <f t="shared" si="4"/>
        <v>0</v>
      </c>
    </row>
    <row r="119" spans="1:10" hidden="1" x14ac:dyDescent="0.3">
      <c r="A119" s="495"/>
      <c r="B119" s="507" t="s">
        <v>602</v>
      </c>
      <c r="C119" s="492"/>
      <c r="D119" s="467"/>
      <c r="E119" s="492"/>
      <c r="F119" s="467"/>
      <c r="G119" s="220"/>
      <c r="H119" s="220"/>
      <c r="I119" s="220">
        <f t="shared" si="4"/>
        <v>0</v>
      </c>
    </row>
    <row r="120" spans="1:10" hidden="1" x14ac:dyDescent="0.3">
      <c r="A120" s="495"/>
      <c r="B120" s="507" t="s">
        <v>607</v>
      </c>
      <c r="C120" s="492"/>
      <c r="D120" s="467"/>
      <c r="E120" s="492"/>
      <c r="F120" s="467"/>
      <c r="G120" s="220"/>
      <c r="H120" s="220"/>
      <c r="I120" s="220">
        <f t="shared" si="4"/>
        <v>0</v>
      </c>
    </row>
    <row r="121" spans="1:10" ht="56.25" hidden="1" x14ac:dyDescent="0.3">
      <c r="A121" s="495"/>
      <c r="B121" s="507" t="s">
        <v>603</v>
      </c>
      <c r="C121" s="492"/>
      <c r="D121" s="467"/>
      <c r="E121" s="492"/>
      <c r="F121" s="467"/>
      <c r="G121" s="220"/>
      <c r="H121" s="220"/>
      <c r="I121" s="220">
        <f t="shared" si="4"/>
        <v>0</v>
      </c>
    </row>
    <row r="122" spans="1:10" x14ac:dyDescent="0.3">
      <c r="A122" s="495"/>
      <c r="B122" s="507" t="s">
        <v>606</v>
      </c>
      <c r="C122" s="492"/>
      <c r="D122" s="467"/>
      <c r="E122" s="777">
        <v>1</v>
      </c>
      <c r="F122" s="467">
        <v>3357.5</v>
      </c>
      <c r="G122" s="220">
        <v>3357.5</v>
      </c>
      <c r="H122" s="220">
        <v>3357.5</v>
      </c>
      <c r="I122" s="220">
        <f t="shared" si="4"/>
        <v>0</v>
      </c>
      <c r="J122" s="233">
        <v>3357.5</v>
      </c>
    </row>
    <row r="123" spans="1:10" ht="37.5" hidden="1" x14ac:dyDescent="0.3">
      <c r="A123" s="495"/>
      <c r="B123" s="508" t="s">
        <v>604</v>
      </c>
      <c r="C123" s="492"/>
      <c r="D123" s="467"/>
      <c r="E123" s="492"/>
      <c r="F123" s="467"/>
      <c r="G123" s="220"/>
      <c r="H123" s="220"/>
      <c r="I123" s="220">
        <f t="shared" si="4"/>
        <v>0</v>
      </c>
    </row>
    <row r="124" spans="1:10" ht="37.5" hidden="1" x14ac:dyDescent="0.3">
      <c r="A124" s="495"/>
      <c r="B124" s="247" t="s">
        <v>605</v>
      </c>
      <c r="C124" s="492"/>
      <c r="D124" s="467"/>
      <c r="E124" s="492"/>
      <c r="F124" s="467"/>
      <c r="G124" s="220"/>
      <c r="H124" s="220"/>
      <c r="I124" s="220">
        <f t="shared" si="4"/>
        <v>0</v>
      </c>
    </row>
    <row r="125" spans="1:10" hidden="1" x14ac:dyDescent="0.3">
      <c r="A125" s="495"/>
      <c r="B125" s="491"/>
      <c r="C125" s="492"/>
      <c r="D125" s="467"/>
      <c r="E125" s="492"/>
      <c r="F125" s="467"/>
      <c r="G125" s="220"/>
      <c r="H125" s="220"/>
      <c r="I125" s="220">
        <f t="shared" si="4"/>
        <v>0</v>
      </c>
    </row>
    <row r="126" spans="1:10" hidden="1" x14ac:dyDescent="0.3">
      <c r="A126" s="495"/>
      <c r="B126" s="491"/>
      <c r="C126" s="492"/>
      <c r="D126" s="467"/>
      <c r="E126" s="492"/>
      <c r="F126" s="467"/>
      <c r="G126" s="220"/>
      <c r="H126" s="220"/>
      <c r="I126" s="220">
        <f t="shared" si="4"/>
        <v>0</v>
      </c>
    </row>
    <row r="127" spans="1:10" hidden="1" x14ac:dyDescent="0.3">
      <c r="A127" s="495"/>
      <c r="B127" s="491"/>
      <c r="C127" s="492"/>
      <c r="D127" s="467"/>
      <c r="E127" s="492"/>
      <c r="F127" s="467"/>
      <c r="G127" s="220"/>
      <c r="H127" s="220"/>
      <c r="I127" s="220">
        <f t="shared" si="4"/>
        <v>0</v>
      </c>
    </row>
    <row r="128" spans="1:10" hidden="1" x14ac:dyDescent="0.3">
      <c r="A128" s="495"/>
      <c r="B128" s="491"/>
      <c r="C128" s="492"/>
      <c r="D128" s="467"/>
      <c r="E128" s="492"/>
      <c r="F128" s="467"/>
      <c r="G128" s="220"/>
      <c r="H128" s="229"/>
      <c r="I128" s="220">
        <f t="shared" si="4"/>
        <v>0</v>
      </c>
    </row>
    <row r="129" spans="1:10" hidden="1" x14ac:dyDescent="0.3">
      <c r="A129" s="495"/>
      <c r="B129" s="491"/>
      <c r="C129" s="492"/>
      <c r="D129" s="467"/>
      <c r="E129" s="492"/>
      <c r="F129" s="467"/>
      <c r="G129" s="220"/>
      <c r="H129" s="229"/>
      <c r="I129" s="220">
        <f t="shared" si="4"/>
        <v>0</v>
      </c>
    </row>
    <row r="130" spans="1:10" hidden="1" x14ac:dyDescent="0.3">
      <c r="A130" s="495"/>
      <c r="B130" s="494"/>
      <c r="C130" s="492"/>
      <c r="D130" s="467"/>
      <c r="E130" s="492"/>
      <c r="F130" s="467"/>
      <c r="G130" s="220"/>
      <c r="H130" s="229"/>
      <c r="I130" s="220">
        <f t="shared" si="4"/>
        <v>0</v>
      </c>
    </row>
    <row r="131" spans="1:10" hidden="1" x14ac:dyDescent="0.3">
      <c r="A131" s="495"/>
      <c r="B131" s="491"/>
      <c r="C131" s="492"/>
      <c r="D131" s="467"/>
      <c r="E131" s="492"/>
      <c r="F131" s="467"/>
      <c r="G131" s="496"/>
      <c r="H131" s="220"/>
      <c r="I131" s="220">
        <f t="shared" si="4"/>
        <v>0</v>
      </c>
    </row>
    <row r="132" spans="1:10" hidden="1" x14ac:dyDescent="0.3">
      <c r="A132" s="495"/>
      <c r="B132" s="491"/>
      <c r="C132" s="492"/>
      <c r="D132" s="467"/>
      <c r="E132" s="492"/>
      <c r="F132" s="467"/>
      <c r="G132" s="220"/>
      <c r="H132" s="229"/>
      <c r="I132" s="220">
        <f>F132-H132</f>
        <v>0</v>
      </c>
    </row>
    <row r="133" spans="1:10" hidden="1" x14ac:dyDescent="0.3">
      <c r="A133" s="495"/>
      <c r="B133" s="491"/>
      <c r="C133" s="492"/>
      <c r="D133" s="467"/>
      <c r="E133" s="492"/>
      <c r="F133" s="467"/>
      <c r="G133" s="220"/>
      <c r="H133" s="220"/>
      <c r="I133" s="220">
        <f>F133-H133</f>
        <v>0</v>
      </c>
    </row>
    <row r="134" spans="1:10" x14ac:dyDescent="0.3">
      <c r="A134" s="495"/>
      <c r="B134" s="491"/>
      <c r="C134" s="492"/>
      <c r="D134" s="467"/>
      <c r="E134" s="492"/>
      <c r="F134" s="467"/>
      <c r="G134" s="220"/>
      <c r="H134" s="220"/>
      <c r="I134" s="220"/>
    </row>
    <row r="135" spans="1:10" x14ac:dyDescent="0.3">
      <c r="A135" s="497"/>
      <c r="B135" s="498" t="s">
        <v>364</v>
      </c>
      <c r="C135" s="499" t="s">
        <v>374</v>
      </c>
      <c r="D135" s="500">
        <f>D96+D89+D81+D75</f>
        <v>0</v>
      </c>
      <c r="E135" s="499" t="s">
        <v>374</v>
      </c>
      <c r="F135" s="500">
        <f>F75+F81+F89+F96</f>
        <v>3357.5</v>
      </c>
      <c r="G135" s="500">
        <f>G75+G81+G89+G96</f>
        <v>0</v>
      </c>
      <c r="H135" s="500">
        <f>H75+H81+H89+H96</f>
        <v>0</v>
      </c>
      <c r="I135" s="500">
        <f>I75+I81+I89+I96</f>
        <v>0</v>
      </c>
    </row>
    <row r="136" spans="1:10" x14ac:dyDescent="0.3">
      <c r="G136" s="464" t="s">
        <v>552</v>
      </c>
      <c r="H136" s="465">
        <f>H73+H135</f>
        <v>0</v>
      </c>
      <c r="I136" s="465">
        <f>I73+I135</f>
        <v>0</v>
      </c>
    </row>
    <row r="139" spans="1:10" x14ac:dyDescent="0.25">
      <c r="A139" s="1001" t="s">
        <v>541</v>
      </c>
      <c r="B139" s="84"/>
      <c r="C139" s="84"/>
      <c r="D139" s="378"/>
      <c r="E139" s="84"/>
      <c r="F139" s="1000" t="s">
        <v>694</v>
      </c>
      <c r="G139" s="84"/>
      <c r="H139" s="84"/>
      <c r="I139" s="415"/>
      <c r="J139" s="181"/>
    </row>
    <row r="140" spans="1:10" ht="15" x14ac:dyDescent="0.25">
      <c r="A140" s="389"/>
      <c r="B140" s="389"/>
      <c r="C140" s="389"/>
      <c r="D140" s="391" t="s">
        <v>171</v>
      </c>
      <c r="E140" s="389"/>
      <c r="F140" s="391" t="s">
        <v>172</v>
      </c>
      <c r="G140" s="389"/>
      <c r="H140" s="389"/>
      <c r="I140" s="393"/>
      <c r="J140" s="181"/>
    </row>
    <row r="141" spans="1:10" ht="15.75" x14ac:dyDescent="0.25">
      <c r="A141" s="82"/>
      <c r="B141" s="82"/>
      <c r="C141" s="82"/>
      <c r="D141" s="82"/>
      <c r="E141" s="82"/>
      <c r="F141" s="82"/>
      <c r="G141" s="82"/>
      <c r="H141" s="82"/>
      <c r="I141" s="392"/>
      <c r="J141" s="181"/>
    </row>
    <row r="142" spans="1:10" x14ac:dyDescent="0.25">
      <c r="A142" s="97" t="s">
        <v>173</v>
      </c>
      <c r="B142" s="84"/>
      <c r="C142" s="84"/>
      <c r="D142" s="378"/>
      <c r="E142" s="84"/>
      <c r="F142" s="1002" t="s">
        <v>810</v>
      </c>
      <c r="G142" s="84"/>
      <c r="H142" s="84"/>
      <c r="I142" s="415"/>
      <c r="J142" s="181"/>
    </row>
    <row r="143" spans="1:10" ht="15" x14ac:dyDescent="0.25">
      <c r="A143" s="389"/>
      <c r="B143" s="389"/>
      <c r="C143" s="389"/>
      <c r="D143" s="391" t="s">
        <v>171</v>
      </c>
      <c r="E143" s="389"/>
      <c r="F143" s="391" t="s">
        <v>172</v>
      </c>
      <c r="G143" s="389"/>
      <c r="H143" s="389"/>
      <c r="I143" s="393"/>
      <c r="J143" s="181"/>
    </row>
    <row r="144" spans="1:10" x14ac:dyDescent="0.3">
      <c r="A144" s="102"/>
      <c r="B144" s="102"/>
      <c r="C144" s="102"/>
      <c r="D144" s="102"/>
      <c r="E144" s="102"/>
      <c r="F144" s="102"/>
      <c r="G144" s="237"/>
      <c r="H144" s="237"/>
      <c r="I144" s="237"/>
    </row>
    <row r="146" spans="2:2" ht="21" x14ac:dyDescent="0.35">
      <c r="B146" s="232"/>
    </row>
  </sheetData>
  <mergeCells count="7">
    <mergeCell ref="A74:F74"/>
    <mergeCell ref="A3:F3"/>
    <mergeCell ref="A9:A10"/>
    <mergeCell ref="B9:B10"/>
    <mergeCell ref="C9:D9"/>
    <mergeCell ref="E9:F9"/>
    <mergeCell ref="A12:F12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K57"/>
  <sheetViews>
    <sheetView view="pageBreakPreview" zoomScale="85" zoomScaleSheetLayoutView="85" workbookViewId="0">
      <selection activeCell="N27" sqref="N27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9.14062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9.14062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9.14062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9.14062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9.14062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9.14062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9.14062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9.14062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9.14062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9.14062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9.14062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9.14062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9.14062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9.14062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9.14062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9.14062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9.14062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9.14062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9.14062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9.14062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9.14062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9.14062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9.14062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9.14062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9.14062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9.14062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9.14062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9.14062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9.14062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9.14062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9.14062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9.14062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9.14062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9.14062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9.14062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9.14062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9.14062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9.14062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9.14062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9.14062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9.14062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9.14062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9.14062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9.14062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9.14062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9.14062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9.14062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9.14062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9.14062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9.14062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9.14062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9.14062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9.14062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9.14062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9.14062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9.14062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9.14062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9.14062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9.14062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9.14062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9.14062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9.14062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9.14062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9.14062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647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676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66"/>
      <c r="D10" s="1267"/>
    </row>
    <row r="11" spans="1:11" x14ac:dyDescent="0.3">
      <c r="A11" s="243">
        <v>1</v>
      </c>
      <c r="B11" s="637">
        <v>2</v>
      </c>
      <c r="C11" s="680">
        <v>3</v>
      </c>
      <c r="D11" s="680">
        <v>4</v>
      </c>
      <c r="E11" s="647" t="s">
        <v>429</v>
      </c>
      <c r="F11" s="223" t="s">
        <v>371</v>
      </c>
      <c r="G11" s="223" t="s">
        <v>372</v>
      </c>
    </row>
    <row r="12" spans="1:11" x14ac:dyDescent="0.3">
      <c r="A12" s="1216" t="s">
        <v>550</v>
      </c>
      <c r="B12" s="1217"/>
      <c r="C12" s="1268"/>
      <c r="D12" s="1268"/>
      <c r="E12" s="246"/>
      <c r="F12" s="246"/>
      <c r="G12" s="246"/>
      <c r="H12" s="524"/>
    </row>
    <row r="13" spans="1:11" customFormat="1" x14ac:dyDescent="0.3">
      <c r="A13" s="161">
        <v>1</v>
      </c>
      <c r="B13" s="116" t="s">
        <v>733</v>
      </c>
      <c r="C13" s="260">
        <v>1</v>
      </c>
      <c r="D13" s="774">
        <f>8997.5-5100-325+7599-602.5</f>
        <v>10569</v>
      </c>
      <c r="E13" s="525"/>
      <c r="F13" s="220"/>
      <c r="G13" s="220">
        <f>D13-F13</f>
        <v>10569</v>
      </c>
      <c r="H13" s="239"/>
      <c r="I13" s="261"/>
    </row>
    <row r="14" spans="1:11" customFormat="1" hidden="1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  <c r="H14" s="239"/>
      <c r="I14" s="261"/>
    </row>
    <row r="15" spans="1:11" customFormat="1" hidden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hidden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hidden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hidden="1" x14ac:dyDescent="0.3">
      <c r="A18" s="161"/>
      <c r="B18" s="116"/>
      <c r="C18" s="260"/>
      <c r="D18" s="521"/>
      <c r="E18" s="525"/>
      <c r="F18" s="220"/>
      <c r="G18" s="220">
        <f t="shared" ref="G18" si="1">D18-F18</f>
        <v>0</v>
      </c>
      <c r="H18" s="239"/>
      <c r="I18" s="261"/>
    </row>
    <row r="19" spans="1:9" customFormat="1" hidden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hidden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hidden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hidden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hidden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hidden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hidden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hidden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hidden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hidden="1" x14ac:dyDescent="0.3">
      <c r="A28" s="161"/>
      <c r="B28" s="116"/>
      <c r="C28" s="260"/>
      <c r="D28" s="521"/>
      <c r="E28" s="525"/>
      <c r="F28" s="220"/>
      <c r="G28" s="220">
        <f t="shared" si="0"/>
        <v>0</v>
      </c>
      <c r="H28" s="239"/>
      <c r="I28" s="261"/>
    </row>
    <row r="29" spans="1:9" customFormat="1" x14ac:dyDescent="0.3">
      <c r="A29" s="161"/>
      <c r="B29" s="116"/>
      <c r="C29" s="260"/>
      <c r="D29" s="521"/>
      <c r="E29" s="525"/>
      <c r="F29" s="220"/>
      <c r="G29" s="220"/>
      <c r="H29" s="239"/>
      <c r="I29" s="261"/>
    </row>
    <row r="30" spans="1:9" ht="21" customHeight="1" x14ac:dyDescent="0.3">
      <c r="A30" s="235"/>
      <c r="B30" s="193" t="s">
        <v>364</v>
      </c>
      <c r="C30" s="231" t="s">
        <v>374</v>
      </c>
      <c r="D30" s="517">
        <f>SUM(D13:D29)</f>
        <v>10569</v>
      </c>
      <c r="E30" s="223" t="s">
        <v>438</v>
      </c>
      <c r="F30" s="223">
        <f>SUM(F13)</f>
        <v>0</v>
      </c>
      <c r="G30" s="223">
        <f>SUM(G13)</f>
        <v>10569</v>
      </c>
    </row>
    <row r="31" spans="1:9" x14ac:dyDescent="0.3">
      <c r="A31" s="1216" t="s">
        <v>551</v>
      </c>
      <c r="B31" s="1217"/>
      <c r="C31" s="1217"/>
      <c r="D31" s="1217"/>
    </row>
    <row r="32" spans="1:9" hidden="1" x14ac:dyDescent="0.3">
      <c r="A32" s="248">
        <v>1</v>
      </c>
      <c r="B32" s="247"/>
      <c r="C32" s="248">
        <v>1</v>
      </c>
      <c r="D32" s="516"/>
      <c r="E32" s="220"/>
      <c r="F32" s="220"/>
      <c r="G32" s="220">
        <f>D32-F32</f>
        <v>0</v>
      </c>
    </row>
    <row r="33" spans="1:9" hidden="1" x14ac:dyDescent="0.3">
      <c r="A33" s="248"/>
      <c r="B33" s="247"/>
      <c r="C33" s="248"/>
      <c r="D33" s="516"/>
      <c r="E33" s="220"/>
      <c r="F33" s="220"/>
      <c r="G33" s="220">
        <f t="shared" ref="G33:G47" si="2">D33-F33</f>
        <v>0</v>
      </c>
    </row>
    <row r="34" spans="1:9" hidden="1" x14ac:dyDescent="0.3">
      <c r="A34" s="248"/>
      <c r="B34" s="247"/>
      <c r="C34" s="248"/>
      <c r="D34" s="516"/>
      <c r="E34" s="220"/>
      <c r="F34" s="220"/>
      <c r="G34" s="220">
        <f t="shared" si="2"/>
        <v>0</v>
      </c>
    </row>
    <row r="35" spans="1:9" hidden="1" x14ac:dyDescent="0.3">
      <c r="A35" s="248"/>
      <c r="B35" s="247"/>
      <c r="C35" s="248"/>
      <c r="D35" s="516"/>
      <c r="E35" s="220"/>
      <c r="F35" s="220"/>
      <c r="G35" s="220">
        <f t="shared" si="2"/>
        <v>0</v>
      </c>
    </row>
    <row r="36" spans="1:9" hidden="1" x14ac:dyDescent="0.3">
      <c r="A36" s="248"/>
      <c r="B36" s="247"/>
      <c r="C36" s="248"/>
      <c r="D36" s="516"/>
      <c r="E36" s="220"/>
      <c r="F36" s="220"/>
      <c r="G36" s="220">
        <f t="shared" si="2"/>
        <v>0</v>
      </c>
    </row>
    <row r="37" spans="1:9" hidden="1" x14ac:dyDescent="0.3">
      <c r="A37" s="248"/>
      <c r="B37" s="247"/>
      <c r="C37" s="248"/>
      <c r="D37" s="516"/>
      <c r="E37" s="220"/>
      <c r="F37" s="220"/>
      <c r="G37" s="220">
        <f t="shared" si="2"/>
        <v>0</v>
      </c>
    </row>
    <row r="38" spans="1:9" hidden="1" x14ac:dyDescent="0.3">
      <c r="A38" s="248"/>
      <c r="B38" s="247"/>
      <c r="C38" s="248"/>
      <c r="D38" s="516"/>
      <c r="E38" s="220"/>
      <c r="F38" s="220"/>
      <c r="G38" s="220">
        <f t="shared" si="2"/>
        <v>0</v>
      </c>
    </row>
    <row r="39" spans="1:9" hidden="1" x14ac:dyDescent="0.3">
      <c r="A39" s="248"/>
      <c r="B39" s="247"/>
      <c r="C39" s="248"/>
      <c r="D39" s="516"/>
      <c r="E39" s="220"/>
      <c r="F39" s="220"/>
      <c r="G39" s="220">
        <f t="shared" si="2"/>
        <v>0</v>
      </c>
    </row>
    <row r="40" spans="1:9" hidden="1" x14ac:dyDescent="0.3">
      <c r="A40" s="248"/>
      <c r="B40" s="247"/>
      <c r="C40" s="248"/>
      <c r="D40" s="516"/>
      <c r="E40" s="220"/>
      <c r="F40" s="220"/>
      <c r="G40" s="220">
        <f t="shared" si="2"/>
        <v>0</v>
      </c>
    </row>
    <row r="41" spans="1:9" hidden="1" x14ac:dyDescent="0.3">
      <c r="A41" s="248"/>
      <c r="B41" s="247"/>
      <c r="C41" s="248"/>
      <c r="D41" s="516"/>
      <c r="E41" s="220"/>
      <c r="F41" s="220"/>
      <c r="G41" s="220">
        <f t="shared" si="2"/>
        <v>0</v>
      </c>
    </row>
    <row r="42" spans="1:9" hidden="1" x14ac:dyDescent="0.3">
      <c r="A42" s="248"/>
      <c r="B42" s="247"/>
      <c r="C42" s="248"/>
      <c r="D42" s="516"/>
      <c r="E42" s="220"/>
      <c r="F42" s="220"/>
      <c r="G42" s="220">
        <f t="shared" si="2"/>
        <v>0</v>
      </c>
    </row>
    <row r="43" spans="1:9" hidden="1" x14ac:dyDescent="0.3">
      <c r="A43" s="248"/>
      <c r="B43" s="247"/>
      <c r="C43" s="248"/>
      <c r="D43" s="516"/>
      <c r="E43" s="220"/>
      <c r="F43" s="220"/>
      <c r="G43" s="220">
        <f t="shared" si="2"/>
        <v>0</v>
      </c>
    </row>
    <row r="44" spans="1:9" hidden="1" x14ac:dyDescent="0.3">
      <c r="A44" s="248"/>
      <c r="B44" s="247"/>
      <c r="C44" s="248"/>
      <c r="D44" s="516"/>
      <c r="E44" s="220"/>
      <c r="F44" s="220"/>
      <c r="G44" s="220">
        <f t="shared" si="2"/>
        <v>0</v>
      </c>
    </row>
    <row r="45" spans="1:9" hidden="1" x14ac:dyDescent="0.3">
      <c r="A45" s="248"/>
      <c r="B45" s="247"/>
      <c r="C45" s="248"/>
      <c r="D45" s="516"/>
      <c r="E45" s="220"/>
      <c r="F45" s="220"/>
      <c r="G45" s="220">
        <f t="shared" si="2"/>
        <v>0</v>
      </c>
    </row>
    <row r="46" spans="1:9" ht="18.75" hidden="1" customHeight="1" x14ac:dyDescent="0.3">
      <c r="A46" s="248"/>
      <c r="B46" s="247"/>
      <c r="C46" s="248"/>
      <c r="D46" s="516"/>
      <c r="E46" s="220"/>
      <c r="F46" s="220"/>
      <c r="G46" s="220">
        <f t="shared" si="2"/>
        <v>0</v>
      </c>
      <c r="H46" s="84"/>
      <c r="I46" s="415"/>
    </row>
    <row r="47" spans="1:9" hidden="1" x14ac:dyDescent="0.3">
      <c r="A47" s="248"/>
      <c r="B47" s="247"/>
      <c r="C47" s="248"/>
      <c r="D47" s="516"/>
      <c r="E47" s="220"/>
      <c r="F47" s="220"/>
      <c r="G47" s="220">
        <f t="shared" si="2"/>
        <v>0</v>
      </c>
      <c r="H47" s="389"/>
      <c r="I47" s="393"/>
    </row>
    <row r="48" spans="1:9" hidden="1" x14ac:dyDescent="0.3">
      <c r="A48" s="248"/>
      <c r="B48" s="247"/>
      <c r="C48" s="248"/>
      <c r="D48" s="516"/>
      <c r="E48" s="220"/>
      <c r="F48" s="220"/>
      <c r="G48" s="220"/>
      <c r="H48" s="82"/>
      <c r="I48" s="392"/>
    </row>
    <row r="49" spans="1:9" x14ac:dyDescent="0.3">
      <c r="A49" s="235"/>
      <c r="B49" s="193" t="s">
        <v>364</v>
      </c>
      <c r="C49" s="231" t="s">
        <v>374</v>
      </c>
      <c r="D49" s="517">
        <f>SUM(D32:D48)</f>
        <v>0</v>
      </c>
      <c r="E49" s="223" t="s">
        <v>438</v>
      </c>
      <c r="F49" s="223">
        <f>SUM(F32)</f>
        <v>0</v>
      </c>
      <c r="G49" s="223">
        <f>SUM(G32)</f>
        <v>0</v>
      </c>
      <c r="H49" s="84"/>
      <c r="I49" s="415"/>
    </row>
    <row r="50" spans="1:9" x14ac:dyDescent="0.3">
      <c r="E50" s="464" t="s">
        <v>552</v>
      </c>
      <c r="F50" s="465">
        <f>F30+F49</f>
        <v>0</v>
      </c>
      <c r="G50" s="465">
        <f>G30+G49</f>
        <v>10569</v>
      </c>
      <c r="H50" s="389"/>
      <c r="I50" s="393"/>
    </row>
    <row r="51" spans="1:9" s="102" customFormat="1" ht="18" customHeight="1" x14ac:dyDescent="0.3">
      <c r="A51" s="1001" t="s">
        <v>541</v>
      </c>
      <c r="B51" s="84"/>
      <c r="C51" s="378"/>
      <c r="D51" s="1000" t="s">
        <v>694</v>
      </c>
      <c r="E51" s="84"/>
      <c r="F51" s="181"/>
      <c r="G51" s="84"/>
    </row>
    <row r="52" spans="1:9" s="249" customFormat="1" ht="19.5" x14ac:dyDescent="0.3">
      <c r="A52" s="181"/>
      <c r="B52" s="389"/>
      <c r="C52" s="391" t="s">
        <v>171</v>
      </c>
      <c r="D52" s="391" t="s">
        <v>172</v>
      </c>
      <c r="E52" s="389"/>
      <c r="F52" s="181"/>
      <c r="G52" s="389"/>
    </row>
    <row r="53" spans="1:9" ht="15.75" x14ac:dyDescent="0.25">
      <c r="A53" s="389"/>
      <c r="B53" s="82"/>
      <c r="C53" s="82"/>
      <c r="D53" s="82"/>
      <c r="E53" s="82"/>
      <c r="F53" s="181"/>
      <c r="G53" s="82"/>
    </row>
    <row r="54" spans="1:9" x14ac:dyDescent="0.25">
      <c r="A54" s="97" t="s">
        <v>173</v>
      </c>
      <c r="B54" s="84"/>
      <c r="C54" s="378"/>
      <c r="D54" s="1002" t="s">
        <v>810</v>
      </c>
      <c r="E54" s="84"/>
      <c r="F54" s="181"/>
      <c r="G54" s="84"/>
    </row>
    <row r="55" spans="1:9" ht="15" x14ac:dyDescent="0.25">
      <c r="B55" s="389"/>
      <c r="C55" s="391" t="s">
        <v>171</v>
      </c>
      <c r="D55" s="391" t="s">
        <v>172</v>
      </c>
      <c r="E55" s="389"/>
      <c r="F55" s="181"/>
      <c r="G55" s="389"/>
    </row>
    <row r="56" spans="1:9" x14ac:dyDescent="0.3">
      <c r="A56" s="102"/>
      <c r="B56" s="102"/>
      <c r="C56" s="102"/>
      <c r="D56" s="102"/>
      <c r="E56" s="102"/>
      <c r="F56" s="102"/>
      <c r="G56" s="102"/>
    </row>
    <row r="57" spans="1:9" ht="19.5" x14ac:dyDescent="0.3">
      <c r="A57" s="249"/>
      <c r="B57" s="153" t="s">
        <v>780</v>
      </c>
      <c r="C57" s="249"/>
      <c r="D57" s="249"/>
      <c r="E57" s="250"/>
      <c r="F57" s="250"/>
      <c r="G57" s="250"/>
    </row>
  </sheetData>
  <mergeCells count="7">
    <mergeCell ref="A31:D31"/>
    <mergeCell ref="A3:D3"/>
    <mergeCell ref="A9:A10"/>
    <mergeCell ref="B9:B10"/>
    <mergeCell ref="C9:C10"/>
    <mergeCell ref="D9:D10"/>
    <mergeCell ref="A12:D12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K57"/>
  <sheetViews>
    <sheetView view="pageBreakPreview" zoomScale="85" zoomScaleSheetLayoutView="85" workbookViewId="0">
      <selection activeCell="Q15" sqref="Q1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8.8554687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8.8554687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8.8554687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8.8554687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8.8554687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8.8554687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8.8554687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8.8554687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8.8554687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8.8554687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8.8554687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8.8554687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8.8554687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8.8554687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8.8554687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8.8554687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8.8554687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8.8554687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8.8554687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8.8554687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8.8554687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8.8554687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8.8554687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8.8554687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8.8554687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8.8554687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8.8554687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8.8554687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8.8554687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8.8554687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8.8554687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8.8554687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8.8554687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8.8554687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8.8554687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8.8554687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8.8554687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8.8554687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8.8554687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8.8554687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8.8554687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8.8554687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8.8554687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8.8554687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8.8554687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8.8554687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8.8554687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8.8554687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8.8554687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8.8554687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8.8554687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8.8554687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8.8554687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8.8554687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8.8554687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8.8554687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8.8554687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8.8554687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8.8554687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8.8554687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8.8554687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8.8554687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8.8554687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8.8554687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648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676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66"/>
      <c r="D10" s="1267"/>
    </row>
    <row r="11" spans="1:11" x14ac:dyDescent="0.3">
      <c r="A11" s="243">
        <v>1</v>
      </c>
      <c r="B11" s="637">
        <v>2</v>
      </c>
      <c r="C11" s="680">
        <v>3</v>
      </c>
      <c r="D11" s="680">
        <v>4</v>
      </c>
      <c r="E11" s="647" t="s">
        <v>429</v>
      </c>
      <c r="F11" s="223" t="s">
        <v>371</v>
      </c>
      <c r="G11" s="223" t="s">
        <v>372</v>
      </c>
    </row>
    <row r="12" spans="1:11" x14ac:dyDescent="0.3">
      <c r="A12" s="1216" t="s">
        <v>550</v>
      </c>
      <c r="B12" s="1217"/>
      <c r="C12" s="1268"/>
      <c r="D12" s="1268"/>
      <c r="E12" s="246"/>
      <c r="F12" s="246"/>
      <c r="G12" s="246"/>
      <c r="H12" s="524"/>
    </row>
    <row r="13" spans="1:11" customFormat="1" x14ac:dyDescent="0.3">
      <c r="A13" s="161">
        <v>1</v>
      </c>
      <c r="B13" s="116" t="s">
        <v>733</v>
      </c>
      <c r="C13" s="260"/>
      <c r="D13" s="521">
        <v>8997.5</v>
      </c>
      <c r="E13" s="525"/>
      <c r="F13" s="220"/>
      <c r="G13" s="220">
        <f>D13-F13</f>
        <v>8997.5</v>
      </c>
      <c r="H13" s="239"/>
      <c r="I13" s="261"/>
    </row>
    <row r="14" spans="1:11" customFormat="1" hidden="1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  <c r="H14" s="239"/>
      <c r="I14" s="261"/>
    </row>
    <row r="15" spans="1:11" customFormat="1" hidden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hidden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hidden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hidden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hidden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hidden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hidden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hidden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hidden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hidden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hidden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hidden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hidden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hidden="1" x14ac:dyDescent="0.3">
      <c r="A28" s="161"/>
      <c r="B28" s="116"/>
      <c r="C28" s="260"/>
      <c r="D28" s="521"/>
      <c r="E28" s="525"/>
      <c r="F28" s="220"/>
      <c r="G28" s="220">
        <f t="shared" si="0"/>
        <v>0</v>
      </c>
      <c r="H28" s="239"/>
      <c r="I28" s="261"/>
    </row>
    <row r="29" spans="1:9" customFormat="1" x14ac:dyDescent="0.3">
      <c r="A29" s="161"/>
      <c r="B29" s="116"/>
      <c r="C29" s="260"/>
      <c r="D29" s="521"/>
      <c r="E29" s="525"/>
      <c r="F29" s="220"/>
      <c r="G29" s="220"/>
      <c r="H29" s="239"/>
      <c r="I29" s="261"/>
    </row>
    <row r="30" spans="1:9" ht="21" customHeight="1" x14ac:dyDescent="0.3">
      <c r="A30" s="235"/>
      <c r="B30" s="193" t="s">
        <v>364</v>
      </c>
      <c r="C30" s="231" t="s">
        <v>374</v>
      </c>
      <c r="D30" s="517">
        <f>SUM(D13:D29)</f>
        <v>8997.5</v>
      </c>
      <c r="E30" s="223" t="s">
        <v>438</v>
      </c>
      <c r="F30" s="223">
        <f>SUM(F13)</f>
        <v>0</v>
      </c>
      <c r="G30" s="223">
        <f>SUM(G13)</f>
        <v>8997.5</v>
      </c>
    </row>
    <row r="31" spans="1:9" x14ac:dyDescent="0.3">
      <c r="A31" s="1216" t="s">
        <v>551</v>
      </c>
      <c r="B31" s="1217"/>
      <c r="C31" s="1217"/>
      <c r="D31" s="1217"/>
    </row>
    <row r="32" spans="1:9" hidden="1" x14ac:dyDescent="0.3">
      <c r="A32" s="248">
        <v>1</v>
      </c>
      <c r="B32" s="247"/>
      <c r="C32" s="248">
        <v>1</v>
      </c>
      <c r="D32" s="516"/>
      <c r="E32" s="220"/>
      <c r="F32" s="220"/>
      <c r="G32" s="220">
        <f>D32-F32</f>
        <v>0</v>
      </c>
    </row>
    <row r="33" spans="1:9" hidden="1" x14ac:dyDescent="0.3">
      <c r="A33" s="248"/>
      <c r="B33" s="247"/>
      <c r="C33" s="248"/>
      <c r="D33" s="516"/>
      <c r="E33" s="220"/>
      <c r="F33" s="220"/>
      <c r="G33" s="220">
        <f t="shared" ref="G33:G47" si="1">D33-F33</f>
        <v>0</v>
      </c>
    </row>
    <row r="34" spans="1:9" hidden="1" x14ac:dyDescent="0.3">
      <c r="A34" s="248"/>
      <c r="B34" s="247"/>
      <c r="C34" s="248"/>
      <c r="D34" s="516"/>
      <c r="E34" s="220"/>
      <c r="F34" s="220"/>
      <c r="G34" s="220">
        <f t="shared" si="1"/>
        <v>0</v>
      </c>
    </row>
    <row r="35" spans="1:9" hidden="1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9" hidden="1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9" hidden="1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9" hidden="1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9" hidden="1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9" hidden="1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9" hidden="1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9" hidden="1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9" hidden="1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9" hidden="1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9" hidden="1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9" ht="18.75" hidden="1" customHeight="1" x14ac:dyDescent="0.3">
      <c r="A46" s="248"/>
      <c r="B46" s="247"/>
      <c r="C46" s="248"/>
      <c r="D46" s="516"/>
      <c r="E46" s="220"/>
      <c r="F46" s="220"/>
      <c r="G46" s="220">
        <f t="shared" si="1"/>
        <v>0</v>
      </c>
      <c r="H46" s="710"/>
      <c r="I46" s="415"/>
    </row>
    <row r="47" spans="1:9" hidden="1" x14ac:dyDescent="0.3">
      <c r="A47" s="248"/>
      <c r="B47" s="247"/>
      <c r="C47" s="248"/>
      <c r="D47" s="516"/>
      <c r="E47" s="220"/>
      <c r="F47" s="220"/>
      <c r="G47" s="220">
        <f t="shared" si="1"/>
        <v>0</v>
      </c>
      <c r="H47" s="389"/>
      <c r="I47" s="393"/>
    </row>
    <row r="48" spans="1:9" hidden="1" x14ac:dyDescent="0.3">
      <c r="A48" s="248"/>
      <c r="B48" s="247"/>
      <c r="C48" s="248"/>
      <c r="D48" s="516"/>
      <c r="E48" s="220"/>
      <c r="F48" s="220"/>
      <c r="G48" s="220"/>
      <c r="H48" s="82"/>
      <c r="I48" s="392"/>
    </row>
    <row r="49" spans="1:9" x14ac:dyDescent="0.3">
      <c r="A49" s="235"/>
      <c r="B49" s="193" t="s">
        <v>364</v>
      </c>
      <c r="C49" s="231" t="s">
        <v>374</v>
      </c>
      <c r="D49" s="517">
        <f>SUM(D32:D48)</f>
        <v>0</v>
      </c>
      <c r="E49" s="223" t="s">
        <v>438</v>
      </c>
      <c r="F49" s="223">
        <f>SUM(F32)</f>
        <v>0</v>
      </c>
      <c r="G49" s="223">
        <f>SUM(G32)</f>
        <v>0</v>
      </c>
      <c r="H49" s="710"/>
      <c r="I49" s="415"/>
    </row>
    <row r="50" spans="1:9" x14ac:dyDescent="0.3">
      <c r="E50" s="464" t="s">
        <v>552</v>
      </c>
      <c r="F50" s="465">
        <f>F30+F49</f>
        <v>0</v>
      </c>
      <c r="G50" s="465">
        <f>G30+G49</f>
        <v>8997.5</v>
      </c>
      <c r="H50" s="389"/>
      <c r="I50" s="393"/>
    </row>
    <row r="51" spans="1:9" s="102" customFormat="1" ht="18" customHeight="1" x14ac:dyDescent="0.3">
      <c r="A51" s="709" t="s">
        <v>541</v>
      </c>
      <c r="B51" s="710"/>
      <c r="C51" s="708"/>
      <c r="D51" s="708" t="s">
        <v>694</v>
      </c>
      <c r="E51" s="710"/>
      <c r="F51" s="181"/>
      <c r="G51" s="710"/>
    </row>
    <row r="52" spans="1:9" s="249" customFormat="1" ht="19.5" x14ac:dyDescent="0.3">
      <c r="A52" s="181"/>
      <c r="B52" s="389"/>
      <c r="C52" s="391" t="s">
        <v>171</v>
      </c>
      <c r="D52" s="391" t="s">
        <v>172</v>
      </c>
      <c r="E52" s="389"/>
      <c r="F52" s="181"/>
      <c r="G52" s="389"/>
    </row>
    <row r="53" spans="1:9" ht="15.75" x14ac:dyDescent="0.25">
      <c r="A53" s="389"/>
      <c r="B53" s="82"/>
      <c r="C53" s="82"/>
      <c r="D53" s="82"/>
      <c r="E53" s="82"/>
      <c r="F53" s="181"/>
      <c r="G53" s="82"/>
    </row>
    <row r="54" spans="1:9" x14ac:dyDescent="0.25">
      <c r="A54" s="709" t="s">
        <v>173</v>
      </c>
      <c r="B54" s="710"/>
      <c r="C54" s="708"/>
      <c r="D54" s="714" t="s">
        <v>742</v>
      </c>
      <c r="E54" s="710"/>
      <c r="F54" s="181"/>
      <c r="G54" s="710"/>
    </row>
    <row r="55" spans="1:9" ht="15" x14ac:dyDescent="0.25">
      <c r="B55" s="389"/>
      <c r="C55" s="391" t="s">
        <v>171</v>
      </c>
      <c r="D55" s="391" t="s">
        <v>172</v>
      </c>
      <c r="E55" s="389"/>
      <c r="F55" s="181"/>
      <c r="G55" s="389"/>
    </row>
    <row r="56" spans="1:9" x14ac:dyDescent="0.3">
      <c r="A56" s="102"/>
      <c r="B56" s="102"/>
      <c r="C56" s="102"/>
      <c r="D56" s="102"/>
      <c r="E56" s="102"/>
      <c r="F56" s="102"/>
      <c r="G56" s="102"/>
    </row>
    <row r="57" spans="1:9" ht="19.5" x14ac:dyDescent="0.3">
      <c r="A57" s="249"/>
      <c r="B57" s="249"/>
      <c r="C57" s="249"/>
      <c r="D57" s="249"/>
      <c r="E57" s="250"/>
      <c r="F57" s="250"/>
      <c r="G57" s="250"/>
    </row>
  </sheetData>
  <mergeCells count="7">
    <mergeCell ref="A31:D31"/>
    <mergeCell ref="A3:D3"/>
    <mergeCell ref="A9:A10"/>
    <mergeCell ref="B9:B10"/>
    <mergeCell ref="C9:C10"/>
    <mergeCell ref="D9:D10"/>
    <mergeCell ref="A12:D12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K57"/>
  <sheetViews>
    <sheetView view="pageBreakPreview" zoomScale="85" zoomScaleSheetLayoutView="85" workbookViewId="0">
      <selection activeCell="Q15" sqref="Q1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8.8554687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8.8554687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8.8554687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8.8554687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8.8554687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8.8554687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8.8554687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8.8554687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8.8554687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8.8554687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8.8554687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8.8554687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8.8554687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8.8554687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8.8554687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8.8554687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8.8554687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8.8554687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8.8554687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8.8554687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8.8554687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8.8554687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8.8554687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8.8554687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8.8554687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8.8554687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8.8554687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8.8554687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8.8554687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8.8554687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8.8554687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8.8554687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8.8554687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8.8554687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8.8554687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8.8554687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8.8554687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8.8554687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8.8554687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8.8554687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8.8554687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8.8554687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8.8554687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8.8554687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8.8554687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8.8554687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8.8554687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8.8554687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8.8554687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8.8554687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8.8554687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8.8554687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8.8554687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8.8554687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8.8554687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8.8554687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8.8554687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8.8554687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8.8554687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8.8554687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8.8554687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8.8554687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8.8554687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8.8554687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649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676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66"/>
      <c r="D10" s="1267"/>
    </row>
    <row r="11" spans="1:11" x14ac:dyDescent="0.3">
      <c r="A11" s="243">
        <v>1</v>
      </c>
      <c r="B11" s="637">
        <v>2</v>
      </c>
      <c r="C11" s="680">
        <v>2</v>
      </c>
      <c r="D11" s="680">
        <v>4</v>
      </c>
      <c r="E11" s="647" t="s">
        <v>429</v>
      </c>
      <c r="F11" s="223" t="s">
        <v>371</v>
      </c>
      <c r="G11" s="223" t="s">
        <v>372</v>
      </c>
    </row>
    <row r="12" spans="1:11" x14ac:dyDescent="0.3">
      <c r="A12" s="1216" t="s">
        <v>550</v>
      </c>
      <c r="B12" s="1217"/>
      <c r="C12" s="1268"/>
      <c r="D12" s="1268"/>
      <c r="E12" s="246"/>
      <c r="F12" s="246"/>
      <c r="G12" s="246"/>
      <c r="H12" s="524"/>
    </row>
    <row r="13" spans="1:11" customFormat="1" x14ac:dyDescent="0.3">
      <c r="A13" s="161">
        <v>1</v>
      </c>
      <c r="B13" s="116" t="s">
        <v>733</v>
      </c>
      <c r="C13" s="260"/>
      <c r="D13" s="521">
        <v>8997.5</v>
      </c>
      <c r="E13" s="525"/>
      <c r="F13" s="220"/>
      <c r="G13" s="220">
        <f>D13-F13</f>
        <v>8997.5</v>
      </c>
      <c r="H13" s="239"/>
      <c r="I13" s="261"/>
    </row>
    <row r="14" spans="1:11" customFormat="1" hidden="1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  <c r="H14" s="239"/>
      <c r="I14" s="261"/>
    </row>
    <row r="15" spans="1:11" customFormat="1" hidden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hidden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hidden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hidden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hidden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hidden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hidden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hidden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hidden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hidden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hidden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hidden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hidden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hidden="1" x14ac:dyDescent="0.3">
      <c r="A28" s="161"/>
      <c r="B28" s="116"/>
      <c r="C28" s="260"/>
      <c r="D28" s="521"/>
      <c r="E28" s="525"/>
      <c r="F28" s="220"/>
      <c r="G28" s="220">
        <f t="shared" si="0"/>
        <v>0</v>
      </c>
      <c r="H28" s="239"/>
      <c r="I28" s="261"/>
    </row>
    <row r="29" spans="1:9" customFormat="1" x14ac:dyDescent="0.3">
      <c r="A29" s="161"/>
      <c r="B29" s="116"/>
      <c r="C29" s="260"/>
      <c r="D29" s="521"/>
      <c r="E29" s="525"/>
      <c r="F29" s="220"/>
      <c r="G29" s="220"/>
      <c r="H29" s="239"/>
      <c r="I29" s="261"/>
    </row>
    <row r="30" spans="1:9" ht="21" customHeight="1" x14ac:dyDescent="0.3">
      <c r="A30" s="235"/>
      <c r="B30" s="193" t="s">
        <v>364</v>
      </c>
      <c r="C30" s="231" t="s">
        <v>374</v>
      </c>
      <c r="D30" s="517">
        <f>SUM(D13:D29)</f>
        <v>8997.5</v>
      </c>
      <c r="E30" s="223" t="s">
        <v>438</v>
      </c>
      <c r="F30" s="223">
        <f>SUM(F13)</f>
        <v>0</v>
      </c>
      <c r="G30" s="223">
        <f>SUM(G13)</f>
        <v>8997.5</v>
      </c>
    </row>
    <row r="31" spans="1:9" x14ac:dyDescent="0.3">
      <c r="A31" s="1216" t="s">
        <v>551</v>
      </c>
      <c r="B31" s="1217"/>
      <c r="C31" s="1217"/>
      <c r="D31" s="1217"/>
    </row>
    <row r="32" spans="1:9" hidden="1" x14ac:dyDescent="0.3">
      <c r="A32" s="248">
        <v>1</v>
      </c>
      <c r="B32" s="247"/>
      <c r="C32" s="248">
        <v>1</v>
      </c>
      <c r="D32" s="516"/>
      <c r="E32" s="220"/>
      <c r="F32" s="220"/>
      <c r="G32" s="220">
        <f>D32-F32</f>
        <v>0</v>
      </c>
    </row>
    <row r="33" spans="1:9" hidden="1" x14ac:dyDescent="0.3">
      <c r="A33" s="248"/>
      <c r="B33" s="247"/>
      <c r="C33" s="248"/>
      <c r="D33" s="516"/>
      <c r="E33" s="220"/>
      <c r="F33" s="220"/>
      <c r="G33" s="220">
        <f t="shared" ref="G33:G47" si="1">D33-F33</f>
        <v>0</v>
      </c>
    </row>
    <row r="34" spans="1:9" hidden="1" x14ac:dyDescent="0.3">
      <c r="A34" s="248"/>
      <c r="B34" s="247"/>
      <c r="C34" s="248"/>
      <c r="D34" s="516"/>
      <c r="E34" s="220"/>
      <c r="F34" s="220"/>
      <c r="G34" s="220">
        <f t="shared" si="1"/>
        <v>0</v>
      </c>
    </row>
    <row r="35" spans="1:9" hidden="1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9" hidden="1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9" hidden="1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9" hidden="1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9" hidden="1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9" hidden="1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9" hidden="1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9" hidden="1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9" hidden="1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9" hidden="1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9" hidden="1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9" ht="18.75" hidden="1" customHeight="1" x14ac:dyDescent="0.3">
      <c r="A46" s="248"/>
      <c r="B46" s="247"/>
      <c r="C46" s="248"/>
      <c r="D46" s="516"/>
      <c r="E46" s="220"/>
      <c r="F46" s="220"/>
      <c r="G46" s="220">
        <f t="shared" si="1"/>
        <v>0</v>
      </c>
      <c r="H46" s="710"/>
      <c r="I46" s="415"/>
    </row>
    <row r="47" spans="1:9" hidden="1" x14ac:dyDescent="0.3">
      <c r="A47" s="248"/>
      <c r="B47" s="247"/>
      <c r="C47" s="248"/>
      <c r="D47" s="516"/>
      <c r="E47" s="220"/>
      <c r="F47" s="220"/>
      <c r="G47" s="220">
        <f t="shared" si="1"/>
        <v>0</v>
      </c>
      <c r="H47" s="389"/>
      <c r="I47" s="393"/>
    </row>
    <row r="48" spans="1:9" hidden="1" x14ac:dyDescent="0.3">
      <c r="A48" s="248"/>
      <c r="B48" s="247"/>
      <c r="C48" s="248"/>
      <c r="D48" s="516"/>
      <c r="E48" s="220"/>
      <c r="F48" s="220"/>
      <c r="G48" s="220"/>
      <c r="H48" s="82"/>
      <c r="I48" s="392"/>
    </row>
    <row r="49" spans="1:9" x14ac:dyDescent="0.3">
      <c r="A49" s="235"/>
      <c r="B49" s="193" t="s">
        <v>364</v>
      </c>
      <c r="C49" s="231" t="s">
        <v>374</v>
      </c>
      <c r="D49" s="517">
        <f>SUM(D32:D48)</f>
        <v>0</v>
      </c>
      <c r="E49" s="223" t="s">
        <v>438</v>
      </c>
      <c r="F49" s="223">
        <f>SUM(F32)</f>
        <v>0</v>
      </c>
      <c r="G49" s="223">
        <f>SUM(G32)</f>
        <v>0</v>
      </c>
      <c r="H49" s="710"/>
      <c r="I49" s="415"/>
    </row>
    <row r="50" spans="1:9" x14ac:dyDescent="0.3">
      <c r="E50" s="464" t="s">
        <v>552</v>
      </c>
      <c r="F50" s="465">
        <f>F30+F49</f>
        <v>0</v>
      </c>
      <c r="G50" s="465">
        <f>G30+G49</f>
        <v>8997.5</v>
      </c>
      <c r="H50" s="389"/>
      <c r="I50" s="393"/>
    </row>
    <row r="51" spans="1:9" s="102" customFormat="1" ht="18" customHeight="1" x14ac:dyDescent="0.3">
      <c r="A51" s="709" t="s">
        <v>541</v>
      </c>
      <c r="B51" s="710"/>
      <c r="C51" s="708"/>
      <c r="D51" s="708" t="s">
        <v>694</v>
      </c>
      <c r="E51" s="710"/>
      <c r="F51" s="181"/>
      <c r="G51" s="710"/>
    </row>
    <row r="52" spans="1:9" s="249" customFormat="1" ht="19.5" x14ac:dyDescent="0.3">
      <c r="A52" s="181"/>
      <c r="B52" s="389"/>
      <c r="C52" s="391" t="s">
        <v>171</v>
      </c>
      <c r="D52" s="391" t="s">
        <v>172</v>
      </c>
      <c r="E52" s="389"/>
      <c r="F52" s="181"/>
      <c r="G52" s="389"/>
    </row>
    <row r="53" spans="1:9" ht="15.75" x14ac:dyDescent="0.25">
      <c r="A53" s="389"/>
      <c r="B53" s="82"/>
      <c r="C53" s="82"/>
      <c r="D53" s="82"/>
      <c r="E53" s="82"/>
      <c r="F53" s="181"/>
      <c r="G53" s="82"/>
    </row>
    <row r="54" spans="1:9" x14ac:dyDescent="0.25">
      <c r="A54" s="709" t="s">
        <v>173</v>
      </c>
      <c r="B54" s="710"/>
      <c r="C54" s="708"/>
      <c r="D54" s="714" t="s">
        <v>742</v>
      </c>
      <c r="E54" s="710"/>
      <c r="F54" s="181"/>
      <c r="G54" s="710"/>
    </row>
    <row r="55" spans="1:9" ht="15" x14ac:dyDescent="0.25">
      <c r="B55" s="389"/>
      <c r="C55" s="391" t="s">
        <v>171</v>
      </c>
      <c r="D55" s="391" t="s">
        <v>172</v>
      </c>
      <c r="E55" s="389"/>
      <c r="F55" s="181"/>
      <c r="G55" s="389"/>
    </row>
    <row r="56" spans="1:9" x14ac:dyDescent="0.3">
      <c r="A56" s="102"/>
      <c r="B56" s="102"/>
      <c r="C56" s="102"/>
      <c r="D56" s="102"/>
      <c r="E56" s="102"/>
      <c r="F56" s="102"/>
      <c r="G56" s="102"/>
    </row>
    <row r="57" spans="1:9" ht="19.5" x14ac:dyDescent="0.3">
      <c r="A57" s="249"/>
      <c r="B57" s="249"/>
      <c r="C57" s="249"/>
      <c r="D57" s="249"/>
      <c r="E57" s="250"/>
      <c r="F57" s="250"/>
      <c r="G57" s="250"/>
    </row>
  </sheetData>
  <mergeCells count="7">
    <mergeCell ref="A31:D31"/>
    <mergeCell ref="A3:D3"/>
    <mergeCell ref="A9:A10"/>
    <mergeCell ref="B9:B10"/>
    <mergeCell ref="C9:C10"/>
    <mergeCell ref="D9:D10"/>
    <mergeCell ref="A12:D12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K90"/>
  <sheetViews>
    <sheetView view="pageBreakPreview" topLeftCell="A4" zoomScale="85" zoomScaleSheetLayoutView="85" workbookViewId="0">
      <selection activeCell="I13" sqref="I1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676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71">
        <v>3</v>
      </c>
      <c r="D10" s="17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223" t="s">
        <v>550</v>
      </c>
      <c r="B11" s="1224"/>
      <c r="C11" s="1264"/>
      <c r="D11" s="1264"/>
      <c r="E11" s="1225"/>
      <c r="F11" s="246"/>
      <c r="G11" s="246"/>
      <c r="H11" s="246"/>
      <c r="I11" s="256"/>
    </row>
    <row r="12" spans="1:11" s="257" customFormat="1" ht="18.75" x14ac:dyDescent="0.3">
      <c r="A12" s="161">
        <v>1</v>
      </c>
      <c r="B12" s="258" t="s">
        <v>818</v>
      </c>
      <c r="C12" s="666"/>
      <c r="D12" s="667"/>
      <c r="E12" s="519">
        <v>5100</v>
      </c>
      <c r="F12" s="220">
        <v>5100</v>
      </c>
      <c r="G12" s="220">
        <v>5100</v>
      </c>
      <c r="H12" s="220">
        <f>E12-G12</f>
        <v>0</v>
      </c>
      <c r="I12" s="259">
        <v>5100</v>
      </c>
    </row>
    <row r="13" spans="1:11" ht="18.75" x14ac:dyDescent="0.3">
      <c r="A13" s="161">
        <v>2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3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hidden="1" x14ac:dyDescent="0.3">
      <c r="A15" s="161">
        <v>4</v>
      </c>
      <c r="B15" s="116"/>
      <c r="C15" s="260"/>
      <c r="D15" s="422"/>
      <c r="E15" s="520"/>
      <c r="F15" s="220"/>
      <c r="G15" s="220"/>
      <c r="H15" s="220">
        <f>E15-G15</f>
        <v>0</v>
      </c>
      <c r="I15" s="261"/>
    </row>
    <row r="16" spans="1:11" ht="18.75" hidden="1" x14ac:dyDescent="0.3">
      <c r="A16" s="161"/>
      <c r="B16" s="116"/>
      <c r="C16" s="260"/>
      <c r="D16" s="422"/>
      <c r="E16" s="520"/>
      <c r="F16" s="220"/>
      <c r="G16" s="220"/>
      <c r="H16" s="220">
        <f t="shared" ref="H16:H19" si="0">E16-G16</f>
        <v>0</v>
      </c>
      <c r="I16" s="261"/>
    </row>
    <row r="17" spans="1:9" ht="18.75" hidden="1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hidden="1" x14ac:dyDescent="0.3">
      <c r="A18" s="161"/>
      <c r="B18" s="116"/>
      <c r="C18" s="260"/>
      <c r="D18" s="422"/>
      <c r="E18" s="520"/>
      <c r="F18" s="220"/>
      <c r="G18" s="220"/>
      <c r="H18" s="220">
        <f t="shared" ref="H18" si="1">E18-G18</f>
        <v>0</v>
      </c>
      <c r="I18" s="261"/>
    </row>
    <row r="19" spans="1:9" ht="18.75" hidden="1" x14ac:dyDescent="0.3">
      <c r="A19" s="161"/>
      <c r="B19" s="116"/>
      <c r="C19" s="260"/>
      <c r="D19" s="422"/>
      <c r="E19" s="520"/>
      <c r="F19" s="220"/>
      <c r="G19" s="220"/>
      <c r="H19" s="220">
        <f t="shared" si="0"/>
        <v>0</v>
      </c>
      <c r="I19" s="261"/>
    </row>
    <row r="20" spans="1:9" ht="18.75" hidden="1" x14ac:dyDescent="0.3">
      <c r="A20" s="262"/>
      <c r="B20" s="116"/>
      <c r="C20" s="260"/>
      <c r="D20" s="422"/>
      <c r="E20" s="521"/>
      <c r="F20" s="220"/>
      <c r="G20" s="220"/>
      <c r="H20" s="220"/>
    </row>
    <row r="21" spans="1:9" s="265" customFormat="1" ht="18.75" x14ac:dyDescent="0.3">
      <c r="A21" s="263"/>
      <c r="B21" s="119" t="s">
        <v>364</v>
      </c>
      <c r="C21" s="154">
        <f>SUM(C13:C13)</f>
        <v>0</v>
      </c>
      <c r="D21" s="522" t="s">
        <v>374</v>
      </c>
      <c r="E21" s="523">
        <f>SUM(E12:E20)</f>
        <v>5100</v>
      </c>
      <c r="F21" s="223" t="s">
        <v>438</v>
      </c>
      <c r="G21" s="223">
        <f>SUM(G12:G20)</f>
        <v>5100</v>
      </c>
      <c r="H21" s="223">
        <f>SUM(H12:H20)</f>
        <v>0</v>
      </c>
      <c r="I21" s="264"/>
    </row>
    <row r="22" spans="1:9" ht="18.75" hidden="1" x14ac:dyDescent="0.3">
      <c r="A22" s="1223" t="s">
        <v>551</v>
      </c>
      <c r="B22" s="1224"/>
      <c r="C22" s="1224"/>
      <c r="D22" s="1224"/>
      <c r="E22" s="1225"/>
    </row>
    <row r="23" spans="1:9" ht="18.75" hidden="1" x14ac:dyDescent="0.3">
      <c r="A23" s="161">
        <v>1</v>
      </c>
      <c r="B23" s="258"/>
      <c r="C23" s="161"/>
      <c r="D23" s="518"/>
      <c r="E23" s="519"/>
      <c r="F23" s="220"/>
      <c r="G23" s="220"/>
      <c r="H23" s="220">
        <f>E23-G23</f>
        <v>0</v>
      </c>
    </row>
    <row r="24" spans="1:9" s="102" customFormat="1" ht="18" hidden="1" customHeight="1" x14ac:dyDescent="0.3">
      <c r="A24" s="161">
        <v>2</v>
      </c>
      <c r="B24" s="116"/>
      <c r="C24" s="260"/>
      <c r="D24" s="422"/>
      <c r="E24" s="520"/>
      <c r="F24" s="220"/>
      <c r="G24" s="220"/>
      <c r="H24" s="220">
        <f>E24-G24</f>
        <v>0</v>
      </c>
    </row>
    <row r="25" spans="1:9" s="249" customFormat="1" ht="19.5" hidden="1" x14ac:dyDescent="0.3">
      <c r="A25" s="161">
        <v>3</v>
      </c>
      <c r="B25" s="116"/>
      <c r="C25" s="260"/>
      <c r="D25" s="422"/>
      <c r="E25" s="520"/>
      <c r="F25" s="220"/>
      <c r="G25" s="220"/>
      <c r="H25" s="220">
        <f>E25-G25</f>
        <v>0</v>
      </c>
    </row>
    <row r="26" spans="1:9" s="181" customFormat="1" ht="18.75" hidden="1" x14ac:dyDescent="0.3">
      <c r="A26" s="161">
        <v>4</v>
      </c>
      <c r="B26" s="116"/>
      <c r="C26" s="260"/>
      <c r="D26" s="422"/>
      <c r="E26" s="520"/>
      <c r="F26" s="220"/>
      <c r="G26" s="220"/>
      <c r="H26" s="220">
        <f>E26-G26</f>
        <v>0</v>
      </c>
    </row>
    <row r="27" spans="1:9" s="181" customFormat="1" ht="18.75" hidden="1" x14ac:dyDescent="0.3">
      <c r="A27" s="161"/>
      <c r="B27" s="116"/>
      <c r="C27" s="260"/>
      <c r="D27" s="422"/>
      <c r="E27" s="520"/>
      <c r="F27" s="220"/>
      <c r="G27" s="220"/>
      <c r="H27" s="220">
        <f t="shared" ref="H27:H30" si="2">E27-G27</f>
        <v>0</v>
      </c>
    </row>
    <row r="28" spans="1:9" s="181" customFormat="1" ht="18.75" hidden="1" x14ac:dyDescent="0.3">
      <c r="A28" s="161"/>
      <c r="B28" s="116"/>
      <c r="C28" s="260"/>
      <c r="D28" s="422"/>
      <c r="E28" s="520"/>
      <c r="F28" s="220"/>
      <c r="G28" s="220"/>
      <c r="H28" s="220">
        <f t="shared" si="2"/>
        <v>0</v>
      </c>
    </row>
    <row r="29" spans="1:9" s="102" customFormat="1" ht="18.75" hidden="1" x14ac:dyDescent="0.3">
      <c r="A29" s="161"/>
      <c r="B29" s="116"/>
      <c r="C29" s="260"/>
      <c r="D29" s="422"/>
      <c r="E29" s="520"/>
      <c r="F29" s="220"/>
      <c r="G29" s="220"/>
      <c r="H29" s="220">
        <f t="shared" si="2"/>
        <v>0</v>
      </c>
      <c r="I29" s="138"/>
    </row>
    <row r="30" spans="1:9" s="102" customFormat="1" ht="18.75" hidden="1" x14ac:dyDescent="0.3">
      <c r="A30" s="161"/>
      <c r="B30" s="116"/>
      <c r="C30" s="260"/>
      <c r="D30" s="422"/>
      <c r="E30" s="520"/>
      <c r="F30" s="220"/>
      <c r="G30" s="220"/>
      <c r="H30" s="220">
        <f t="shared" si="2"/>
        <v>0</v>
      </c>
      <c r="I30" s="138"/>
    </row>
    <row r="31" spans="1:9" s="102" customFormat="1" ht="18.75" hidden="1" x14ac:dyDescent="0.3">
      <c r="A31" s="262"/>
      <c r="B31" s="116"/>
      <c r="C31" s="260"/>
      <c r="D31" s="422"/>
      <c r="E31" s="521"/>
      <c r="F31" s="220"/>
      <c r="G31" s="220"/>
      <c r="H31" s="220"/>
      <c r="I31" s="138"/>
    </row>
    <row r="32" spans="1:9" ht="18.75" hidden="1" x14ac:dyDescent="0.3">
      <c r="A32" s="263"/>
      <c r="B32" s="119" t="s">
        <v>364</v>
      </c>
      <c r="C32" s="154">
        <f>SUM(C24:C24)</f>
        <v>0</v>
      </c>
      <c r="D32" s="522" t="s">
        <v>374</v>
      </c>
      <c r="E32" s="523">
        <f>SUM(E23:E31)</f>
        <v>0</v>
      </c>
      <c r="F32" s="223" t="s">
        <v>438</v>
      </c>
      <c r="G32" s="223">
        <f>SUM(G23:G31)</f>
        <v>0</v>
      </c>
      <c r="H32" s="223">
        <f>SUM(H23:H31)</f>
        <v>0</v>
      </c>
    </row>
    <row r="33" spans="1:8" ht="18.75" x14ac:dyDescent="0.3">
      <c r="F33" s="464" t="s">
        <v>552</v>
      </c>
      <c r="G33" s="465">
        <f>G21+G32</f>
        <v>5100</v>
      </c>
      <c r="H33" s="465">
        <f>H21+H32</f>
        <v>0</v>
      </c>
    </row>
    <row r="35" spans="1:8" ht="18.75" x14ac:dyDescent="0.3">
      <c r="A35" s="1001" t="s">
        <v>541</v>
      </c>
      <c r="B35" s="84"/>
      <c r="C35" s="378"/>
      <c r="D35" s="102"/>
      <c r="E35" s="1000" t="s">
        <v>694</v>
      </c>
      <c r="F35" s="181"/>
      <c r="G35" s="84"/>
      <c r="H35" s="102"/>
    </row>
    <row r="36" spans="1:8" ht="19.5" x14ac:dyDescent="0.3">
      <c r="A36" s="181"/>
      <c r="B36" s="389"/>
      <c r="C36" s="391" t="s">
        <v>171</v>
      </c>
      <c r="D36" s="249"/>
      <c r="E36" s="391" t="s">
        <v>172</v>
      </c>
      <c r="F36" s="181"/>
      <c r="G36" s="389"/>
      <c r="H36" s="249"/>
    </row>
    <row r="37" spans="1:8" ht="15.75" x14ac:dyDescent="0.25">
      <c r="A37" s="389"/>
      <c r="B37" s="82"/>
      <c r="C37" s="82"/>
      <c r="D37" s="181"/>
      <c r="E37" s="82"/>
      <c r="F37" s="181"/>
      <c r="G37" s="82"/>
      <c r="H37" s="181"/>
    </row>
    <row r="38" spans="1:8" ht="18.75" x14ac:dyDescent="0.25">
      <c r="A38" s="97" t="s">
        <v>173</v>
      </c>
      <c r="B38" s="84"/>
      <c r="C38" s="378"/>
      <c r="D38" s="181"/>
      <c r="E38" s="714" t="s">
        <v>742</v>
      </c>
      <c r="F38" s="181"/>
      <c r="G38" s="84"/>
      <c r="H38" s="181"/>
    </row>
    <row r="39" spans="1:8" x14ac:dyDescent="0.25">
      <c r="A39" s="181"/>
      <c r="B39" s="389"/>
      <c r="C39" s="391" t="s">
        <v>171</v>
      </c>
      <c r="D39" s="181"/>
      <c r="E39" s="391" t="s">
        <v>172</v>
      </c>
      <c r="F39" s="181"/>
      <c r="G39" s="389"/>
      <c r="H39" s="181"/>
    </row>
    <row r="40" spans="1:8" ht="18.75" x14ac:dyDescent="0.3">
      <c r="A40" s="102"/>
      <c r="B40" s="102"/>
      <c r="C40" s="102"/>
      <c r="D40" s="102"/>
      <c r="E40" s="102"/>
      <c r="F40" s="237"/>
      <c r="G40" s="237"/>
      <c r="H40" s="237"/>
    </row>
    <row r="41" spans="1:8" ht="18.75" x14ac:dyDescent="0.3">
      <c r="A41" s="102"/>
      <c r="B41" s="102"/>
      <c r="C41" s="102"/>
      <c r="D41" s="102"/>
      <c r="E41" s="102"/>
      <c r="F41" s="237"/>
      <c r="G41" s="237"/>
      <c r="H41" s="237"/>
    </row>
    <row r="42" spans="1:8" ht="21" x14ac:dyDescent="0.35">
      <c r="A42" s="102"/>
      <c r="B42" s="232"/>
      <c r="C42" s="102"/>
      <c r="D42" s="102"/>
      <c r="E42" s="102"/>
      <c r="F42" s="237"/>
      <c r="G42" s="237"/>
      <c r="H42" s="237"/>
    </row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8" hidden="1" x14ac:dyDescent="0.25"/>
    <row r="89" hidden="1" x14ac:dyDescent="0.25"/>
    <row r="90" hidden="1" x14ac:dyDescent="0.25"/>
  </sheetData>
  <mergeCells count="3">
    <mergeCell ref="A3:E3"/>
    <mergeCell ref="A11:E11"/>
    <mergeCell ref="A22:E22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K59"/>
  <sheetViews>
    <sheetView view="pageBreakPreview" zoomScale="85" zoomScaleSheetLayoutView="85" workbookViewId="0">
      <selection activeCell="H62" sqref="H62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6" width="13.7109375" style="267" customWidth="1"/>
    <col min="7" max="7" width="11" style="267" customWidth="1"/>
    <col min="8" max="8" width="13.8554687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676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61"/>
      <c r="C11" s="1262"/>
      <c r="D11" s="1262"/>
      <c r="E11" s="1263"/>
      <c r="I11" s="296"/>
    </row>
    <row r="12" spans="1:11" s="269" customFormat="1" ht="18.75" x14ac:dyDescent="0.3">
      <c r="A12" s="289">
        <v>1</v>
      </c>
      <c r="B12" s="289">
        <v>2</v>
      </c>
      <c r="C12" s="665">
        <v>3</v>
      </c>
      <c r="D12" s="665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s="269" customFormat="1" ht="18.75" x14ac:dyDescent="0.3">
      <c r="A13" s="1203" t="s">
        <v>550</v>
      </c>
      <c r="B13" s="1204"/>
      <c r="C13" s="1204"/>
      <c r="D13" s="1204"/>
      <c r="E13" s="1205"/>
      <c r="F13" s="246"/>
      <c r="G13" s="246"/>
      <c r="H13" s="246"/>
      <c r="I13" s="296"/>
    </row>
    <row r="14" spans="1:11" ht="18.75" customHeight="1" x14ac:dyDescent="0.3">
      <c r="A14" s="271">
        <v>1</v>
      </c>
      <c r="B14" s="228" t="s">
        <v>819</v>
      </c>
      <c r="C14" s="297"/>
      <c r="D14" s="298"/>
      <c r="E14" s="299">
        <v>325</v>
      </c>
      <c r="F14" s="246">
        <v>325</v>
      </c>
      <c r="G14" s="246">
        <v>325</v>
      </c>
      <c r="H14" s="246">
        <f>E14-G14</f>
        <v>0</v>
      </c>
      <c r="I14" s="290">
        <v>325</v>
      </c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ref="H15:H29" si="0">E15-G15</f>
        <v>0</v>
      </c>
      <c r="I15" s="290"/>
      <c r="K15" s="300"/>
    </row>
    <row r="16" spans="1:11" ht="18.75" hidden="1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hidden="1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hidden="1" x14ac:dyDescent="0.3">
      <c r="A18" s="271"/>
      <c r="B18" s="301"/>
      <c r="C18" s="297"/>
      <c r="D18" s="298"/>
      <c r="E18" s="299"/>
      <c r="F18" s="246"/>
      <c r="G18" s="246"/>
      <c r="H18" s="246">
        <f t="shared" ref="H18" si="1">E18-G18</f>
        <v>0</v>
      </c>
      <c r="I18" s="290"/>
      <c r="K18" s="300"/>
    </row>
    <row r="19" spans="1:11" ht="18.75" hidden="1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hidden="1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hidden="1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hidden="1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hidden="1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hidden="1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hidden="1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hidden="1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hidden="1" x14ac:dyDescent="0.3">
      <c r="A27" s="271"/>
      <c r="B27" s="301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hidden="1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hidden="1" x14ac:dyDescent="0.3">
      <c r="A29" s="271"/>
      <c r="B29" s="228"/>
      <c r="C29" s="297"/>
      <c r="D29" s="298"/>
      <c r="E29" s="299"/>
      <c r="F29" s="246"/>
      <c r="G29" s="246"/>
      <c r="H29" s="246">
        <f t="shared" si="0"/>
        <v>0</v>
      </c>
      <c r="I29" s="290"/>
      <c r="K29" s="300"/>
    </row>
    <row r="30" spans="1:11" ht="18.75" x14ac:dyDescent="0.3">
      <c r="A30" s="302"/>
      <c r="B30" s="303"/>
      <c r="C30" s="303"/>
      <c r="D30" s="271"/>
      <c r="E30" s="299"/>
      <c r="F30" s="246"/>
      <c r="G30" s="246"/>
      <c r="H30" s="246"/>
      <c r="I30" s="290"/>
    </row>
    <row r="31" spans="1:11" s="274" customFormat="1" ht="18.75" x14ac:dyDescent="0.3">
      <c r="A31" s="272"/>
      <c r="B31" s="304" t="s">
        <v>364</v>
      </c>
      <c r="C31" s="304"/>
      <c r="D31" s="305" t="s">
        <v>374</v>
      </c>
      <c r="E31" s="306">
        <f>SUM(E14:E30)</f>
        <v>325</v>
      </c>
      <c r="F31" s="223" t="s">
        <v>438</v>
      </c>
      <c r="G31" s="223">
        <f>SUM(G14:G30)</f>
        <v>325</v>
      </c>
      <c r="H31" s="223">
        <f>SUM(H14:H30)</f>
        <v>0</v>
      </c>
      <c r="I31" s="307"/>
    </row>
    <row r="32" spans="1:11" s="274" customFormat="1" ht="18.75" hidden="1" x14ac:dyDescent="0.3">
      <c r="A32" s="1200" t="s">
        <v>551</v>
      </c>
      <c r="B32" s="1201"/>
      <c r="C32" s="1201"/>
      <c r="D32" s="1201"/>
      <c r="E32" s="1202"/>
      <c r="F32" s="283"/>
      <c r="G32" s="283"/>
      <c r="H32" s="283"/>
      <c r="I32" s="307"/>
    </row>
    <row r="33" spans="1:9" s="274" customFormat="1" ht="18.75" hidden="1" x14ac:dyDescent="0.3">
      <c r="A33" s="271">
        <v>1</v>
      </c>
      <c r="B33" s="228"/>
      <c r="C33" s="297"/>
      <c r="D33" s="298"/>
      <c r="E33" s="299"/>
      <c r="F33" s="246"/>
      <c r="G33" s="246"/>
      <c r="H33" s="246">
        <f>E33-G33</f>
        <v>0</v>
      </c>
      <c r="I33" s="307"/>
    </row>
    <row r="34" spans="1:9" s="274" customFormat="1" ht="18.75" hidden="1" x14ac:dyDescent="0.3">
      <c r="A34" s="271">
        <v>2</v>
      </c>
      <c r="B34" s="301"/>
      <c r="C34" s="297"/>
      <c r="D34" s="298"/>
      <c r="E34" s="299"/>
      <c r="F34" s="246"/>
      <c r="G34" s="246"/>
      <c r="H34" s="246">
        <f t="shared" ref="H34:H48" si="2">E34-G34</f>
        <v>0</v>
      </c>
      <c r="I34" s="307"/>
    </row>
    <row r="35" spans="1:9" ht="18.75" hidden="1" x14ac:dyDescent="0.3">
      <c r="A35" s="271"/>
      <c r="B35" s="301"/>
      <c r="C35" s="297"/>
      <c r="D35" s="298"/>
      <c r="E35" s="299"/>
      <c r="F35" s="246"/>
      <c r="G35" s="246"/>
      <c r="H35" s="246">
        <f t="shared" si="2"/>
        <v>0</v>
      </c>
      <c r="I35" s="267"/>
    </row>
    <row r="36" spans="1:9" ht="18.75" hidden="1" x14ac:dyDescent="0.3">
      <c r="A36" s="271"/>
      <c r="B36" s="301"/>
      <c r="C36" s="297"/>
      <c r="D36" s="298"/>
      <c r="E36" s="299"/>
      <c r="F36" s="246"/>
      <c r="G36" s="246"/>
      <c r="H36" s="246">
        <f t="shared" si="2"/>
        <v>0</v>
      </c>
      <c r="I36" s="267"/>
    </row>
    <row r="37" spans="1:9" ht="18.75" hidden="1" x14ac:dyDescent="0.3">
      <c r="A37" s="271"/>
      <c r="B37" s="301"/>
      <c r="C37" s="297"/>
      <c r="D37" s="298"/>
      <c r="E37" s="299"/>
      <c r="F37" s="246"/>
      <c r="G37" s="246"/>
      <c r="H37" s="246">
        <f t="shared" si="2"/>
        <v>0</v>
      </c>
      <c r="I37" s="267"/>
    </row>
    <row r="38" spans="1:9" ht="18.75" hidden="1" x14ac:dyDescent="0.3">
      <c r="A38" s="271"/>
      <c r="B38" s="301"/>
      <c r="C38" s="297"/>
      <c r="D38" s="298"/>
      <c r="E38" s="299"/>
      <c r="F38" s="246"/>
      <c r="G38" s="246"/>
      <c r="H38" s="246">
        <f t="shared" si="2"/>
        <v>0</v>
      </c>
      <c r="I38" s="290"/>
    </row>
    <row r="39" spans="1:9" ht="18.75" hidden="1" x14ac:dyDescent="0.3">
      <c r="A39" s="271"/>
      <c r="B39" s="301"/>
      <c r="C39" s="297"/>
      <c r="D39" s="298"/>
      <c r="E39" s="299"/>
      <c r="F39" s="246"/>
      <c r="G39" s="246"/>
      <c r="H39" s="246">
        <f t="shared" si="2"/>
        <v>0</v>
      </c>
      <c r="I39" s="290"/>
    </row>
    <row r="40" spans="1:9" ht="18.75" hidden="1" x14ac:dyDescent="0.3">
      <c r="A40" s="271"/>
      <c r="B40" s="301"/>
      <c r="C40" s="297"/>
      <c r="D40" s="298"/>
      <c r="E40" s="299"/>
      <c r="F40" s="246"/>
      <c r="G40" s="246"/>
      <c r="H40" s="246">
        <f t="shared" si="2"/>
        <v>0</v>
      </c>
    </row>
    <row r="41" spans="1:9" ht="18.75" hidden="1" x14ac:dyDescent="0.3">
      <c r="A41" s="271"/>
      <c r="B41" s="301"/>
      <c r="C41" s="297"/>
      <c r="D41" s="298"/>
      <c r="E41" s="299"/>
      <c r="F41" s="246"/>
      <c r="G41" s="246"/>
      <c r="H41" s="246">
        <f t="shared" si="2"/>
        <v>0</v>
      </c>
    </row>
    <row r="42" spans="1:9" ht="18.75" hidden="1" x14ac:dyDescent="0.3">
      <c r="A42" s="271"/>
      <c r="B42" s="301"/>
      <c r="C42" s="297"/>
      <c r="D42" s="298"/>
      <c r="E42" s="299"/>
      <c r="F42" s="246"/>
      <c r="G42" s="246"/>
      <c r="H42" s="246">
        <f t="shared" si="2"/>
        <v>0</v>
      </c>
    </row>
    <row r="43" spans="1:9" ht="18.75" hidden="1" x14ac:dyDescent="0.3">
      <c r="A43" s="271"/>
      <c r="B43" s="301"/>
      <c r="C43" s="297"/>
      <c r="D43" s="298"/>
      <c r="E43" s="299"/>
      <c r="F43" s="246"/>
      <c r="G43" s="246"/>
      <c r="H43" s="246">
        <f t="shared" si="2"/>
        <v>0</v>
      </c>
    </row>
    <row r="44" spans="1:9" ht="18.75" hidden="1" x14ac:dyDescent="0.3">
      <c r="A44" s="271"/>
      <c r="B44" s="301"/>
      <c r="C44" s="297"/>
      <c r="D44" s="298"/>
      <c r="E44" s="299"/>
      <c r="F44" s="246"/>
      <c r="G44" s="246"/>
      <c r="H44" s="246">
        <f t="shared" si="2"/>
        <v>0</v>
      </c>
    </row>
    <row r="45" spans="1:9" ht="18.75" hidden="1" x14ac:dyDescent="0.3">
      <c r="A45" s="271"/>
      <c r="B45" s="301"/>
      <c r="C45" s="297"/>
      <c r="D45" s="298"/>
      <c r="E45" s="299"/>
      <c r="F45" s="246"/>
      <c r="G45" s="246"/>
      <c r="H45" s="246">
        <f t="shared" si="2"/>
        <v>0</v>
      </c>
    </row>
    <row r="46" spans="1:9" ht="18.75" hidden="1" x14ac:dyDescent="0.3">
      <c r="A46" s="271"/>
      <c r="B46" s="301"/>
      <c r="C46" s="297"/>
      <c r="D46" s="298"/>
      <c r="E46" s="299"/>
      <c r="F46" s="246"/>
      <c r="G46" s="246"/>
      <c r="H46" s="246">
        <f t="shared" si="2"/>
        <v>0</v>
      </c>
    </row>
    <row r="47" spans="1:9" ht="18.75" hidden="1" x14ac:dyDescent="0.3">
      <c r="A47" s="271"/>
      <c r="B47" s="228"/>
      <c r="C47" s="297"/>
      <c r="D47" s="298"/>
      <c r="E47" s="299"/>
      <c r="F47" s="246"/>
      <c r="G47" s="246"/>
      <c r="H47" s="246">
        <f t="shared" si="2"/>
        <v>0</v>
      </c>
    </row>
    <row r="48" spans="1:9" ht="18.75" hidden="1" x14ac:dyDescent="0.3">
      <c r="A48" s="271"/>
      <c r="B48" s="228"/>
      <c r="C48" s="297"/>
      <c r="D48" s="298"/>
      <c r="E48" s="299"/>
      <c r="F48" s="246"/>
      <c r="G48" s="246"/>
      <c r="H48" s="246">
        <f t="shared" si="2"/>
        <v>0</v>
      </c>
    </row>
    <row r="49" spans="1:8" ht="18.75" hidden="1" x14ac:dyDescent="0.3">
      <c r="A49" s="302"/>
      <c r="B49" s="303"/>
      <c r="C49" s="303"/>
      <c r="D49" s="271"/>
      <c r="E49" s="299"/>
      <c r="F49" s="246"/>
      <c r="G49" s="246"/>
      <c r="H49" s="246"/>
    </row>
    <row r="50" spans="1:8" ht="18.75" hidden="1" x14ac:dyDescent="0.3">
      <c r="A50" s="272"/>
      <c r="B50" s="304" t="s">
        <v>364</v>
      </c>
      <c r="C50" s="304"/>
      <c r="D50" s="305" t="s">
        <v>374</v>
      </c>
      <c r="E50" s="306">
        <f>SUM(E33:E49)</f>
        <v>0</v>
      </c>
      <c r="F50" s="223" t="s">
        <v>438</v>
      </c>
      <c r="G50" s="223">
        <f>SUM(G33:G49)</f>
        <v>0</v>
      </c>
      <c r="H50" s="223">
        <f>SUM(H33:H49)</f>
        <v>0</v>
      </c>
    </row>
    <row r="51" spans="1:8" ht="18.75" hidden="1" x14ac:dyDescent="0.3">
      <c r="A51" s="279"/>
      <c r="B51" s="280"/>
      <c r="C51" s="280"/>
      <c r="D51" s="281"/>
      <c r="E51" s="282"/>
      <c r="F51" s="464" t="s">
        <v>552</v>
      </c>
      <c r="G51" s="465">
        <f>G31+G50</f>
        <v>325</v>
      </c>
      <c r="H51" s="465">
        <f>H31+H50</f>
        <v>0</v>
      </c>
    </row>
    <row r="52" spans="1:8" ht="18.75" x14ac:dyDescent="0.3">
      <c r="A52" s="279"/>
      <c r="B52" s="280"/>
      <c r="C52" s="280"/>
      <c r="D52" s="281"/>
      <c r="E52" s="282"/>
      <c r="F52" s="283"/>
      <c r="G52" s="283"/>
      <c r="H52" s="283"/>
    </row>
    <row r="53" spans="1:8" ht="18.75" x14ac:dyDescent="0.25">
      <c r="A53" s="1001" t="s">
        <v>541</v>
      </c>
      <c r="B53" s="84"/>
      <c r="C53" s="378"/>
      <c r="E53" s="1000" t="s">
        <v>694</v>
      </c>
      <c r="F53" s="181"/>
      <c r="G53" s="84"/>
    </row>
    <row r="54" spans="1:8" x14ac:dyDescent="0.25">
      <c r="A54" s="181"/>
      <c r="B54" s="389"/>
      <c r="C54" s="391" t="s">
        <v>171</v>
      </c>
      <c r="E54" s="391" t="s">
        <v>172</v>
      </c>
      <c r="F54" s="181"/>
      <c r="G54" s="389"/>
    </row>
    <row r="55" spans="1:8" x14ac:dyDescent="0.25">
      <c r="A55" s="389"/>
      <c r="B55" s="82"/>
      <c r="C55" s="82"/>
      <c r="E55" s="82"/>
      <c r="F55" s="181"/>
      <c r="G55" s="82"/>
    </row>
    <row r="56" spans="1:8" ht="18.75" x14ac:dyDescent="0.25">
      <c r="A56" s="97" t="s">
        <v>173</v>
      </c>
      <c r="B56" s="84"/>
      <c r="C56" s="378"/>
      <c r="E56" s="714" t="s">
        <v>742</v>
      </c>
      <c r="F56" s="181"/>
      <c r="G56" s="84"/>
    </row>
    <row r="57" spans="1:8" x14ac:dyDescent="0.25">
      <c r="A57" s="181"/>
      <c r="B57" s="389"/>
      <c r="C57" s="391" t="s">
        <v>171</v>
      </c>
      <c r="E57" s="391" t="s">
        <v>172</v>
      </c>
      <c r="F57" s="181"/>
      <c r="G57" s="389"/>
    </row>
    <row r="58" spans="1:8" ht="18.75" x14ac:dyDescent="0.3">
      <c r="A58" s="266"/>
      <c r="B58" s="266"/>
      <c r="C58" s="266"/>
      <c r="E58" s="266"/>
    </row>
    <row r="59" spans="1:8" ht="18.75" x14ac:dyDescent="0.3">
      <c r="B59" s="266"/>
      <c r="C59" s="266"/>
      <c r="D59" s="266"/>
      <c r="E59" s="266"/>
    </row>
  </sheetData>
  <mergeCells count="8">
    <mergeCell ref="A13:E13"/>
    <mergeCell ref="A32:E32"/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6"/>
  <sheetViews>
    <sheetView view="pageBreakPreview" zoomScale="60" workbookViewId="0">
      <selection activeCell="H30" sqref="H30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38.140625" style="331" customWidth="1"/>
    <col min="7" max="8" width="21.28515625" style="330" customWidth="1"/>
    <col min="9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38.140625" style="331" customWidth="1"/>
    <col min="263" max="264" width="21.28515625" style="331" customWidth="1"/>
    <col min="265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38.140625" style="331" customWidth="1"/>
    <col min="519" max="520" width="21.28515625" style="331" customWidth="1"/>
    <col min="521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38.140625" style="331" customWidth="1"/>
    <col min="775" max="776" width="21.28515625" style="331" customWidth="1"/>
    <col min="777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38.140625" style="331" customWidth="1"/>
    <col min="1031" max="1032" width="21.28515625" style="331" customWidth="1"/>
    <col min="1033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38.140625" style="331" customWidth="1"/>
    <col min="1287" max="1288" width="21.28515625" style="331" customWidth="1"/>
    <col min="1289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38.140625" style="331" customWidth="1"/>
    <col min="1543" max="1544" width="21.28515625" style="331" customWidth="1"/>
    <col min="1545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38.140625" style="331" customWidth="1"/>
    <col min="1799" max="1800" width="21.28515625" style="331" customWidth="1"/>
    <col min="1801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38.140625" style="331" customWidth="1"/>
    <col min="2055" max="2056" width="21.28515625" style="331" customWidth="1"/>
    <col min="2057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38.140625" style="331" customWidth="1"/>
    <col min="2311" max="2312" width="21.28515625" style="331" customWidth="1"/>
    <col min="2313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38.140625" style="331" customWidth="1"/>
    <col min="2567" max="2568" width="21.28515625" style="331" customWidth="1"/>
    <col min="2569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38.140625" style="331" customWidth="1"/>
    <col min="2823" max="2824" width="21.28515625" style="331" customWidth="1"/>
    <col min="2825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38.140625" style="331" customWidth="1"/>
    <col min="3079" max="3080" width="21.28515625" style="331" customWidth="1"/>
    <col min="3081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38.140625" style="331" customWidth="1"/>
    <col min="3335" max="3336" width="21.28515625" style="331" customWidth="1"/>
    <col min="3337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38.140625" style="331" customWidth="1"/>
    <col min="3591" max="3592" width="21.28515625" style="331" customWidth="1"/>
    <col min="3593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38.140625" style="331" customWidth="1"/>
    <col min="3847" max="3848" width="21.28515625" style="331" customWidth="1"/>
    <col min="3849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38.140625" style="331" customWidth="1"/>
    <col min="4103" max="4104" width="21.28515625" style="331" customWidth="1"/>
    <col min="4105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38.140625" style="331" customWidth="1"/>
    <col min="4359" max="4360" width="21.28515625" style="331" customWidth="1"/>
    <col min="4361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38.140625" style="331" customWidth="1"/>
    <col min="4615" max="4616" width="21.28515625" style="331" customWidth="1"/>
    <col min="4617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38.140625" style="331" customWidth="1"/>
    <col min="4871" max="4872" width="21.28515625" style="331" customWidth="1"/>
    <col min="4873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38.140625" style="331" customWidth="1"/>
    <col min="5127" max="5128" width="21.28515625" style="331" customWidth="1"/>
    <col min="5129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38.140625" style="331" customWidth="1"/>
    <col min="5383" max="5384" width="21.28515625" style="331" customWidth="1"/>
    <col min="5385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38.140625" style="331" customWidth="1"/>
    <col min="5639" max="5640" width="21.28515625" style="331" customWidth="1"/>
    <col min="5641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38.140625" style="331" customWidth="1"/>
    <col min="5895" max="5896" width="21.28515625" style="331" customWidth="1"/>
    <col min="5897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38.140625" style="331" customWidth="1"/>
    <col min="6151" max="6152" width="21.28515625" style="331" customWidth="1"/>
    <col min="6153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38.140625" style="331" customWidth="1"/>
    <col min="6407" max="6408" width="21.28515625" style="331" customWidth="1"/>
    <col min="6409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38.140625" style="331" customWidth="1"/>
    <col min="6663" max="6664" width="21.28515625" style="331" customWidth="1"/>
    <col min="6665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38.140625" style="331" customWidth="1"/>
    <col min="6919" max="6920" width="21.28515625" style="331" customWidth="1"/>
    <col min="6921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38.140625" style="331" customWidth="1"/>
    <col min="7175" max="7176" width="21.28515625" style="331" customWidth="1"/>
    <col min="7177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38.140625" style="331" customWidth="1"/>
    <col min="7431" max="7432" width="21.28515625" style="331" customWidth="1"/>
    <col min="7433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38.140625" style="331" customWidth="1"/>
    <col min="7687" max="7688" width="21.28515625" style="331" customWidth="1"/>
    <col min="7689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38.140625" style="331" customWidth="1"/>
    <col min="7943" max="7944" width="21.28515625" style="331" customWidth="1"/>
    <col min="7945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38.140625" style="331" customWidth="1"/>
    <col min="8199" max="8200" width="21.28515625" style="331" customWidth="1"/>
    <col min="8201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38.140625" style="331" customWidth="1"/>
    <col min="8455" max="8456" width="21.28515625" style="331" customWidth="1"/>
    <col min="8457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38.140625" style="331" customWidth="1"/>
    <col min="8711" max="8712" width="21.28515625" style="331" customWidth="1"/>
    <col min="8713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38.140625" style="331" customWidth="1"/>
    <col min="8967" max="8968" width="21.28515625" style="331" customWidth="1"/>
    <col min="8969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38.140625" style="331" customWidth="1"/>
    <col min="9223" max="9224" width="21.28515625" style="331" customWidth="1"/>
    <col min="9225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38.140625" style="331" customWidth="1"/>
    <col min="9479" max="9480" width="21.28515625" style="331" customWidth="1"/>
    <col min="9481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38.140625" style="331" customWidth="1"/>
    <col min="9735" max="9736" width="21.28515625" style="331" customWidth="1"/>
    <col min="9737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38.140625" style="331" customWidth="1"/>
    <col min="9991" max="9992" width="21.28515625" style="331" customWidth="1"/>
    <col min="9993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38.140625" style="331" customWidth="1"/>
    <col min="10247" max="10248" width="21.28515625" style="331" customWidth="1"/>
    <col min="10249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38.140625" style="331" customWidth="1"/>
    <col min="10503" max="10504" width="21.28515625" style="331" customWidth="1"/>
    <col min="10505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38.140625" style="331" customWidth="1"/>
    <col min="10759" max="10760" width="21.28515625" style="331" customWidth="1"/>
    <col min="10761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38.140625" style="331" customWidth="1"/>
    <col min="11015" max="11016" width="21.28515625" style="331" customWidth="1"/>
    <col min="11017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38.140625" style="331" customWidth="1"/>
    <col min="11271" max="11272" width="21.28515625" style="331" customWidth="1"/>
    <col min="11273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38.140625" style="331" customWidth="1"/>
    <col min="11527" max="11528" width="21.28515625" style="331" customWidth="1"/>
    <col min="11529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38.140625" style="331" customWidth="1"/>
    <col min="11783" max="11784" width="21.28515625" style="331" customWidth="1"/>
    <col min="11785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38.140625" style="331" customWidth="1"/>
    <col min="12039" max="12040" width="21.28515625" style="331" customWidth="1"/>
    <col min="12041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38.140625" style="331" customWidth="1"/>
    <col min="12295" max="12296" width="21.28515625" style="331" customWidth="1"/>
    <col min="12297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38.140625" style="331" customWidth="1"/>
    <col min="12551" max="12552" width="21.28515625" style="331" customWidth="1"/>
    <col min="12553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38.140625" style="331" customWidth="1"/>
    <col min="12807" max="12808" width="21.28515625" style="331" customWidth="1"/>
    <col min="12809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38.140625" style="331" customWidth="1"/>
    <col min="13063" max="13064" width="21.28515625" style="331" customWidth="1"/>
    <col min="13065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38.140625" style="331" customWidth="1"/>
    <col min="13319" max="13320" width="21.28515625" style="331" customWidth="1"/>
    <col min="13321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38.140625" style="331" customWidth="1"/>
    <col min="13575" max="13576" width="21.28515625" style="331" customWidth="1"/>
    <col min="13577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38.140625" style="331" customWidth="1"/>
    <col min="13831" max="13832" width="21.28515625" style="331" customWidth="1"/>
    <col min="13833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38.140625" style="331" customWidth="1"/>
    <col min="14087" max="14088" width="21.28515625" style="331" customWidth="1"/>
    <col min="14089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38.140625" style="331" customWidth="1"/>
    <col min="14343" max="14344" width="21.28515625" style="331" customWidth="1"/>
    <col min="14345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38.140625" style="331" customWidth="1"/>
    <col min="14599" max="14600" width="21.28515625" style="331" customWidth="1"/>
    <col min="14601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38.140625" style="331" customWidth="1"/>
    <col min="14855" max="14856" width="21.28515625" style="331" customWidth="1"/>
    <col min="14857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38.140625" style="331" customWidth="1"/>
    <col min="15111" max="15112" width="21.28515625" style="331" customWidth="1"/>
    <col min="15113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38.140625" style="331" customWidth="1"/>
    <col min="15367" max="15368" width="21.28515625" style="331" customWidth="1"/>
    <col min="15369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38.140625" style="331" customWidth="1"/>
    <col min="15623" max="15624" width="21.28515625" style="331" customWidth="1"/>
    <col min="15625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38.140625" style="331" customWidth="1"/>
    <col min="15879" max="15880" width="21.28515625" style="331" customWidth="1"/>
    <col min="15881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38.140625" style="331" customWidth="1"/>
    <col min="16135" max="16136" width="21.28515625" style="331" customWidth="1"/>
    <col min="16137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538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674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492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/>
      <c r="D10" s="334">
        <v>3</v>
      </c>
      <c r="E10" s="334">
        <v>4</v>
      </c>
      <c r="F10" s="365">
        <v>5</v>
      </c>
      <c r="G10" s="335" t="s">
        <v>371</v>
      </c>
      <c r="H10" s="335" t="s">
        <v>372</v>
      </c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</row>
    <row r="12" spans="1:11" s="345" customFormat="1" ht="22.15" hidden="1" customHeight="1" x14ac:dyDescent="0.3">
      <c r="A12" s="344">
        <v>1</v>
      </c>
      <c r="B12" s="348" t="s">
        <v>488</v>
      </c>
      <c r="C12" s="343"/>
      <c r="D12" s="340"/>
      <c r="E12" s="340"/>
      <c r="F12" s="368">
        <f>SUM(F13)</f>
        <v>0</v>
      </c>
      <c r="G12" s="341"/>
      <c r="H12" s="341"/>
    </row>
    <row r="13" spans="1:11" s="345" customFormat="1" ht="22.15" hidden="1" customHeight="1" x14ac:dyDescent="0.3">
      <c r="A13" s="347"/>
      <c r="B13" s="135"/>
      <c r="C13" s="343"/>
      <c r="D13" s="340"/>
      <c r="E13" s="340"/>
      <c r="F13" s="369">
        <f>2595.09-2595.09</f>
        <v>0</v>
      </c>
      <c r="G13" s="349"/>
      <c r="H13" s="349">
        <f>F13-G13</f>
        <v>0</v>
      </c>
    </row>
    <row r="14" spans="1:11" s="345" customFormat="1" ht="35.25" hidden="1" customHeight="1" x14ac:dyDescent="0.3">
      <c r="A14" s="347"/>
      <c r="B14" s="266"/>
      <c r="C14" s="343"/>
      <c r="D14" s="340"/>
      <c r="E14" s="340"/>
      <c r="F14" s="368"/>
      <c r="G14" s="341"/>
      <c r="H14" s="341"/>
    </row>
    <row r="15" spans="1:11" s="345" customFormat="1" ht="18.75" customHeight="1" x14ac:dyDescent="0.3">
      <c r="A15" s="351"/>
      <c r="B15" s="352" t="s">
        <v>364</v>
      </c>
      <c r="C15" s="353" t="s">
        <v>374</v>
      </c>
      <c r="D15" s="353" t="s">
        <v>374</v>
      </c>
      <c r="E15" s="353" t="s">
        <v>374</v>
      </c>
      <c r="F15" s="354">
        <f>SUM(F13:F14)</f>
        <v>0</v>
      </c>
      <c r="G15" s="341">
        <f>SUM(G13:G13)</f>
        <v>0</v>
      </c>
      <c r="H15" s="341">
        <f>SUM(H13:H13)</f>
        <v>0</v>
      </c>
    </row>
    <row r="16" spans="1:11" s="345" customFormat="1" ht="35.25" customHeight="1" x14ac:dyDescent="0.3">
      <c r="A16" s="1206" t="s">
        <v>551</v>
      </c>
      <c r="B16" s="1207"/>
      <c r="C16" s="1207"/>
      <c r="D16" s="1207"/>
      <c r="E16" s="1207"/>
      <c r="F16" s="1208"/>
      <c r="G16" s="330"/>
      <c r="H16" s="330"/>
    </row>
    <row r="17" spans="1:9" s="342" customFormat="1" x14ac:dyDescent="0.3">
      <c r="A17" s="344">
        <v>1</v>
      </c>
      <c r="B17" s="348" t="s">
        <v>488</v>
      </c>
      <c r="C17" s="343"/>
      <c r="D17" s="340"/>
      <c r="E17" s="340"/>
      <c r="F17" s="368">
        <f>SUM(F18)</f>
        <v>10000</v>
      </c>
      <c r="G17" s="341"/>
      <c r="H17" s="341"/>
    </row>
    <row r="18" spans="1:9" x14ac:dyDescent="0.3">
      <c r="A18" s="347"/>
      <c r="B18" s="346" t="s">
        <v>489</v>
      </c>
      <c r="C18" s="343"/>
      <c r="D18" s="340"/>
      <c r="E18" s="340"/>
      <c r="F18" s="761">
        <v>10000</v>
      </c>
      <c r="G18" s="349">
        <v>10000</v>
      </c>
      <c r="H18" s="349">
        <f>F18-G18</f>
        <v>0</v>
      </c>
    </row>
    <row r="19" spans="1:9" s="82" customFormat="1" ht="23.25" customHeight="1" x14ac:dyDescent="0.3">
      <c r="A19" s="347"/>
      <c r="B19" s="266"/>
      <c r="C19" s="343"/>
      <c r="D19" s="340"/>
      <c r="E19" s="340"/>
      <c r="F19" s="368"/>
      <c r="G19" s="341"/>
      <c r="H19" s="341"/>
    </row>
    <row r="20" spans="1:9" s="82" customFormat="1" x14ac:dyDescent="0.3">
      <c r="A20" s="351"/>
      <c r="B20" s="352" t="s">
        <v>364</v>
      </c>
      <c r="C20" s="353" t="s">
        <v>374</v>
      </c>
      <c r="D20" s="353" t="s">
        <v>374</v>
      </c>
      <c r="E20" s="353" t="s">
        <v>374</v>
      </c>
      <c r="F20" s="354">
        <f>SUM(F18:F19)</f>
        <v>10000</v>
      </c>
      <c r="G20" s="341">
        <f>SUM(G18:G18)</f>
        <v>10000</v>
      </c>
      <c r="H20" s="341">
        <f>SUM(H18:H18)</f>
        <v>0</v>
      </c>
    </row>
    <row r="21" spans="1:9" s="82" customFormat="1" ht="15.75" x14ac:dyDescent="0.25">
      <c r="A21" s="83"/>
    </row>
    <row r="22" spans="1:9" s="82" customFormat="1" x14ac:dyDescent="0.25">
      <c r="A22" s="1001" t="s">
        <v>541</v>
      </c>
      <c r="B22" s="754"/>
      <c r="C22" s="267"/>
      <c r="D22" s="752"/>
      <c r="E22" s="267"/>
      <c r="F22" s="1000" t="s">
        <v>694</v>
      </c>
      <c r="G22" s="754"/>
      <c r="H22" s="267"/>
    </row>
    <row r="23" spans="1:9" s="82" customFormat="1" ht="15.75" x14ac:dyDescent="0.25">
      <c r="A23" s="181"/>
      <c r="B23" s="389"/>
      <c r="C23" s="267"/>
      <c r="D23" s="391" t="s">
        <v>171</v>
      </c>
      <c r="E23" s="267"/>
      <c r="F23" s="391" t="s">
        <v>172</v>
      </c>
      <c r="G23" s="389"/>
      <c r="H23" s="267"/>
    </row>
    <row r="24" spans="1:9" s="361" customFormat="1" x14ac:dyDescent="0.3">
      <c r="A24" s="389"/>
      <c r="B24" s="82"/>
      <c r="C24" s="267"/>
      <c r="D24" s="82"/>
      <c r="E24" s="267"/>
      <c r="F24" s="82"/>
      <c r="G24" s="82"/>
      <c r="H24" s="267"/>
    </row>
    <row r="25" spans="1:9" customFormat="1" x14ac:dyDescent="0.3">
      <c r="A25" s="753" t="s">
        <v>173</v>
      </c>
      <c r="B25" s="754"/>
      <c r="C25" s="267"/>
      <c r="D25" s="752"/>
      <c r="E25" s="267"/>
      <c r="F25" s="1002" t="s">
        <v>810</v>
      </c>
      <c r="G25" s="754"/>
      <c r="H25" s="267"/>
      <c r="I25" s="363"/>
    </row>
    <row r="26" spans="1:9" s="361" customFormat="1" x14ac:dyDescent="0.3">
      <c r="A26" s="181"/>
      <c r="B26" s="389"/>
      <c r="C26" s="267"/>
      <c r="D26" s="391" t="s">
        <v>171</v>
      </c>
      <c r="E26" s="267"/>
      <c r="F26" s="391" t="s">
        <v>172</v>
      </c>
      <c r="G26" s="389"/>
      <c r="H26" s="267"/>
    </row>
  </sheetData>
  <mergeCells count="4">
    <mergeCell ref="A3:F3"/>
    <mergeCell ref="A6:D6"/>
    <mergeCell ref="A11:F11"/>
    <mergeCell ref="A16:F1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X89"/>
  <sheetViews>
    <sheetView view="pageBreakPreview" zoomScale="85" zoomScaleSheetLayoutView="85" workbookViewId="0">
      <selection activeCell="N27" sqref="N27"/>
    </sheetView>
  </sheetViews>
  <sheetFormatPr defaultColWidth="8.85546875" defaultRowHeight="18.75" x14ac:dyDescent="0.3"/>
  <cols>
    <col min="1" max="1" width="6.42578125" style="102" customWidth="1"/>
    <col min="2" max="2" width="66.42578125" style="102" customWidth="1"/>
    <col min="3" max="3" width="26.85546875" style="102" customWidth="1"/>
    <col min="4" max="4" width="21.7109375" style="102" customWidth="1"/>
    <col min="5" max="5" width="40.28515625" style="102" customWidth="1"/>
    <col min="6" max="6" width="27.85546875" style="104" customWidth="1"/>
    <col min="7" max="8" width="19.85546875" style="104" customWidth="1"/>
    <col min="9" max="9" width="17.42578125" style="102" customWidth="1"/>
    <col min="10" max="19" width="8.85546875" style="102" customWidth="1"/>
    <col min="20" max="20" width="12.28515625" style="102" customWidth="1"/>
    <col min="21" max="21" width="5.5703125" style="102" customWidth="1"/>
    <col min="22" max="22" width="12.28515625" style="102" customWidth="1"/>
    <col min="23" max="23" width="6" style="102" customWidth="1"/>
    <col min="24" max="24" width="13.28515625" style="102" customWidth="1"/>
    <col min="25" max="256" width="8.85546875" style="102"/>
    <col min="257" max="257" width="6.42578125" style="102" customWidth="1"/>
    <col min="258" max="258" width="66.42578125" style="102" customWidth="1"/>
    <col min="259" max="259" width="26.85546875" style="102" customWidth="1"/>
    <col min="260" max="260" width="21.7109375" style="102" customWidth="1"/>
    <col min="261" max="261" width="40.28515625" style="102" customWidth="1"/>
    <col min="262" max="264" width="19.85546875" style="102" customWidth="1"/>
    <col min="265" max="265" width="17.42578125" style="102" customWidth="1"/>
    <col min="266" max="275" width="8.85546875" style="102" customWidth="1"/>
    <col min="276" max="276" width="12.28515625" style="102" customWidth="1"/>
    <col min="277" max="277" width="5.5703125" style="102" customWidth="1"/>
    <col min="278" max="278" width="12.28515625" style="102" customWidth="1"/>
    <col min="279" max="279" width="6" style="102" customWidth="1"/>
    <col min="280" max="280" width="13.28515625" style="102" customWidth="1"/>
    <col min="281" max="512" width="8.85546875" style="102"/>
    <col min="513" max="513" width="6.42578125" style="102" customWidth="1"/>
    <col min="514" max="514" width="66.42578125" style="102" customWidth="1"/>
    <col min="515" max="515" width="26.85546875" style="102" customWidth="1"/>
    <col min="516" max="516" width="21.7109375" style="102" customWidth="1"/>
    <col min="517" max="517" width="40.28515625" style="102" customWidth="1"/>
    <col min="518" max="520" width="19.85546875" style="102" customWidth="1"/>
    <col min="521" max="521" width="17.42578125" style="102" customWidth="1"/>
    <col min="522" max="531" width="8.85546875" style="102" customWidth="1"/>
    <col min="532" max="532" width="12.28515625" style="102" customWidth="1"/>
    <col min="533" max="533" width="5.5703125" style="102" customWidth="1"/>
    <col min="534" max="534" width="12.28515625" style="102" customWidth="1"/>
    <col min="535" max="535" width="6" style="102" customWidth="1"/>
    <col min="536" max="536" width="13.28515625" style="102" customWidth="1"/>
    <col min="537" max="768" width="8.85546875" style="102"/>
    <col min="769" max="769" width="6.42578125" style="102" customWidth="1"/>
    <col min="770" max="770" width="66.42578125" style="102" customWidth="1"/>
    <col min="771" max="771" width="26.85546875" style="102" customWidth="1"/>
    <col min="772" max="772" width="21.7109375" style="102" customWidth="1"/>
    <col min="773" max="773" width="40.28515625" style="102" customWidth="1"/>
    <col min="774" max="776" width="19.85546875" style="102" customWidth="1"/>
    <col min="777" max="777" width="17.42578125" style="102" customWidth="1"/>
    <col min="778" max="787" width="8.85546875" style="102" customWidth="1"/>
    <col min="788" max="788" width="12.28515625" style="102" customWidth="1"/>
    <col min="789" max="789" width="5.5703125" style="102" customWidth="1"/>
    <col min="790" max="790" width="12.28515625" style="102" customWidth="1"/>
    <col min="791" max="791" width="6" style="102" customWidth="1"/>
    <col min="792" max="792" width="13.28515625" style="102" customWidth="1"/>
    <col min="793" max="1024" width="8.85546875" style="102"/>
    <col min="1025" max="1025" width="6.42578125" style="102" customWidth="1"/>
    <col min="1026" max="1026" width="66.42578125" style="102" customWidth="1"/>
    <col min="1027" max="1027" width="26.85546875" style="102" customWidth="1"/>
    <col min="1028" max="1028" width="21.7109375" style="102" customWidth="1"/>
    <col min="1029" max="1029" width="40.28515625" style="102" customWidth="1"/>
    <col min="1030" max="1032" width="19.85546875" style="102" customWidth="1"/>
    <col min="1033" max="1033" width="17.42578125" style="102" customWidth="1"/>
    <col min="1034" max="1043" width="8.85546875" style="102" customWidth="1"/>
    <col min="1044" max="1044" width="12.28515625" style="102" customWidth="1"/>
    <col min="1045" max="1045" width="5.5703125" style="102" customWidth="1"/>
    <col min="1046" max="1046" width="12.28515625" style="102" customWidth="1"/>
    <col min="1047" max="1047" width="6" style="102" customWidth="1"/>
    <col min="1048" max="1048" width="13.28515625" style="102" customWidth="1"/>
    <col min="1049" max="1280" width="8.85546875" style="102"/>
    <col min="1281" max="1281" width="6.42578125" style="102" customWidth="1"/>
    <col min="1282" max="1282" width="66.42578125" style="102" customWidth="1"/>
    <col min="1283" max="1283" width="26.85546875" style="102" customWidth="1"/>
    <col min="1284" max="1284" width="21.7109375" style="102" customWidth="1"/>
    <col min="1285" max="1285" width="40.28515625" style="102" customWidth="1"/>
    <col min="1286" max="1288" width="19.85546875" style="102" customWidth="1"/>
    <col min="1289" max="1289" width="17.42578125" style="102" customWidth="1"/>
    <col min="1290" max="1299" width="8.85546875" style="102" customWidth="1"/>
    <col min="1300" max="1300" width="12.28515625" style="102" customWidth="1"/>
    <col min="1301" max="1301" width="5.5703125" style="102" customWidth="1"/>
    <col min="1302" max="1302" width="12.28515625" style="102" customWidth="1"/>
    <col min="1303" max="1303" width="6" style="102" customWidth="1"/>
    <col min="1304" max="1304" width="13.28515625" style="102" customWidth="1"/>
    <col min="1305" max="1536" width="8.85546875" style="102"/>
    <col min="1537" max="1537" width="6.42578125" style="102" customWidth="1"/>
    <col min="1538" max="1538" width="66.42578125" style="102" customWidth="1"/>
    <col min="1539" max="1539" width="26.85546875" style="102" customWidth="1"/>
    <col min="1540" max="1540" width="21.7109375" style="102" customWidth="1"/>
    <col min="1541" max="1541" width="40.28515625" style="102" customWidth="1"/>
    <col min="1542" max="1544" width="19.85546875" style="102" customWidth="1"/>
    <col min="1545" max="1545" width="17.42578125" style="102" customWidth="1"/>
    <col min="1546" max="1555" width="8.85546875" style="102" customWidth="1"/>
    <col min="1556" max="1556" width="12.28515625" style="102" customWidth="1"/>
    <col min="1557" max="1557" width="5.5703125" style="102" customWidth="1"/>
    <col min="1558" max="1558" width="12.28515625" style="102" customWidth="1"/>
    <col min="1559" max="1559" width="6" style="102" customWidth="1"/>
    <col min="1560" max="1560" width="13.28515625" style="102" customWidth="1"/>
    <col min="1561" max="1792" width="8.85546875" style="102"/>
    <col min="1793" max="1793" width="6.42578125" style="102" customWidth="1"/>
    <col min="1794" max="1794" width="66.42578125" style="102" customWidth="1"/>
    <col min="1795" max="1795" width="26.85546875" style="102" customWidth="1"/>
    <col min="1796" max="1796" width="21.7109375" style="102" customWidth="1"/>
    <col min="1797" max="1797" width="40.28515625" style="102" customWidth="1"/>
    <col min="1798" max="1800" width="19.85546875" style="102" customWidth="1"/>
    <col min="1801" max="1801" width="17.42578125" style="102" customWidth="1"/>
    <col min="1802" max="1811" width="8.85546875" style="102" customWidth="1"/>
    <col min="1812" max="1812" width="12.28515625" style="102" customWidth="1"/>
    <col min="1813" max="1813" width="5.5703125" style="102" customWidth="1"/>
    <col min="1814" max="1814" width="12.28515625" style="102" customWidth="1"/>
    <col min="1815" max="1815" width="6" style="102" customWidth="1"/>
    <col min="1816" max="1816" width="13.28515625" style="102" customWidth="1"/>
    <col min="1817" max="2048" width="8.85546875" style="102"/>
    <col min="2049" max="2049" width="6.42578125" style="102" customWidth="1"/>
    <col min="2050" max="2050" width="66.42578125" style="102" customWidth="1"/>
    <col min="2051" max="2051" width="26.85546875" style="102" customWidth="1"/>
    <col min="2052" max="2052" width="21.7109375" style="102" customWidth="1"/>
    <col min="2053" max="2053" width="40.28515625" style="102" customWidth="1"/>
    <col min="2054" max="2056" width="19.85546875" style="102" customWidth="1"/>
    <col min="2057" max="2057" width="17.42578125" style="102" customWidth="1"/>
    <col min="2058" max="2067" width="8.85546875" style="102" customWidth="1"/>
    <col min="2068" max="2068" width="12.28515625" style="102" customWidth="1"/>
    <col min="2069" max="2069" width="5.5703125" style="102" customWidth="1"/>
    <col min="2070" max="2070" width="12.28515625" style="102" customWidth="1"/>
    <col min="2071" max="2071" width="6" style="102" customWidth="1"/>
    <col min="2072" max="2072" width="13.28515625" style="102" customWidth="1"/>
    <col min="2073" max="2304" width="8.85546875" style="102"/>
    <col min="2305" max="2305" width="6.42578125" style="102" customWidth="1"/>
    <col min="2306" max="2306" width="66.42578125" style="102" customWidth="1"/>
    <col min="2307" max="2307" width="26.85546875" style="102" customWidth="1"/>
    <col min="2308" max="2308" width="21.7109375" style="102" customWidth="1"/>
    <col min="2309" max="2309" width="40.28515625" style="102" customWidth="1"/>
    <col min="2310" max="2312" width="19.85546875" style="102" customWidth="1"/>
    <col min="2313" max="2313" width="17.42578125" style="102" customWidth="1"/>
    <col min="2314" max="2323" width="8.85546875" style="102" customWidth="1"/>
    <col min="2324" max="2324" width="12.28515625" style="102" customWidth="1"/>
    <col min="2325" max="2325" width="5.5703125" style="102" customWidth="1"/>
    <col min="2326" max="2326" width="12.28515625" style="102" customWidth="1"/>
    <col min="2327" max="2327" width="6" style="102" customWidth="1"/>
    <col min="2328" max="2328" width="13.28515625" style="102" customWidth="1"/>
    <col min="2329" max="2560" width="8.85546875" style="102"/>
    <col min="2561" max="2561" width="6.42578125" style="102" customWidth="1"/>
    <col min="2562" max="2562" width="66.42578125" style="102" customWidth="1"/>
    <col min="2563" max="2563" width="26.85546875" style="102" customWidth="1"/>
    <col min="2564" max="2564" width="21.7109375" style="102" customWidth="1"/>
    <col min="2565" max="2565" width="40.28515625" style="102" customWidth="1"/>
    <col min="2566" max="2568" width="19.85546875" style="102" customWidth="1"/>
    <col min="2569" max="2569" width="17.42578125" style="102" customWidth="1"/>
    <col min="2570" max="2579" width="8.85546875" style="102" customWidth="1"/>
    <col min="2580" max="2580" width="12.28515625" style="102" customWidth="1"/>
    <col min="2581" max="2581" width="5.5703125" style="102" customWidth="1"/>
    <col min="2582" max="2582" width="12.28515625" style="102" customWidth="1"/>
    <col min="2583" max="2583" width="6" style="102" customWidth="1"/>
    <col min="2584" max="2584" width="13.28515625" style="102" customWidth="1"/>
    <col min="2585" max="2816" width="8.85546875" style="102"/>
    <col min="2817" max="2817" width="6.42578125" style="102" customWidth="1"/>
    <col min="2818" max="2818" width="66.42578125" style="102" customWidth="1"/>
    <col min="2819" max="2819" width="26.85546875" style="102" customWidth="1"/>
    <col min="2820" max="2820" width="21.7109375" style="102" customWidth="1"/>
    <col min="2821" max="2821" width="40.28515625" style="102" customWidth="1"/>
    <col min="2822" max="2824" width="19.85546875" style="102" customWidth="1"/>
    <col min="2825" max="2825" width="17.42578125" style="102" customWidth="1"/>
    <col min="2826" max="2835" width="8.85546875" style="102" customWidth="1"/>
    <col min="2836" max="2836" width="12.28515625" style="102" customWidth="1"/>
    <col min="2837" max="2837" width="5.5703125" style="102" customWidth="1"/>
    <col min="2838" max="2838" width="12.28515625" style="102" customWidth="1"/>
    <col min="2839" max="2839" width="6" style="102" customWidth="1"/>
    <col min="2840" max="2840" width="13.28515625" style="102" customWidth="1"/>
    <col min="2841" max="3072" width="8.85546875" style="102"/>
    <col min="3073" max="3073" width="6.42578125" style="102" customWidth="1"/>
    <col min="3074" max="3074" width="66.42578125" style="102" customWidth="1"/>
    <col min="3075" max="3075" width="26.85546875" style="102" customWidth="1"/>
    <col min="3076" max="3076" width="21.7109375" style="102" customWidth="1"/>
    <col min="3077" max="3077" width="40.28515625" style="102" customWidth="1"/>
    <col min="3078" max="3080" width="19.85546875" style="102" customWidth="1"/>
    <col min="3081" max="3081" width="17.42578125" style="102" customWidth="1"/>
    <col min="3082" max="3091" width="8.85546875" style="102" customWidth="1"/>
    <col min="3092" max="3092" width="12.28515625" style="102" customWidth="1"/>
    <col min="3093" max="3093" width="5.5703125" style="102" customWidth="1"/>
    <col min="3094" max="3094" width="12.28515625" style="102" customWidth="1"/>
    <col min="3095" max="3095" width="6" style="102" customWidth="1"/>
    <col min="3096" max="3096" width="13.28515625" style="102" customWidth="1"/>
    <col min="3097" max="3328" width="8.85546875" style="102"/>
    <col min="3329" max="3329" width="6.42578125" style="102" customWidth="1"/>
    <col min="3330" max="3330" width="66.42578125" style="102" customWidth="1"/>
    <col min="3331" max="3331" width="26.85546875" style="102" customWidth="1"/>
    <col min="3332" max="3332" width="21.7109375" style="102" customWidth="1"/>
    <col min="3333" max="3333" width="40.28515625" style="102" customWidth="1"/>
    <col min="3334" max="3336" width="19.85546875" style="102" customWidth="1"/>
    <col min="3337" max="3337" width="17.42578125" style="102" customWidth="1"/>
    <col min="3338" max="3347" width="8.85546875" style="102" customWidth="1"/>
    <col min="3348" max="3348" width="12.28515625" style="102" customWidth="1"/>
    <col min="3349" max="3349" width="5.5703125" style="102" customWidth="1"/>
    <col min="3350" max="3350" width="12.28515625" style="102" customWidth="1"/>
    <col min="3351" max="3351" width="6" style="102" customWidth="1"/>
    <col min="3352" max="3352" width="13.28515625" style="102" customWidth="1"/>
    <col min="3353" max="3584" width="8.85546875" style="102"/>
    <col min="3585" max="3585" width="6.42578125" style="102" customWidth="1"/>
    <col min="3586" max="3586" width="66.42578125" style="102" customWidth="1"/>
    <col min="3587" max="3587" width="26.85546875" style="102" customWidth="1"/>
    <col min="3588" max="3588" width="21.7109375" style="102" customWidth="1"/>
    <col min="3589" max="3589" width="40.28515625" style="102" customWidth="1"/>
    <col min="3590" max="3592" width="19.85546875" style="102" customWidth="1"/>
    <col min="3593" max="3593" width="17.42578125" style="102" customWidth="1"/>
    <col min="3594" max="3603" width="8.85546875" style="102" customWidth="1"/>
    <col min="3604" max="3604" width="12.28515625" style="102" customWidth="1"/>
    <col min="3605" max="3605" width="5.5703125" style="102" customWidth="1"/>
    <col min="3606" max="3606" width="12.28515625" style="102" customWidth="1"/>
    <col min="3607" max="3607" width="6" style="102" customWidth="1"/>
    <col min="3608" max="3608" width="13.28515625" style="102" customWidth="1"/>
    <col min="3609" max="3840" width="8.85546875" style="102"/>
    <col min="3841" max="3841" width="6.42578125" style="102" customWidth="1"/>
    <col min="3842" max="3842" width="66.42578125" style="102" customWidth="1"/>
    <col min="3843" max="3843" width="26.85546875" style="102" customWidth="1"/>
    <col min="3844" max="3844" width="21.7109375" style="102" customWidth="1"/>
    <col min="3845" max="3845" width="40.28515625" style="102" customWidth="1"/>
    <col min="3846" max="3848" width="19.85546875" style="102" customWidth="1"/>
    <col min="3849" max="3849" width="17.42578125" style="102" customWidth="1"/>
    <col min="3850" max="3859" width="8.85546875" style="102" customWidth="1"/>
    <col min="3860" max="3860" width="12.28515625" style="102" customWidth="1"/>
    <col min="3861" max="3861" width="5.5703125" style="102" customWidth="1"/>
    <col min="3862" max="3862" width="12.28515625" style="102" customWidth="1"/>
    <col min="3863" max="3863" width="6" style="102" customWidth="1"/>
    <col min="3864" max="3864" width="13.28515625" style="102" customWidth="1"/>
    <col min="3865" max="4096" width="8.85546875" style="102"/>
    <col min="4097" max="4097" width="6.42578125" style="102" customWidth="1"/>
    <col min="4098" max="4098" width="66.42578125" style="102" customWidth="1"/>
    <col min="4099" max="4099" width="26.85546875" style="102" customWidth="1"/>
    <col min="4100" max="4100" width="21.7109375" style="102" customWidth="1"/>
    <col min="4101" max="4101" width="40.28515625" style="102" customWidth="1"/>
    <col min="4102" max="4104" width="19.85546875" style="102" customWidth="1"/>
    <col min="4105" max="4105" width="17.42578125" style="102" customWidth="1"/>
    <col min="4106" max="4115" width="8.85546875" style="102" customWidth="1"/>
    <col min="4116" max="4116" width="12.28515625" style="102" customWidth="1"/>
    <col min="4117" max="4117" width="5.5703125" style="102" customWidth="1"/>
    <col min="4118" max="4118" width="12.28515625" style="102" customWidth="1"/>
    <col min="4119" max="4119" width="6" style="102" customWidth="1"/>
    <col min="4120" max="4120" width="13.28515625" style="102" customWidth="1"/>
    <col min="4121" max="4352" width="8.85546875" style="102"/>
    <col min="4353" max="4353" width="6.42578125" style="102" customWidth="1"/>
    <col min="4354" max="4354" width="66.42578125" style="102" customWidth="1"/>
    <col min="4355" max="4355" width="26.85546875" style="102" customWidth="1"/>
    <col min="4356" max="4356" width="21.7109375" style="102" customWidth="1"/>
    <col min="4357" max="4357" width="40.28515625" style="102" customWidth="1"/>
    <col min="4358" max="4360" width="19.85546875" style="102" customWidth="1"/>
    <col min="4361" max="4361" width="17.42578125" style="102" customWidth="1"/>
    <col min="4362" max="4371" width="8.85546875" style="102" customWidth="1"/>
    <col min="4372" max="4372" width="12.28515625" style="102" customWidth="1"/>
    <col min="4373" max="4373" width="5.5703125" style="102" customWidth="1"/>
    <col min="4374" max="4374" width="12.28515625" style="102" customWidth="1"/>
    <col min="4375" max="4375" width="6" style="102" customWidth="1"/>
    <col min="4376" max="4376" width="13.28515625" style="102" customWidth="1"/>
    <col min="4377" max="4608" width="8.85546875" style="102"/>
    <col min="4609" max="4609" width="6.42578125" style="102" customWidth="1"/>
    <col min="4610" max="4610" width="66.42578125" style="102" customWidth="1"/>
    <col min="4611" max="4611" width="26.85546875" style="102" customWidth="1"/>
    <col min="4612" max="4612" width="21.7109375" style="102" customWidth="1"/>
    <col min="4613" max="4613" width="40.28515625" style="102" customWidth="1"/>
    <col min="4614" max="4616" width="19.85546875" style="102" customWidth="1"/>
    <col min="4617" max="4617" width="17.42578125" style="102" customWidth="1"/>
    <col min="4618" max="4627" width="8.85546875" style="102" customWidth="1"/>
    <col min="4628" max="4628" width="12.28515625" style="102" customWidth="1"/>
    <col min="4629" max="4629" width="5.5703125" style="102" customWidth="1"/>
    <col min="4630" max="4630" width="12.28515625" style="102" customWidth="1"/>
    <col min="4631" max="4631" width="6" style="102" customWidth="1"/>
    <col min="4632" max="4632" width="13.28515625" style="102" customWidth="1"/>
    <col min="4633" max="4864" width="8.85546875" style="102"/>
    <col min="4865" max="4865" width="6.42578125" style="102" customWidth="1"/>
    <col min="4866" max="4866" width="66.42578125" style="102" customWidth="1"/>
    <col min="4867" max="4867" width="26.85546875" style="102" customWidth="1"/>
    <col min="4868" max="4868" width="21.7109375" style="102" customWidth="1"/>
    <col min="4869" max="4869" width="40.28515625" style="102" customWidth="1"/>
    <col min="4870" max="4872" width="19.85546875" style="102" customWidth="1"/>
    <col min="4873" max="4873" width="17.42578125" style="102" customWidth="1"/>
    <col min="4874" max="4883" width="8.85546875" style="102" customWidth="1"/>
    <col min="4884" max="4884" width="12.28515625" style="102" customWidth="1"/>
    <col min="4885" max="4885" width="5.5703125" style="102" customWidth="1"/>
    <col min="4886" max="4886" width="12.28515625" style="102" customWidth="1"/>
    <col min="4887" max="4887" width="6" style="102" customWidth="1"/>
    <col min="4888" max="4888" width="13.28515625" style="102" customWidth="1"/>
    <col min="4889" max="5120" width="8.85546875" style="102"/>
    <col min="5121" max="5121" width="6.42578125" style="102" customWidth="1"/>
    <col min="5122" max="5122" width="66.42578125" style="102" customWidth="1"/>
    <col min="5123" max="5123" width="26.85546875" style="102" customWidth="1"/>
    <col min="5124" max="5124" width="21.7109375" style="102" customWidth="1"/>
    <col min="5125" max="5125" width="40.28515625" style="102" customWidth="1"/>
    <col min="5126" max="5128" width="19.85546875" style="102" customWidth="1"/>
    <col min="5129" max="5129" width="17.42578125" style="102" customWidth="1"/>
    <col min="5130" max="5139" width="8.85546875" style="102" customWidth="1"/>
    <col min="5140" max="5140" width="12.28515625" style="102" customWidth="1"/>
    <col min="5141" max="5141" width="5.5703125" style="102" customWidth="1"/>
    <col min="5142" max="5142" width="12.28515625" style="102" customWidth="1"/>
    <col min="5143" max="5143" width="6" style="102" customWidth="1"/>
    <col min="5144" max="5144" width="13.28515625" style="102" customWidth="1"/>
    <col min="5145" max="5376" width="8.85546875" style="102"/>
    <col min="5377" max="5377" width="6.42578125" style="102" customWidth="1"/>
    <col min="5378" max="5378" width="66.42578125" style="102" customWidth="1"/>
    <col min="5379" max="5379" width="26.85546875" style="102" customWidth="1"/>
    <col min="5380" max="5380" width="21.7109375" style="102" customWidth="1"/>
    <col min="5381" max="5381" width="40.28515625" style="102" customWidth="1"/>
    <col min="5382" max="5384" width="19.85546875" style="102" customWidth="1"/>
    <col min="5385" max="5385" width="17.42578125" style="102" customWidth="1"/>
    <col min="5386" max="5395" width="8.85546875" style="102" customWidth="1"/>
    <col min="5396" max="5396" width="12.28515625" style="102" customWidth="1"/>
    <col min="5397" max="5397" width="5.5703125" style="102" customWidth="1"/>
    <col min="5398" max="5398" width="12.28515625" style="102" customWidth="1"/>
    <col min="5399" max="5399" width="6" style="102" customWidth="1"/>
    <col min="5400" max="5400" width="13.28515625" style="102" customWidth="1"/>
    <col min="5401" max="5632" width="8.85546875" style="102"/>
    <col min="5633" max="5633" width="6.42578125" style="102" customWidth="1"/>
    <col min="5634" max="5634" width="66.42578125" style="102" customWidth="1"/>
    <col min="5635" max="5635" width="26.85546875" style="102" customWidth="1"/>
    <col min="5636" max="5636" width="21.7109375" style="102" customWidth="1"/>
    <col min="5637" max="5637" width="40.28515625" style="102" customWidth="1"/>
    <col min="5638" max="5640" width="19.85546875" style="102" customWidth="1"/>
    <col min="5641" max="5641" width="17.42578125" style="102" customWidth="1"/>
    <col min="5642" max="5651" width="8.85546875" style="102" customWidth="1"/>
    <col min="5652" max="5652" width="12.28515625" style="102" customWidth="1"/>
    <col min="5653" max="5653" width="5.5703125" style="102" customWidth="1"/>
    <col min="5654" max="5654" width="12.28515625" style="102" customWidth="1"/>
    <col min="5655" max="5655" width="6" style="102" customWidth="1"/>
    <col min="5656" max="5656" width="13.28515625" style="102" customWidth="1"/>
    <col min="5657" max="5888" width="8.85546875" style="102"/>
    <col min="5889" max="5889" width="6.42578125" style="102" customWidth="1"/>
    <col min="5890" max="5890" width="66.42578125" style="102" customWidth="1"/>
    <col min="5891" max="5891" width="26.85546875" style="102" customWidth="1"/>
    <col min="5892" max="5892" width="21.7109375" style="102" customWidth="1"/>
    <col min="5893" max="5893" width="40.28515625" style="102" customWidth="1"/>
    <col min="5894" max="5896" width="19.85546875" style="102" customWidth="1"/>
    <col min="5897" max="5897" width="17.42578125" style="102" customWidth="1"/>
    <col min="5898" max="5907" width="8.85546875" style="102" customWidth="1"/>
    <col min="5908" max="5908" width="12.28515625" style="102" customWidth="1"/>
    <col min="5909" max="5909" width="5.5703125" style="102" customWidth="1"/>
    <col min="5910" max="5910" width="12.28515625" style="102" customWidth="1"/>
    <col min="5911" max="5911" width="6" style="102" customWidth="1"/>
    <col min="5912" max="5912" width="13.28515625" style="102" customWidth="1"/>
    <col min="5913" max="6144" width="8.85546875" style="102"/>
    <col min="6145" max="6145" width="6.42578125" style="102" customWidth="1"/>
    <col min="6146" max="6146" width="66.42578125" style="102" customWidth="1"/>
    <col min="6147" max="6147" width="26.85546875" style="102" customWidth="1"/>
    <col min="6148" max="6148" width="21.7109375" style="102" customWidth="1"/>
    <col min="6149" max="6149" width="40.28515625" style="102" customWidth="1"/>
    <col min="6150" max="6152" width="19.85546875" style="102" customWidth="1"/>
    <col min="6153" max="6153" width="17.42578125" style="102" customWidth="1"/>
    <col min="6154" max="6163" width="8.85546875" style="102" customWidth="1"/>
    <col min="6164" max="6164" width="12.28515625" style="102" customWidth="1"/>
    <col min="6165" max="6165" width="5.5703125" style="102" customWidth="1"/>
    <col min="6166" max="6166" width="12.28515625" style="102" customWidth="1"/>
    <col min="6167" max="6167" width="6" style="102" customWidth="1"/>
    <col min="6168" max="6168" width="13.28515625" style="102" customWidth="1"/>
    <col min="6169" max="6400" width="8.85546875" style="102"/>
    <col min="6401" max="6401" width="6.42578125" style="102" customWidth="1"/>
    <col min="6402" max="6402" width="66.42578125" style="102" customWidth="1"/>
    <col min="6403" max="6403" width="26.85546875" style="102" customWidth="1"/>
    <col min="6404" max="6404" width="21.7109375" style="102" customWidth="1"/>
    <col min="6405" max="6405" width="40.28515625" style="102" customWidth="1"/>
    <col min="6406" max="6408" width="19.85546875" style="102" customWidth="1"/>
    <col min="6409" max="6409" width="17.42578125" style="102" customWidth="1"/>
    <col min="6410" max="6419" width="8.85546875" style="102" customWidth="1"/>
    <col min="6420" max="6420" width="12.28515625" style="102" customWidth="1"/>
    <col min="6421" max="6421" width="5.5703125" style="102" customWidth="1"/>
    <col min="6422" max="6422" width="12.28515625" style="102" customWidth="1"/>
    <col min="6423" max="6423" width="6" style="102" customWidth="1"/>
    <col min="6424" max="6424" width="13.28515625" style="102" customWidth="1"/>
    <col min="6425" max="6656" width="8.85546875" style="102"/>
    <col min="6657" max="6657" width="6.42578125" style="102" customWidth="1"/>
    <col min="6658" max="6658" width="66.42578125" style="102" customWidth="1"/>
    <col min="6659" max="6659" width="26.85546875" style="102" customWidth="1"/>
    <col min="6660" max="6660" width="21.7109375" style="102" customWidth="1"/>
    <col min="6661" max="6661" width="40.28515625" style="102" customWidth="1"/>
    <col min="6662" max="6664" width="19.85546875" style="102" customWidth="1"/>
    <col min="6665" max="6665" width="17.42578125" style="102" customWidth="1"/>
    <col min="6666" max="6675" width="8.85546875" style="102" customWidth="1"/>
    <col min="6676" max="6676" width="12.28515625" style="102" customWidth="1"/>
    <col min="6677" max="6677" width="5.5703125" style="102" customWidth="1"/>
    <col min="6678" max="6678" width="12.28515625" style="102" customWidth="1"/>
    <col min="6679" max="6679" width="6" style="102" customWidth="1"/>
    <col min="6680" max="6680" width="13.28515625" style="102" customWidth="1"/>
    <col min="6681" max="6912" width="8.85546875" style="102"/>
    <col min="6913" max="6913" width="6.42578125" style="102" customWidth="1"/>
    <col min="6914" max="6914" width="66.42578125" style="102" customWidth="1"/>
    <col min="6915" max="6915" width="26.85546875" style="102" customWidth="1"/>
    <col min="6916" max="6916" width="21.7109375" style="102" customWidth="1"/>
    <col min="6917" max="6917" width="40.28515625" style="102" customWidth="1"/>
    <col min="6918" max="6920" width="19.85546875" style="102" customWidth="1"/>
    <col min="6921" max="6921" width="17.42578125" style="102" customWidth="1"/>
    <col min="6922" max="6931" width="8.85546875" style="102" customWidth="1"/>
    <col min="6932" max="6932" width="12.28515625" style="102" customWidth="1"/>
    <col min="6933" max="6933" width="5.5703125" style="102" customWidth="1"/>
    <col min="6934" max="6934" width="12.28515625" style="102" customWidth="1"/>
    <col min="6935" max="6935" width="6" style="102" customWidth="1"/>
    <col min="6936" max="6936" width="13.28515625" style="102" customWidth="1"/>
    <col min="6937" max="7168" width="8.85546875" style="102"/>
    <col min="7169" max="7169" width="6.42578125" style="102" customWidth="1"/>
    <col min="7170" max="7170" width="66.42578125" style="102" customWidth="1"/>
    <col min="7171" max="7171" width="26.85546875" style="102" customWidth="1"/>
    <col min="7172" max="7172" width="21.7109375" style="102" customWidth="1"/>
    <col min="7173" max="7173" width="40.28515625" style="102" customWidth="1"/>
    <col min="7174" max="7176" width="19.85546875" style="102" customWidth="1"/>
    <col min="7177" max="7177" width="17.42578125" style="102" customWidth="1"/>
    <col min="7178" max="7187" width="8.85546875" style="102" customWidth="1"/>
    <col min="7188" max="7188" width="12.28515625" style="102" customWidth="1"/>
    <col min="7189" max="7189" width="5.5703125" style="102" customWidth="1"/>
    <col min="7190" max="7190" width="12.28515625" style="102" customWidth="1"/>
    <col min="7191" max="7191" width="6" style="102" customWidth="1"/>
    <col min="7192" max="7192" width="13.28515625" style="102" customWidth="1"/>
    <col min="7193" max="7424" width="8.85546875" style="102"/>
    <col min="7425" max="7425" width="6.42578125" style="102" customWidth="1"/>
    <col min="7426" max="7426" width="66.42578125" style="102" customWidth="1"/>
    <col min="7427" max="7427" width="26.85546875" style="102" customWidth="1"/>
    <col min="7428" max="7428" width="21.7109375" style="102" customWidth="1"/>
    <col min="7429" max="7429" width="40.28515625" style="102" customWidth="1"/>
    <col min="7430" max="7432" width="19.85546875" style="102" customWidth="1"/>
    <col min="7433" max="7433" width="17.42578125" style="102" customWidth="1"/>
    <col min="7434" max="7443" width="8.85546875" style="102" customWidth="1"/>
    <col min="7444" max="7444" width="12.28515625" style="102" customWidth="1"/>
    <col min="7445" max="7445" width="5.5703125" style="102" customWidth="1"/>
    <col min="7446" max="7446" width="12.28515625" style="102" customWidth="1"/>
    <col min="7447" max="7447" width="6" style="102" customWidth="1"/>
    <col min="7448" max="7448" width="13.28515625" style="102" customWidth="1"/>
    <col min="7449" max="7680" width="8.85546875" style="102"/>
    <col min="7681" max="7681" width="6.42578125" style="102" customWidth="1"/>
    <col min="7682" max="7682" width="66.42578125" style="102" customWidth="1"/>
    <col min="7683" max="7683" width="26.85546875" style="102" customWidth="1"/>
    <col min="7684" max="7684" width="21.7109375" style="102" customWidth="1"/>
    <col min="7685" max="7685" width="40.28515625" style="102" customWidth="1"/>
    <col min="7686" max="7688" width="19.85546875" style="102" customWidth="1"/>
    <col min="7689" max="7689" width="17.42578125" style="102" customWidth="1"/>
    <col min="7690" max="7699" width="8.85546875" style="102" customWidth="1"/>
    <col min="7700" max="7700" width="12.28515625" style="102" customWidth="1"/>
    <col min="7701" max="7701" width="5.5703125" style="102" customWidth="1"/>
    <col min="7702" max="7702" width="12.28515625" style="102" customWidth="1"/>
    <col min="7703" max="7703" width="6" style="102" customWidth="1"/>
    <col min="7704" max="7704" width="13.28515625" style="102" customWidth="1"/>
    <col min="7705" max="7936" width="8.85546875" style="102"/>
    <col min="7937" max="7937" width="6.42578125" style="102" customWidth="1"/>
    <col min="7938" max="7938" width="66.42578125" style="102" customWidth="1"/>
    <col min="7939" max="7939" width="26.85546875" style="102" customWidth="1"/>
    <col min="7940" max="7940" width="21.7109375" style="102" customWidth="1"/>
    <col min="7941" max="7941" width="40.28515625" style="102" customWidth="1"/>
    <col min="7942" max="7944" width="19.85546875" style="102" customWidth="1"/>
    <col min="7945" max="7945" width="17.42578125" style="102" customWidth="1"/>
    <col min="7946" max="7955" width="8.85546875" style="102" customWidth="1"/>
    <col min="7956" max="7956" width="12.28515625" style="102" customWidth="1"/>
    <col min="7957" max="7957" width="5.5703125" style="102" customWidth="1"/>
    <col min="7958" max="7958" width="12.28515625" style="102" customWidth="1"/>
    <col min="7959" max="7959" width="6" style="102" customWidth="1"/>
    <col min="7960" max="7960" width="13.28515625" style="102" customWidth="1"/>
    <col min="7961" max="8192" width="8.85546875" style="102"/>
    <col min="8193" max="8193" width="6.42578125" style="102" customWidth="1"/>
    <col min="8194" max="8194" width="66.42578125" style="102" customWidth="1"/>
    <col min="8195" max="8195" width="26.85546875" style="102" customWidth="1"/>
    <col min="8196" max="8196" width="21.7109375" style="102" customWidth="1"/>
    <col min="8197" max="8197" width="40.28515625" style="102" customWidth="1"/>
    <col min="8198" max="8200" width="19.85546875" style="102" customWidth="1"/>
    <col min="8201" max="8201" width="17.42578125" style="102" customWidth="1"/>
    <col min="8202" max="8211" width="8.85546875" style="102" customWidth="1"/>
    <col min="8212" max="8212" width="12.28515625" style="102" customWidth="1"/>
    <col min="8213" max="8213" width="5.5703125" style="102" customWidth="1"/>
    <col min="8214" max="8214" width="12.28515625" style="102" customWidth="1"/>
    <col min="8215" max="8215" width="6" style="102" customWidth="1"/>
    <col min="8216" max="8216" width="13.28515625" style="102" customWidth="1"/>
    <col min="8217" max="8448" width="8.85546875" style="102"/>
    <col min="8449" max="8449" width="6.42578125" style="102" customWidth="1"/>
    <col min="8450" max="8450" width="66.42578125" style="102" customWidth="1"/>
    <col min="8451" max="8451" width="26.85546875" style="102" customWidth="1"/>
    <col min="8452" max="8452" width="21.7109375" style="102" customWidth="1"/>
    <col min="8453" max="8453" width="40.28515625" style="102" customWidth="1"/>
    <col min="8454" max="8456" width="19.85546875" style="102" customWidth="1"/>
    <col min="8457" max="8457" width="17.42578125" style="102" customWidth="1"/>
    <col min="8458" max="8467" width="8.85546875" style="102" customWidth="1"/>
    <col min="8468" max="8468" width="12.28515625" style="102" customWidth="1"/>
    <col min="8469" max="8469" width="5.5703125" style="102" customWidth="1"/>
    <col min="8470" max="8470" width="12.28515625" style="102" customWidth="1"/>
    <col min="8471" max="8471" width="6" style="102" customWidth="1"/>
    <col min="8472" max="8472" width="13.28515625" style="102" customWidth="1"/>
    <col min="8473" max="8704" width="8.85546875" style="102"/>
    <col min="8705" max="8705" width="6.42578125" style="102" customWidth="1"/>
    <col min="8706" max="8706" width="66.42578125" style="102" customWidth="1"/>
    <col min="8707" max="8707" width="26.85546875" style="102" customWidth="1"/>
    <col min="8708" max="8708" width="21.7109375" style="102" customWidth="1"/>
    <col min="8709" max="8709" width="40.28515625" style="102" customWidth="1"/>
    <col min="8710" max="8712" width="19.85546875" style="102" customWidth="1"/>
    <col min="8713" max="8713" width="17.42578125" style="102" customWidth="1"/>
    <col min="8714" max="8723" width="8.85546875" style="102" customWidth="1"/>
    <col min="8724" max="8724" width="12.28515625" style="102" customWidth="1"/>
    <col min="8725" max="8725" width="5.5703125" style="102" customWidth="1"/>
    <col min="8726" max="8726" width="12.28515625" style="102" customWidth="1"/>
    <col min="8727" max="8727" width="6" style="102" customWidth="1"/>
    <col min="8728" max="8728" width="13.28515625" style="102" customWidth="1"/>
    <col min="8729" max="8960" width="8.85546875" style="102"/>
    <col min="8961" max="8961" width="6.42578125" style="102" customWidth="1"/>
    <col min="8962" max="8962" width="66.42578125" style="102" customWidth="1"/>
    <col min="8963" max="8963" width="26.85546875" style="102" customWidth="1"/>
    <col min="8964" max="8964" width="21.7109375" style="102" customWidth="1"/>
    <col min="8965" max="8965" width="40.28515625" style="102" customWidth="1"/>
    <col min="8966" max="8968" width="19.85546875" style="102" customWidth="1"/>
    <col min="8969" max="8969" width="17.42578125" style="102" customWidth="1"/>
    <col min="8970" max="8979" width="8.85546875" style="102" customWidth="1"/>
    <col min="8980" max="8980" width="12.28515625" style="102" customWidth="1"/>
    <col min="8981" max="8981" width="5.5703125" style="102" customWidth="1"/>
    <col min="8982" max="8982" width="12.28515625" style="102" customWidth="1"/>
    <col min="8983" max="8983" width="6" style="102" customWidth="1"/>
    <col min="8984" max="8984" width="13.28515625" style="102" customWidth="1"/>
    <col min="8985" max="9216" width="8.85546875" style="102"/>
    <col min="9217" max="9217" width="6.42578125" style="102" customWidth="1"/>
    <col min="9218" max="9218" width="66.42578125" style="102" customWidth="1"/>
    <col min="9219" max="9219" width="26.85546875" style="102" customWidth="1"/>
    <col min="9220" max="9220" width="21.7109375" style="102" customWidth="1"/>
    <col min="9221" max="9221" width="40.28515625" style="102" customWidth="1"/>
    <col min="9222" max="9224" width="19.85546875" style="102" customWidth="1"/>
    <col min="9225" max="9225" width="17.42578125" style="102" customWidth="1"/>
    <col min="9226" max="9235" width="8.85546875" style="102" customWidth="1"/>
    <col min="9236" max="9236" width="12.28515625" style="102" customWidth="1"/>
    <col min="9237" max="9237" width="5.5703125" style="102" customWidth="1"/>
    <col min="9238" max="9238" width="12.28515625" style="102" customWidth="1"/>
    <col min="9239" max="9239" width="6" style="102" customWidth="1"/>
    <col min="9240" max="9240" width="13.28515625" style="102" customWidth="1"/>
    <col min="9241" max="9472" width="8.85546875" style="102"/>
    <col min="9473" max="9473" width="6.42578125" style="102" customWidth="1"/>
    <col min="9474" max="9474" width="66.42578125" style="102" customWidth="1"/>
    <col min="9475" max="9475" width="26.85546875" style="102" customWidth="1"/>
    <col min="9476" max="9476" width="21.7109375" style="102" customWidth="1"/>
    <col min="9477" max="9477" width="40.28515625" style="102" customWidth="1"/>
    <col min="9478" max="9480" width="19.85546875" style="102" customWidth="1"/>
    <col min="9481" max="9481" width="17.42578125" style="102" customWidth="1"/>
    <col min="9482" max="9491" width="8.85546875" style="102" customWidth="1"/>
    <col min="9492" max="9492" width="12.28515625" style="102" customWidth="1"/>
    <col min="9493" max="9493" width="5.5703125" style="102" customWidth="1"/>
    <col min="9494" max="9494" width="12.28515625" style="102" customWidth="1"/>
    <col min="9495" max="9495" width="6" style="102" customWidth="1"/>
    <col min="9496" max="9496" width="13.28515625" style="102" customWidth="1"/>
    <col min="9497" max="9728" width="8.85546875" style="102"/>
    <col min="9729" max="9729" width="6.42578125" style="102" customWidth="1"/>
    <col min="9730" max="9730" width="66.42578125" style="102" customWidth="1"/>
    <col min="9731" max="9731" width="26.85546875" style="102" customWidth="1"/>
    <col min="9732" max="9732" width="21.7109375" style="102" customWidth="1"/>
    <col min="9733" max="9733" width="40.28515625" style="102" customWidth="1"/>
    <col min="9734" max="9736" width="19.85546875" style="102" customWidth="1"/>
    <col min="9737" max="9737" width="17.42578125" style="102" customWidth="1"/>
    <col min="9738" max="9747" width="8.85546875" style="102" customWidth="1"/>
    <col min="9748" max="9748" width="12.28515625" style="102" customWidth="1"/>
    <col min="9749" max="9749" width="5.5703125" style="102" customWidth="1"/>
    <col min="9750" max="9750" width="12.28515625" style="102" customWidth="1"/>
    <col min="9751" max="9751" width="6" style="102" customWidth="1"/>
    <col min="9752" max="9752" width="13.28515625" style="102" customWidth="1"/>
    <col min="9753" max="9984" width="8.85546875" style="102"/>
    <col min="9985" max="9985" width="6.42578125" style="102" customWidth="1"/>
    <col min="9986" max="9986" width="66.42578125" style="102" customWidth="1"/>
    <col min="9987" max="9987" width="26.85546875" style="102" customWidth="1"/>
    <col min="9988" max="9988" width="21.7109375" style="102" customWidth="1"/>
    <col min="9989" max="9989" width="40.28515625" style="102" customWidth="1"/>
    <col min="9990" max="9992" width="19.85546875" style="102" customWidth="1"/>
    <col min="9993" max="9993" width="17.42578125" style="102" customWidth="1"/>
    <col min="9994" max="10003" width="8.85546875" style="102" customWidth="1"/>
    <col min="10004" max="10004" width="12.28515625" style="102" customWidth="1"/>
    <col min="10005" max="10005" width="5.5703125" style="102" customWidth="1"/>
    <col min="10006" max="10006" width="12.28515625" style="102" customWidth="1"/>
    <col min="10007" max="10007" width="6" style="102" customWidth="1"/>
    <col min="10008" max="10008" width="13.28515625" style="102" customWidth="1"/>
    <col min="10009" max="10240" width="8.85546875" style="102"/>
    <col min="10241" max="10241" width="6.42578125" style="102" customWidth="1"/>
    <col min="10242" max="10242" width="66.42578125" style="102" customWidth="1"/>
    <col min="10243" max="10243" width="26.85546875" style="102" customWidth="1"/>
    <col min="10244" max="10244" width="21.7109375" style="102" customWidth="1"/>
    <col min="10245" max="10245" width="40.28515625" style="102" customWidth="1"/>
    <col min="10246" max="10248" width="19.85546875" style="102" customWidth="1"/>
    <col min="10249" max="10249" width="17.42578125" style="102" customWidth="1"/>
    <col min="10250" max="10259" width="8.85546875" style="102" customWidth="1"/>
    <col min="10260" max="10260" width="12.28515625" style="102" customWidth="1"/>
    <col min="10261" max="10261" width="5.5703125" style="102" customWidth="1"/>
    <col min="10262" max="10262" width="12.28515625" style="102" customWidth="1"/>
    <col min="10263" max="10263" width="6" style="102" customWidth="1"/>
    <col min="10264" max="10264" width="13.28515625" style="102" customWidth="1"/>
    <col min="10265" max="10496" width="8.85546875" style="102"/>
    <col min="10497" max="10497" width="6.42578125" style="102" customWidth="1"/>
    <col min="10498" max="10498" width="66.42578125" style="102" customWidth="1"/>
    <col min="10499" max="10499" width="26.85546875" style="102" customWidth="1"/>
    <col min="10500" max="10500" width="21.7109375" style="102" customWidth="1"/>
    <col min="10501" max="10501" width="40.28515625" style="102" customWidth="1"/>
    <col min="10502" max="10504" width="19.85546875" style="102" customWidth="1"/>
    <col min="10505" max="10505" width="17.42578125" style="102" customWidth="1"/>
    <col min="10506" max="10515" width="8.85546875" style="102" customWidth="1"/>
    <col min="10516" max="10516" width="12.28515625" style="102" customWidth="1"/>
    <col min="10517" max="10517" width="5.5703125" style="102" customWidth="1"/>
    <col min="10518" max="10518" width="12.28515625" style="102" customWidth="1"/>
    <col min="10519" max="10519" width="6" style="102" customWidth="1"/>
    <col min="10520" max="10520" width="13.28515625" style="102" customWidth="1"/>
    <col min="10521" max="10752" width="8.85546875" style="102"/>
    <col min="10753" max="10753" width="6.42578125" style="102" customWidth="1"/>
    <col min="10754" max="10754" width="66.42578125" style="102" customWidth="1"/>
    <col min="10755" max="10755" width="26.85546875" style="102" customWidth="1"/>
    <col min="10756" max="10756" width="21.7109375" style="102" customWidth="1"/>
    <col min="10757" max="10757" width="40.28515625" style="102" customWidth="1"/>
    <col min="10758" max="10760" width="19.85546875" style="102" customWidth="1"/>
    <col min="10761" max="10761" width="17.42578125" style="102" customWidth="1"/>
    <col min="10762" max="10771" width="8.85546875" style="102" customWidth="1"/>
    <col min="10772" max="10772" width="12.28515625" style="102" customWidth="1"/>
    <col min="10773" max="10773" width="5.5703125" style="102" customWidth="1"/>
    <col min="10774" max="10774" width="12.28515625" style="102" customWidth="1"/>
    <col min="10775" max="10775" width="6" style="102" customWidth="1"/>
    <col min="10776" max="10776" width="13.28515625" style="102" customWidth="1"/>
    <col min="10777" max="11008" width="8.85546875" style="102"/>
    <col min="11009" max="11009" width="6.42578125" style="102" customWidth="1"/>
    <col min="11010" max="11010" width="66.42578125" style="102" customWidth="1"/>
    <col min="11011" max="11011" width="26.85546875" style="102" customWidth="1"/>
    <col min="11012" max="11012" width="21.7109375" style="102" customWidth="1"/>
    <col min="11013" max="11013" width="40.28515625" style="102" customWidth="1"/>
    <col min="11014" max="11016" width="19.85546875" style="102" customWidth="1"/>
    <col min="11017" max="11017" width="17.42578125" style="102" customWidth="1"/>
    <col min="11018" max="11027" width="8.85546875" style="102" customWidth="1"/>
    <col min="11028" max="11028" width="12.28515625" style="102" customWidth="1"/>
    <col min="11029" max="11029" width="5.5703125" style="102" customWidth="1"/>
    <col min="11030" max="11030" width="12.28515625" style="102" customWidth="1"/>
    <col min="11031" max="11031" width="6" style="102" customWidth="1"/>
    <col min="11032" max="11032" width="13.28515625" style="102" customWidth="1"/>
    <col min="11033" max="11264" width="8.85546875" style="102"/>
    <col min="11265" max="11265" width="6.42578125" style="102" customWidth="1"/>
    <col min="11266" max="11266" width="66.42578125" style="102" customWidth="1"/>
    <col min="11267" max="11267" width="26.85546875" style="102" customWidth="1"/>
    <col min="11268" max="11268" width="21.7109375" style="102" customWidth="1"/>
    <col min="11269" max="11269" width="40.28515625" style="102" customWidth="1"/>
    <col min="11270" max="11272" width="19.85546875" style="102" customWidth="1"/>
    <col min="11273" max="11273" width="17.42578125" style="102" customWidth="1"/>
    <col min="11274" max="11283" width="8.85546875" style="102" customWidth="1"/>
    <col min="11284" max="11284" width="12.28515625" style="102" customWidth="1"/>
    <col min="11285" max="11285" width="5.5703125" style="102" customWidth="1"/>
    <col min="11286" max="11286" width="12.28515625" style="102" customWidth="1"/>
    <col min="11287" max="11287" width="6" style="102" customWidth="1"/>
    <col min="11288" max="11288" width="13.28515625" style="102" customWidth="1"/>
    <col min="11289" max="11520" width="8.85546875" style="102"/>
    <col min="11521" max="11521" width="6.42578125" style="102" customWidth="1"/>
    <col min="11522" max="11522" width="66.42578125" style="102" customWidth="1"/>
    <col min="11523" max="11523" width="26.85546875" style="102" customWidth="1"/>
    <col min="11524" max="11524" width="21.7109375" style="102" customWidth="1"/>
    <col min="11525" max="11525" width="40.28515625" style="102" customWidth="1"/>
    <col min="11526" max="11528" width="19.85546875" style="102" customWidth="1"/>
    <col min="11529" max="11529" width="17.42578125" style="102" customWidth="1"/>
    <col min="11530" max="11539" width="8.85546875" style="102" customWidth="1"/>
    <col min="11540" max="11540" width="12.28515625" style="102" customWidth="1"/>
    <col min="11541" max="11541" width="5.5703125" style="102" customWidth="1"/>
    <col min="11542" max="11542" width="12.28515625" style="102" customWidth="1"/>
    <col min="11543" max="11543" width="6" style="102" customWidth="1"/>
    <col min="11544" max="11544" width="13.28515625" style="102" customWidth="1"/>
    <col min="11545" max="11776" width="8.85546875" style="102"/>
    <col min="11777" max="11777" width="6.42578125" style="102" customWidth="1"/>
    <col min="11778" max="11778" width="66.42578125" style="102" customWidth="1"/>
    <col min="11779" max="11779" width="26.85546875" style="102" customWidth="1"/>
    <col min="11780" max="11780" width="21.7109375" style="102" customWidth="1"/>
    <col min="11781" max="11781" width="40.28515625" style="102" customWidth="1"/>
    <col min="11782" max="11784" width="19.85546875" style="102" customWidth="1"/>
    <col min="11785" max="11785" width="17.42578125" style="102" customWidth="1"/>
    <col min="11786" max="11795" width="8.85546875" style="102" customWidth="1"/>
    <col min="11796" max="11796" width="12.28515625" style="102" customWidth="1"/>
    <col min="11797" max="11797" width="5.5703125" style="102" customWidth="1"/>
    <col min="11798" max="11798" width="12.28515625" style="102" customWidth="1"/>
    <col min="11799" max="11799" width="6" style="102" customWidth="1"/>
    <col min="11800" max="11800" width="13.28515625" style="102" customWidth="1"/>
    <col min="11801" max="12032" width="8.85546875" style="102"/>
    <col min="12033" max="12033" width="6.42578125" style="102" customWidth="1"/>
    <col min="12034" max="12034" width="66.42578125" style="102" customWidth="1"/>
    <col min="12035" max="12035" width="26.85546875" style="102" customWidth="1"/>
    <col min="12036" max="12036" width="21.7109375" style="102" customWidth="1"/>
    <col min="12037" max="12037" width="40.28515625" style="102" customWidth="1"/>
    <col min="12038" max="12040" width="19.85546875" style="102" customWidth="1"/>
    <col min="12041" max="12041" width="17.42578125" style="102" customWidth="1"/>
    <col min="12042" max="12051" width="8.85546875" style="102" customWidth="1"/>
    <col min="12052" max="12052" width="12.28515625" style="102" customWidth="1"/>
    <col min="12053" max="12053" width="5.5703125" style="102" customWidth="1"/>
    <col min="12054" max="12054" width="12.28515625" style="102" customWidth="1"/>
    <col min="12055" max="12055" width="6" style="102" customWidth="1"/>
    <col min="12056" max="12056" width="13.28515625" style="102" customWidth="1"/>
    <col min="12057" max="12288" width="8.85546875" style="102"/>
    <col min="12289" max="12289" width="6.42578125" style="102" customWidth="1"/>
    <col min="12290" max="12290" width="66.42578125" style="102" customWidth="1"/>
    <col min="12291" max="12291" width="26.85546875" style="102" customWidth="1"/>
    <col min="12292" max="12292" width="21.7109375" style="102" customWidth="1"/>
    <col min="12293" max="12293" width="40.28515625" style="102" customWidth="1"/>
    <col min="12294" max="12296" width="19.85546875" style="102" customWidth="1"/>
    <col min="12297" max="12297" width="17.42578125" style="102" customWidth="1"/>
    <col min="12298" max="12307" width="8.85546875" style="102" customWidth="1"/>
    <col min="12308" max="12308" width="12.28515625" style="102" customWidth="1"/>
    <col min="12309" max="12309" width="5.5703125" style="102" customWidth="1"/>
    <col min="12310" max="12310" width="12.28515625" style="102" customWidth="1"/>
    <col min="12311" max="12311" width="6" style="102" customWidth="1"/>
    <col min="12312" max="12312" width="13.28515625" style="102" customWidth="1"/>
    <col min="12313" max="12544" width="8.85546875" style="102"/>
    <col min="12545" max="12545" width="6.42578125" style="102" customWidth="1"/>
    <col min="12546" max="12546" width="66.42578125" style="102" customWidth="1"/>
    <col min="12547" max="12547" width="26.85546875" style="102" customWidth="1"/>
    <col min="12548" max="12548" width="21.7109375" style="102" customWidth="1"/>
    <col min="12549" max="12549" width="40.28515625" style="102" customWidth="1"/>
    <col min="12550" max="12552" width="19.85546875" style="102" customWidth="1"/>
    <col min="12553" max="12553" width="17.42578125" style="102" customWidth="1"/>
    <col min="12554" max="12563" width="8.85546875" style="102" customWidth="1"/>
    <col min="12564" max="12564" width="12.28515625" style="102" customWidth="1"/>
    <col min="12565" max="12565" width="5.5703125" style="102" customWidth="1"/>
    <col min="12566" max="12566" width="12.28515625" style="102" customWidth="1"/>
    <col min="12567" max="12567" width="6" style="102" customWidth="1"/>
    <col min="12568" max="12568" width="13.28515625" style="102" customWidth="1"/>
    <col min="12569" max="12800" width="8.85546875" style="102"/>
    <col min="12801" max="12801" width="6.42578125" style="102" customWidth="1"/>
    <col min="12802" max="12802" width="66.42578125" style="102" customWidth="1"/>
    <col min="12803" max="12803" width="26.85546875" style="102" customWidth="1"/>
    <col min="12804" max="12804" width="21.7109375" style="102" customWidth="1"/>
    <col min="12805" max="12805" width="40.28515625" style="102" customWidth="1"/>
    <col min="12806" max="12808" width="19.85546875" style="102" customWidth="1"/>
    <col min="12809" max="12809" width="17.42578125" style="102" customWidth="1"/>
    <col min="12810" max="12819" width="8.85546875" style="102" customWidth="1"/>
    <col min="12820" max="12820" width="12.28515625" style="102" customWidth="1"/>
    <col min="12821" max="12821" width="5.5703125" style="102" customWidth="1"/>
    <col min="12822" max="12822" width="12.28515625" style="102" customWidth="1"/>
    <col min="12823" max="12823" width="6" style="102" customWidth="1"/>
    <col min="12824" max="12824" width="13.28515625" style="102" customWidth="1"/>
    <col min="12825" max="13056" width="8.85546875" style="102"/>
    <col min="13057" max="13057" width="6.42578125" style="102" customWidth="1"/>
    <col min="13058" max="13058" width="66.42578125" style="102" customWidth="1"/>
    <col min="13059" max="13059" width="26.85546875" style="102" customWidth="1"/>
    <col min="13060" max="13060" width="21.7109375" style="102" customWidth="1"/>
    <col min="13061" max="13061" width="40.28515625" style="102" customWidth="1"/>
    <col min="13062" max="13064" width="19.85546875" style="102" customWidth="1"/>
    <col min="13065" max="13065" width="17.42578125" style="102" customWidth="1"/>
    <col min="13066" max="13075" width="8.85546875" style="102" customWidth="1"/>
    <col min="13076" max="13076" width="12.28515625" style="102" customWidth="1"/>
    <col min="13077" max="13077" width="5.5703125" style="102" customWidth="1"/>
    <col min="13078" max="13078" width="12.28515625" style="102" customWidth="1"/>
    <col min="13079" max="13079" width="6" style="102" customWidth="1"/>
    <col min="13080" max="13080" width="13.28515625" style="102" customWidth="1"/>
    <col min="13081" max="13312" width="8.85546875" style="102"/>
    <col min="13313" max="13313" width="6.42578125" style="102" customWidth="1"/>
    <col min="13314" max="13314" width="66.42578125" style="102" customWidth="1"/>
    <col min="13315" max="13315" width="26.85546875" style="102" customWidth="1"/>
    <col min="13316" max="13316" width="21.7109375" style="102" customWidth="1"/>
    <col min="13317" max="13317" width="40.28515625" style="102" customWidth="1"/>
    <col min="13318" max="13320" width="19.85546875" style="102" customWidth="1"/>
    <col min="13321" max="13321" width="17.42578125" style="102" customWidth="1"/>
    <col min="13322" max="13331" width="8.85546875" style="102" customWidth="1"/>
    <col min="13332" max="13332" width="12.28515625" style="102" customWidth="1"/>
    <col min="13333" max="13333" width="5.5703125" style="102" customWidth="1"/>
    <col min="13334" max="13334" width="12.28515625" style="102" customWidth="1"/>
    <col min="13335" max="13335" width="6" style="102" customWidth="1"/>
    <col min="13336" max="13336" width="13.28515625" style="102" customWidth="1"/>
    <col min="13337" max="13568" width="8.85546875" style="102"/>
    <col min="13569" max="13569" width="6.42578125" style="102" customWidth="1"/>
    <col min="13570" max="13570" width="66.42578125" style="102" customWidth="1"/>
    <col min="13571" max="13571" width="26.85546875" style="102" customWidth="1"/>
    <col min="13572" max="13572" width="21.7109375" style="102" customWidth="1"/>
    <col min="13573" max="13573" width="40.28515625" style="102" customWidth="1"/>
    <col min="13574" max="13576" width="19.85546875" style="102" customWidth="1"/>
    <col min="13577" max="13577" width="17.42578125" style="102" customWidth="1"/>
    <col min="13578" max="13587" width="8.85546875" style="102" customWidth="1"/>
    <col min="13588" max="13588" width="12.28515625" style="102" customWidth="1"/>
    <col min="13589" max="13589" width="5.5703125" style="102" customWidth="1"/>
    <col min="13590" max="13590" width="12.28515625" style="102" customWidth="1"/>
    <col min="13591" max="13591" width="6" style="102" customWidth="1"/>
    <col min="13592" max="13592" width="13.28515625" style="102" customWidth="1"/>
    <col min="13593" max="13824" width="8.85546875" style="102"/>
    <col min="13825" max="13825" width="6.42578125" style="102" customWidth="1"/>
    <col min="13826" max="13826" width="66.42578125" style="102" customWidth="1"/>
    <col min="13827" max="13827" width="26.85546875" style="102" customWidth="1"/>
    <col min="13828" max="13828" width="21.7109375" style="102" customWidth="1"/>
    <col min="13829" max="13829" width="40.28515625" style="102" customWidth="1"/>
    <col min="13830" max="13832" width="19.85546875" style="102" customWidth="1"/>
    <col min="13833" max="13833" width="17.42578125" style="102" customWidth="1"/>
    <col min="13834" max="13843" width="8.85546875" style="102" customWidth="1"/>
    <col min="13844" max="13844" width="12.28515625" style="102" customWidth="1"/>
    <col min="13845" max="13845" width="5.5703125" style="102" customWidth="1"/>
    <col min="13846" max="13846" width="12.28515625" style="102" customWidth="1"/>
    <col min="13847" max="13847" width="6" style="102" customWidth="1"/>
    <col min="13848" max="13848" width="13.28515625" style="102" customWidth="1"/>
    <col min="13849" max="14080" width="8.85546875" style="102"/>
    <col min="14081" max="14081" width="6.42578125" style="102" customWidth="1"/>
    <col min="14082" max="14082" width="66.42578125" style="102" customWidth="1"/>
    <col min="14083" max="14083" width="26.85546875" style="102" customWidth="1"/>
    <col min="14084" max="14084" width="21.7109375" style="102" customWidth="1"/>
    <col min="14085" max="14085" width="40.28515625" style="102" customWidth="1"/>
    <col min="14086" max="14088" width="19.85546875" style="102" customWidth="1"/>
    <col min="14089" max="14089" width="17.42578125" style="102" customWidth="1"/>
    <col min="14090" max="14099" width="8.85546875" style="102" customWidth="1"/>
    <col min="14100" max="14100" width="12.28515625" style="102" customWidth="1"/>
    <col min="14101" max="14101" width="5.5703125" style="102" customWidth="1"/>
    <col min="14102" max="14102" width="12.28515625" style="102" customWidth="1"/>
    <col min="14103" max="14103" width="6" style="102" customWidth="1"/>
    <col min="14104" max="14104" width="13.28515625" style="102" customWidth="1"/>
    <col min="14105" max="14336" width="8.85546875" style="102"/>
    <col min="14337" max="14337" width="6.42578125" style="102" customWidth="1"/>
    <col min="14338" max="14338" width="66.42578125" style="102" customWidth="1"/>
    <col min="14339" max="14339" width="26.85546875" style="102" customWidth="1"/>
    <col min="14340" max="14340" width="21.7109375" style="102" customWidth="1"/>
    <col min="14341" max="14341" width="40.28515625" style="102" customWidth="1"/>
    <col min="14342" max="14344" width="19.85546875" style="102" customWidth="1"/>
    <col min="14345" max="14345" width="17.42578125" style="102" customWidth="1"/>
    <col min="14346" max="14355" width="8.85546875" style="102" customWidth="1"/>
    <col min="14356" max="14356" width="12.28515625" style="102" customWidth="1"/>
    <col min="14357" max="14357" width="5.5703125" style="102" customWidth="1"/>
    <col min="14358" max="14358" width="12.28515625" style="102" customWidth="1"/>
    <col min="14359" max="14359" width="6" style="102" customWidth="1"/>
    <col min="14360" max="14360" width="13.28515625" style="102" customWidth="1"/>
    <col min="14361" max="14592" width="8.85546875" style="102"/>
    <col min="14593" max="14593" width="6.42578125" style="102" customWidth="1"/>
    <col min="14594" max="14594" width="66.42578125" style="102" customWidth="1"/>
    <col min="14595" max="14595" width="26.85546875" style="102" customWidth="1"/>
    <col min="14596" max="14596" width="21.7109375" style="102" customWidth="1"/>
    <col min="14597" max="14597" width="40.28515625" style="102" customWidth="1"/>
    <col min="14598" max="14600" width="19.85546875" style="102" customWidth="1"/>
    <col min="14601" max="14601" width="17.42578125" style="102" customWidth="1"/>
    <col min="14602" max="14611" width="8.85546875" style="102" customWidth="1"/>
    <col min="14612" max="14612" width="12.28515625" style="102" customWidth="1"/>
    <col min="14613" max="14613" width="5.5703125" style="102" customWidth="1"/>
    <col min="14614" max="14614" width="12.28515625" style="102" customWidth="1"/>
    <col min="14615" max="14615" width="6" style="102" customWidth="1"/>
    <col min="14616" max="14616" width="13.28515625" style="102" customWidth="1"/>
    <col min="14617" max="14848" width="8.85546875" style="102"/>
    <col min="14849" max="14849" width="6.42578125" style="102" customWidth="1"/>
    <col min="14850" max="14850" width="66.42578125" style="102" customWidth="1"/>
    <col min="14851" max="14851" width="26.85546875" style="102" customWidth="1"/>
    <col min="14852" max="14852" width="21.7109375" style="102" customWidth="1"/>
    <col min="14853" max="14853" width="40.28515625" style="102" customWidth="1"/>
    <col min="14854" max="14856" width="19.85546875" style="102" customWidth="1"/>
    <col min="14857" max="14857" width="17.42578125" style="102" customWidth="1"/>
    <col min="14858" max="14867" width="8.85546875" style="102" customWidth="1"/>
    <col min="14868" max="14868" width="12.28515625" style="102" customWidth="1"/>
    <col min="14869" max="14869" width="5.5703125" style="102" customWidth="1"/>
    <col min="14870" max="14870" width="12.28515625" style="102" customWidth="1"/>
    <col min="14871" max="14871" width="6" style="102" customWidth="1"/>
    <col min="14872" max="14872" width="13.28515625" style="102" customWidth="1"/>
    <col min="14873" max="15104" width="8.85546875" style="102"/>
    <col min="15105" max="15105" width="6.42578125" style="102" customWidth="1"/>
    <col min="15106" max="15106" width="66.42578125" style="102" customWidth="1"/>
    <col min="15107" max="15107" width="26.85546875" style="102" customWidth="1"/>
    <col min="15108" max="15108" width="21.7109375" style="102" customWidth="1"/>
    <col min="15109" max="15109" width="40.28515625" style="102" customWidth="1"/>
    <col min="15110" max="15112" width="19.85546875" style="102" customWidth="1"/>
    <col min="15113" max="15113" width="17.42578125" style="102" customWidth="1"/>
    <col min="15114" max="15123" width="8.85546875" style="102" customWidth="1"/>
    <col min="15124" max="15124" width="12.28515625" style="102" customWidth="1"/>
    <col min="15125" max="15125" width="5.5703125" style="102" customWidth="1"/>
    <col min="15126" max="15126" width="12.28515625" style="102" customWidth="1"/>
    <col min="15127" max="15127" width="6" style="102" customWidth="1"/>
    <col min="15128" max="15128" width="13.28515625" style="102" customWidth="1"/>
    <col min="15129" max="15360" width="8.85546875" style="102"/>
    <col min="15361" max="15361" width="6.42578125" style="102" customWidth="1"/>
    <col min="15362" max="15362" width="66.42578125" style="102" customWidth="1"/>
    <col min="15363" max="15363" width="26.85546875" style="102" customWidth="1"/>
    <col min="15364" max="15364" width="21.7109375" style="102" customWidth="1"/>
    <col min="15365" max="15365" width="40.28515625" style="102" customWidth="1"/>
    <col min="15366" max="15368" width="19.85546875" style="102" customWidth="1"/>
    <col min="15369" max="15369" width="17.42578125" style="102" customWidth="1"/>
    <col min="15370" max="15379" width="8.85546875" style="102" customWidth="1"/>
    <col min="15380" max="15380" width="12.28515625" style="102" customWidth="1"/>
    <col min="15381" max="15381" width="5.5703125" style="102" customWidth="1"/>
    <col min="15382" max="15382" width="12.28515625" style="102" customWidth="1"/>
    <col min="15383" max="15383" width="6" style="102" customWidth="1"/>
    <col min="15384" max="15384" width="13.28515625" style="102" customWidth="1"/>
    <col min="15385" max="15616" width="8.85546875" style="102"/>
    <col min="15617" max="15617" width="6.42578125" style="102" customWidth="1"/>
    <col min="15618" max="15618" width="66.42578125" style="102" customWidth="1"/>
    <col min="15619" max="15619" width="26.85546875" style="102" customWidth="1"/>
    <col min="15620" max="15620" width="21.7109375" style="102" customWidth="1"/>
    <col min="15621" max="15621" width="40.28515625" style="102" customWidth="1"/>
    <col min="15622" max="15624" width="19.85546875" style="102" customWidth="1"/>
    <col min="15625" max="15625" width="17.42578125" style="102" customWidth="1"/>
    <col min="15626" max="15635" width="8.85546875" style="102" customWidth="1"/>
    <col min="15636" max="15636" width="12.28515625" style="102" customWidth="1"/>
    <col min="15637" max="15637" width="5.5703125" style="102" customWidth="1"/>
    <col min="15638" max="15638" width="12.28515625" style="102" customWidth="1"/>
    <col min="15639" max="15639" width="6" style="102" customWidth="1"/>
    <col min="15640" max="15640" width="13.28515625" style="102" customWidth="1"/>
    <col min="15641" max="15872" width="8.85546875" style="102"/>
    <col min="15873" max="15873" width="6.42578125" style="102" customWidth="1"/>
    <col min="15874" max="15874" width="66.42578125" style="102" customWidth="1"/>
    <col min="15875" max="15875" width="26.85546875" style="102" customWidth="1"/>
    <col min="15876" max="15876" width="21.7109375" style="102" customWidth="1"/>
    <col min="15877" max="15877" width="40.28515625" style="102" customWidth="1"/>
    <col min="15878" max="15880" width="19.85546875" style="102" customWidth="1"/>
    <col min="15881" max="15881" width="17.42578125" style="102" customWidth="1"/>
    <col min="15882" max="15891" width="8.85546875" style="102" customWidth="1"/>
    <col min="15892" max="15892" width="12.28515625" style="102" customWidth="1"/>
    <col min="15893" max="15893" width="5.5703125" style="102" customWidth="1"/>
    <col min="15894" max="15894" width="12.28515625" style="102" customWidth="1"/>
    <col min="15895" max="15895" width="6" style="102" customWidth="1"/>
    <col min="15896" max="15896" width="13.28515625" style="102" customWidth="1"/>
    <col min="15897" max="16128" width="8.85546875" style="102"/>
    <col min="16129" max="16129" width="6.42578125" style="102" customWidth="1"/>
    <col min="16130" max="16130" width="66.42578125" style="102" customWidth="1"/>
    <col min="16131" max="16131" width="26.85546875" style="102" customWidth="1"/>
    <col min="16132" max="16132" width="21.7109375" style="102" customWidth="1"/>
    <col min="16133" max="16133" width="40.28515625" style="102" customWidth="1"/>
    <col min="16134" max="16136" width="19.85546875" style="102" customWidth="1"/>
    <col min="16137" max="16137" width="17.42578125" style="102" customWidth="1"/>
    <col min="16138" max="16147" width="8.85546875" style="102" customWidth="1"/>
    <col min="16148" max="16148" width="12.28515625" style="102" customWidth="1"/>
    <col min="16149" max="16149" width="5.5703125" style="102" customWidth="1"/>
    <col min="16150" max="16150" width="12.28515625" style="102" customWidth="1"/>
    <col min="16151" max="16151" width="6" style="102" customWidth="1"/>
    <col min="16152" max="16152" width="13.28515625" style="102" customWidth="1"/>
    <col min="16153" max="16384" width="8.85546875" style="102"/>
  </cols>
  <sheetData>
    <row r="1" spans="1:24" x14ac:dyDescent="0.3">
      <c r="E1" s="372" t="s">
        <v>520</v>
      </c>
    </row>
    <row r="3" spans="1:24" x14ac:dyDescent="0.3">
      <c r="A3" s="1197" t="s">
        <v>635</v>
      </c>
      <c r="B3" s="1197"/>
      <c r="C3" s="1197"/>
      <c r="D3" s="1197"/>
      <c r="E3" s="1197"/>
    </row>
    <row r="4" spans="1:24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24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24" ht="18" customHeight="1" x14ac:dyDescent="0.3">
      <c r="A6" s="412" t="s">
        <v>679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24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24" x14ac:dyDescent="0.3">
      <c r="A8" s="195"/>
    </row>
    <row r="9" spans="1:24" s="153" customFormat="1" ht="56.25" customHeight="1" x14ac:dyDescent="0.3">
      <c r="A9" s="196" t="s">
        <v>351</v>
      </c>
      <c r="B9" s="196" t="s">
        <v>0</v>
      </c>
      <c r="C9" s="197" t="s">
        <v>426</v>
      </c>
      <c r="D9" s="197" t="s">
        <v>427</v>
      </c>
      <c r="E9" s="197" t="s">
        <v>428</v>
      </c>
      <c r="F9" s="198"/>
      <c r="G9" s="198"/>
      <c r="H9" s="198"/>
    </row>
    <row r="10" spans="1:24" ht="16.5" customHeight="1" x14ac:dyDescent="0.3">
      <c r="A10" s="199">
        <v>1</v>
      </c>
      <c r="B10" s="199">
        <v>2</v>
      </c>
      <c r="C10" s="656">
        <v>3</v>
      </c>
      <c r="D10" s="656">
        <v>4</v>
      </c>
      <c r="E10" s="199">
        <v>5</v>
      </c>
      <c r="T10" s="173"/>
      <c r="U10" s="173"/>
      <c r="V10" s="173"/>
      <c r="W10" s="173"/>
      <c r="X10" s="185"/>
    </row>
    <row r="11" spans="1:24" ht="21.75" customHeight="1" x14ac:dyDescent="0.3">
      <c r="A11" s="1203" t="s">
        <v>550</v>
      </c>
      <c r="B11" s="1204"/>
      <c r="C11" s="1264"/>
      <c r="D11" s="1264"/>
      <c r="E11" s="1205"/>
      <c r="F11" s="445" t="s">
        <v>429</v>
      </c>
      <c r="G11" s="445" t="s">
        <v>371</v>
      </c>
      <c r="H11" s="445" t="s">
        <v>372</v>
      </c>
      <c r="X11" s="178"/>
    </row>
    <row r="12" spans="1:24" ht="24" customHeight="1" x14ac:dyDescent="0.3">
      <c r="A12" s="200">
        <v>1</v>
      </c>
      <c r="B12" s="201" t="s">
        <v>430</v>
      </c>
      <c r="C12" s="663">
        <f>E12/D12</f>
        <v>4087.7386934673368</v>
      </c>
      <c r="D12" s="664">
        <v>9.9499999999999993</v>
      </c>
      <c r="E12" s="759">
        <f>65000-24327</f>
        <v>40673</v>
      </c>
      <c r="F12" s="468"/>
      <c r="G12" s="444"/>
      <c r="H12" s="462">
        <f>E12-G12</f>
        <v>40673</v>
      </c>
      <c r="T12" s="176"/>
      <c r="U12" s="173"/>
      <c r="V12" s="176"/>
      <c r="W12" s="173"/>
      <c r="X12" s="204"/>
    </row>
    <row r="13" spans="1:24" ht="23.25" customHeight="1" x14ac:dyDescent="0.3">
      <c r="A13" s="200">
        <v>2</v>
      </c>
      <c r="B13" s="201" t="s">
        <v>431</v>
      </c>
      <c r="C13" s="202">
        <f t="shared" ref="C13:C18" si="0">E13/D13</f>
        <v>13.329612149941473</v>
      </c>
      <c r="D13" s="203">
        <v>2400.67</v>
      </c>
      <c r="E13" s="759">
        <v>32000</v>
      </c>
      <c r="F13" s="468"/>
      <c r="G13" s="444"/>
      <c r="H13" s="462">
        <f t="shared" ref="H13:H19" si="1">E13-G13</f>
        <v>32000</v>
      </c>
    </row>
    <row r="14" spans="1:24" ht="26.25" hidden="1" customHeight="1" x14ac:dyDescent="0.3">
      <c r="A14" s="200">
        <v>3</v>
      </c>
      <c r="B14" s="201" t="s">
        <v>432</v>
      </c>
      <c r="C14" s="202">
        <f t="shared" si="0"/>
        <v>0</v>
      </c>
      <c r="D14" s="203">
        <v>2400.67</v>
      </c>
      <c r="E14" s="759"/>
      <c r="F14" s="468"/>
      <c r="G14" s="444"/>
      <c r="H14" s="462">
        <f t="shared" si="1"/>
        <v>0</v>
      </c>
    </row>
    <row r="15" spans="1:24" ht="26.25" customHeight="1" x14ac:dyDescent="0.3">
      <c r="A15" s="200">
        <v>3</v>
      </c>
      <c r="B15" s="201" t="s">
        <v>433</v>
      </c>
      <c r="C15" s="202">
        <f t="shared" si="0"/>
        <v>358.84924924924928</v>
      </c>
      <c r="D15" s="203">
        <v>33.299999999999997</v>
      </c>
      <c r="E15" s="759">
        <f>13000-1050.32</f>
        <v>11949.68</v>
      </c>
      <c r="F15" s="468"/>
      <c r="G15" s="444"/>
      <c r="H15" s="462">
        <f t="shared" si="1"/>
        <v>11949.68</v>
      </c>
    </row>
    <row r="16" spans="1:24" ht="26.25" hidden="1" customHeight="1" x14ac:dyDescent="0.3">
      <c r="A16" s="200">
        <v>5</v>
      </c>
      <c r="B16" s="201" t="s">
        <v>434</v>
      </c>
      <c r="C16" s="202">
        <f t="shared" si="0"/>
        <v>0</v>
      </c>
      <c r="D16" s="203">
        <v>33.299999999999997</v>
      </c>
      <c r="E16" s="203"/>
      <c r="F16" s="468"/>
      <c r="G16" s="444"/>
      <c r="H16" s="462">
        <f t="shared" si="1"/>
        <v>0</v>
      </c>
    </row>
    <row r="17" spans="1:8" ht="26.25" hidden="1" customHeight="1" x14ac:dyDescent="0.3">
      <c r="A17" s="200">
        <v>6</v>
      </c>
      <c r="B17" s="201" t="s">
        <v>435</v>
      </c>
      <c r="C17" s="202">
        <f t="shared" si="0"/>
        <v>0</v>
      </c>
      <c r="D17" s="203">
        <v>47.5</v>
      </c>
      <c r="E17" s="203"/>
      <c r="F17" s="468"/>
      <c r="G17" s="444"/>
      <c r="H17" s="462">
        <f t="shared" si="1"/>
        <v>0</v>
      </c>
    </row>
    <row r="18" spans="1:8" ht="26.25" hidden="1" customHeight="1" x14ac:dyDescent="0.3">
      <c r="A18" s="200">
        <v>7</v>
      </c>
      <c r="B18" s="201" t="s">
        <v>437</v>
      </c>
      <c r="C18" s="202">
        <f t="shared" si="0"/>
        <v>0</v>
      </c>
      <c r="D18" s="203">
        <v>7849.45</v>
      </c>
      <c r="E18" s="605"/>
      <c r="F18" s="468"/>
      <c r="G18" s="444"/>
      <c r="H18" s="462">
        <f t="shared" si="1"/>
        <v>0</v>
      </c>
    </row>
    <row r="19" spans="1:8" ht="26.25" hidden="1" customHeight="1" x14ac:dyDescent="0.3">
      <c r="A19" s="200">
        <v>7</v>
      </c>
      <c r="B19" s="201" t="s">
        <v>436</v>
      </c>
      <c r="C19" s="200"/>
      <c r="D19" s="203"/>
      <c r="E19" s="203"/>
      <c r="F19" s="468"/>
      <c r="G19" s="444"/>
      <c r="H19" s="462">
        <f t="shared" si="1"/>
        <v>0</v>
      </c>
    </row>
    <row r="20" spans="1:8" ht="26.25" hidden="1" customHeight="1" x14ac:dyDescent="0.3">
      <c r="A20" s="200"/>
      <c r="B20" s="201"/>
      <c r="C20" s="200"/>
      <c r="D20" s="203"/>
      <c r="E20" s="203"/>
      <c r="F20" s="113"/>
      <c r="G20" s="113"/>
      <c r="H20" s="113"/>
    </row>
    <row r="21" spans="1:8" x14ac:dyDescent="0.3">
      <c r="A21" s="200"/>
      <c r="B21" s="201"/>
      <c r="C21" s="200"/>
      <c r="D21" s="203"/>
      <c r="E21" s="203" t="str">
        <f>IF(C21*D21=0," ",C21*D21)</f>
        <v xml:space="preserve"> </v>
      </c>
      <c r="F21" s="113"/>
      <c r="G21" s="113"/>
      <c r="H21" s="113"/>
    </row>
    <row r="22" spans="1:8" s="209" customFormat="1" ht="22.15" customHeight="1" x14ac:dyDescent="0.3">
      <c r="A22" s="205"/>
      <c r="B22" s="206" t="s">
        <v>364</v>
      </c>
      <c r="C22" s="207" t="s">
        <v>374</v>
      </c>
      <c r="D22" s="207" t="s">
        <v>374</v>
      </c>
      <c r="E22" s="208">
        <f>SUM(E12:E21)</f>
        <v>84622.68</v>
      </c>
      <c r="F22" s="470" t="s">
        <v>438</v>
      </c>
      <c r="G22" s="461">
        <f>SUM(G12:G21)</f>
        <v>0</v>
      </c>
      <c r="H22" s="461">
        <f>SUM(H12:H21)</f>
        <v>84622.68</v>
      </c>
    </row>
    <row r="23" spans="1:8" s="153" customFormat="1" ht="22.15" customHeight="1" x14ac:dyDescent="0.3">
      <c r="A23" s="1200" t="s">
        <v>551</v>
      </c>
      <c r="B23" s="1201"/>
      <c r="C23" s="1201"/>
      <c r="D23" s="1201"/>
      <c r="E23" s="1202"/>
      <c r="F23" s="198"/>
      <c r="G23" s="198"/>
      <c r="H23" s="198"/>
    </row>
    <row r="24" spans="1:8" ht="24" hidden="1" customHeight="1" x14ac:dyDescent="0.3">
      <c r="A24" s="200">
        <v>1</v>
      </c>
      <c r="B24" s="201" t="s">
        <v>430</v>
      </c>
      <c r="C24" s="200"/>
      <c r="D24" s="203"/>
      <c r="E24" s="203"/>
      <c r="F24" s="468"/>
      <c r="G24" s="444"/>
      <c r="H24" s="462">
        <f t="shared" ref="H24:H30" si="2">E24-G24</f>
        <v>0</v>
      </c>
    </row>
    <row r="25" spans="1:8" ht="23.25" hidden="1" customHeight="1" x14ac:dyDescent="0.3">
      <c r="A25" s="200">
        <v>2</v>
      </c>
      <c r="B25" s="201" t="s">
        <v>431</v>
      </c>
      <c r="C25" s="200"/>
      <c r="D25" s="203"/>
      <c r="E25" s="203"/>
      <c r="F25" s="468"/>
      <c r="G25" s="444"/>
      <c r="H25" s="462">
        <f t="shared" si="2"/>
        <v>0</v>
      </c>
    </row>
    <row r="26" spans="1:8" ht="26.25" hidden="1" customHeight="1" x14ac:dyDescent="0.3">
      <c r="A26" s="200">
        <v>3</v>
      </c>
      <c r="B26" s="201" t="s">
        <v>432</v>
      </c>
      <c r="C26" s="200"/>
      <c r="D26" s="203"/>
      <c r="E26" s="203"/>
      <c r="F26" s="468"/>
      <c r="G26" s="444"/>
      <c r="H26" s="462">
        <f t="shared" si="2"/>
        <v>0</v>
      </c>
    </row>
    <row r="27" spans="1:8" ht="26.25" hidden="1" customHeight="1" x14ac:dyDescent="0.3">
      <c r="A27" s="200">
        <v>4</v>
      </c>
      <c r="B27" s="201" t="s">
        <v>433</v>
      </c>
      <c r="C27" s="202"/>
      <c r="D27" s="203"/>
      <c r="E27" s="203"/>
      <c r="F27" s="468"/>
      <c r="G27" s="444"/>
      <c r="H27" s="462">
        <f t="shared" si="2"/>
        <v>0</v>
      </c>
    </row>
    <row r="28" spans="1:8" ht="26.25" hidden="1" customHeight="1" x14ac:dyDescent="0.3">
      <c r="A28" s="200">
        <v>5</v>
      </c>
      <c r="B28" s="201" t="s">
        <v>434</v>
      </c>
      <c r="C28" s="200"/>
      <c r="D28" s="203"/>
      <c r="E28" s="203"/>
      <c r="F28" s="468"/>
      <c r="G28" s="444"/>
      <c r="H28" s="462">
        <f t="shared" si="2"/>
        <v>0</v>
      </c>
    </row>
    <row r="29" spans="1:8" ht="26.25" hidden="1" customHeight="1" x14ac:dyDescent="0.3">
      <c r="A29" s="200">
        <v>6</v>
      </c>
      <c r="B29" s="201" t="s">
        <v>435</v>
      </c>
      <c r="C29" s="200"/>
      <c r="D29" s="203"/>
      <c r="E29" s="203"/>
      <c r="F29" s="468"/>
      <c r="G29" s="444"/>
      <c r="H29" s="462">
        <f t="shared" si="2"/>
        <v>0</v>
      </c>
    </row>
    <row r="30" spans="1:8" ht="26.25" hidden="1" customHeight="1" x14ac:dyDescent="0.3">
      <c r="A30" s="200">
        <v>2</v>
      </c>
      <c r="B30" s="201" t="s">
        <v>436</v>
      </c>
      <c r="C30" s="200"/>
      <c r="D30" s="203"/>
      <c r="E30" s="203"/>
      <c r="F30" s="468"/>
      <c r="G30" s="444"/>
      <c r="H30" s="462">
        <f t="shared" si="2"/>
        <v>0</v>
      </c>
    </row>
    <row r="31" spans="1:8" ht="26.25" hidden="1" customHeight="1" x14ac:dyDescent="0.3">
      <c r="A31" s="200">
        <v>8</v>
      </c>
      <c r="B31" s="201" t="s">
        <v>437</v>
      </c>
      <c r="C31" s="200"/>
      <c r="D31" s="203"/>
      <c r="E31" s="203"/>
      <c r="F31" s="468"/>
      <c r="G31" s="444"/>
      <c r="H31" s="462">
        <f>E31-G31</f>
        <v>0</v>
      </c>
    </row>
    <row r="32" spans="1:8" ht="26.25" hidden="1" customHeight="1" x14ac:dyDescent="0.3">
      <c r="A32" s="200"/>
      <c r="B32" s="201"/>
      <c r="C32" s="200"/>
      <c r="D32" s="203"/>
      <c r="E32" s="203"/>
      <c r="F32" s="468"/>
      <c r="G32" s="444"/>
      <c r="H32" s="462"/>
    </row>
    <row r="33" spans="1:9" s="153" customFormat="1" ht="22.15" customHeight="1" x14ac:dyDescent="0.3">
      <c r="A33" s="205"/>
      <c r="B33" s="206" t="s">
        <v>364</v>
      </c>
      <c r="C33" s="207" t="s">
        <v>374</v>
      </c>
      <c r="D33" s="207" t="s">
        <v>374</v>
      </c>
      <c r="E33" s="208">
        <f>SUM(E24:E32)</f>
        <v>0</v>
      </c>
      <c r="F33" s="470" t="s">
        <v>438</v>
      </c>
      <c r="G33" s="461">
        <f>SUM(G24:G32)</f>
        <v>0</v>
      </c>
      <c r="H33" s="461">
        <f>SUM(H24:H32)</f>
        <v>0</v>
      </c>
    </row>
    <row r="34" spans="1:9" s="153" customFormat="1" ht="22.15" customHeight="1" x14ac:dyDescent="0.3">
      <c r="A34" s="210"/>
      <c r="B34" s="211"/>
      <c r="C34" s="172"/>
      <c r="D34" s="172"/>
      <c r="E34" s="212"/>
      <c r="F34" s="464" t="s">
        <v>552</v>
      </c>
      <c r="G34" s="465">
        <f>G29+G33</f>
        <v>0</v>
      </c>
      <c r="H34" s="465">
        <f>H29+H33</f>
        <v>0</v>
      </c>
    </row>
    <row r="35" spans="1:9" s="84" customFormat="1" ht="23.25" customHeight="1" x14ac:dyDescent="0.25">
      <c r="A35" s="1001" t="s">
        <v>541</v>
      </c>
      <c r="C35" s="378"/>
      <c r="E35" s="1000" t="s">
        <v>694</v>
      </c>
      <c r="I35" s="415"/>
    </row>
    <row r="36" spans="1:9" s="389" customFormat="1" ht="12.75" x14ac:dyDescent="0.25">
      <c r="C36" s="391" t="s">
        <v>171</v>
      </c>
      <c r="E36" s="391" t="s">
        <v>172</v>
      </c>
      <c r="I36" s="393"/>
    </row>
    <row r="37" spans="1:9" s="82" customFormat="1" ht="15.75" x14ac:dyDescent="0.25">
      <c r="I37" s="392"/>
    </row>
    <row r="38" spans="1:9" s="84" customFormat="1" ht="23.25" customHeight="1" x14ac:dyDescent="0.25">
      <c r="A38" s="97" t="s">
        <v>173</v>
      </c>
      <c r="C38" s="378"/>
      <c r="E38" s="1002" t="s">
        <v>810</v>
      </c>
      <c r="I38" s="415"/>
    </row>
    <row r="39" spans="1:9" s="389" customFormat="1" ht="12.75" x14ac:dyDescent="0.25">
      <c r="C39" s="391" t="s">
        <v>171</v>
      </c>
      <c r="E39" s="391" t="s">
        <v>172</v>
      </c>
      <c r="I39" s="393"/>
    </row>
    <row r="41" spans="1:9" s="213" customFormat="1" ht="19.5" x14ac:dyDescent="0.3">
      <c r="F41" s="214"/>
      <c r="G41" s="214"/>
      <c r="H41" s="214"/>
    </row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7" hidden="1" x14ac:dyDescent="0.3"/>
    <row r="88" hidden="1" x14ac:dyDescent="0.3"/>
    <row r="89" hidden="1" x14ac:dyDescent="0.3"/>
  </sheetData>
  <mergeCells count="3">
    <mergeCell ref="A3:E3"/>
    <mergeCell ref="A11:E11"/>
    <mergeCell ref="A23:E23"/>
  </mergeCells>
  <pageMargins left="0.31496062992125984" right="0.31496062992125984" top="0.35433070866141736" bottom="0.35433070866141736" header="0.31496062992125984" footer="0.31496062992125984"/>
  <pageSetup paperSize="9" scale="59" orientation="landscape" r:id="rId1"/>
  <headerFooter alignWithMargins="0"/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X77"/>
  <sheetViews>
    <sheetView view="pageBreakPreview" zoomScale="85" zoomScaleSheetLayoutView="85" workbookViewId="0">
      <selection activeCell="Q15" sqref="Q15"/>
    </sheetView>
  </sheetViews>
  <sheetFormatPr defaultColWidth="8.85546875" defaultRowHeight="18.75" x14ac:dyDescent="0.3"/>
  <cols>
    <col min="1" max="1" width="6.42578125" style="102" customWidth="1"/>
    <col min="2" max="2" width="66.42578125" style="102" customWidth="1"/>
    <col min="3" max="3" width="26.85546875" style="102" customWidth="1"/>
    <col min="4" max="4" width="21.7109375" style="102" customWidth="1"/>
    <col min="5" max="5" width="40.28515625" style="102" customWidth="1"/>
    <col min="6" max="6" width="27.85546875" style="104" customWidth="1"/>
    <col min="7" max="8" width="19.85546875" style="104" customWidth="1"/>
    <col min="9" max="9" width="17.42578125" style="102" customWidth="1"/>
    <col min="10" max="19" width="8.85546875" style="102" customWidth="1"/>
    <col min="20" max="20" width="12.28515625" style="102" customWidth="1"/>
    <col min="21" max="21" width="5.5703125" style="102" customWidth="1"/>
    <col min="22" max="22" width="12.28515625" style="102" customWidth="1"/>
    <col min="23" max="23" width="6" style="102" customWidth="1"/>
    <col min="24" max="24" width="13.28515625" style="102" customWidth="1"/>
    <col min="25" max="256" width="8.85546875" style="102"/>
    <col min="257" max="257" width="6.42578125" style="102" customWidth="1"/>
    <col min="258" max="258" width="66.42578125" style="102" customWidth="1"/>
    <col min="259" max="259" width="26.85546875" style="102" customWidth="1"/>
    <col min="260" max="260" width="21.7109375" style="102" customWidth="1"/>
    <col min="261" max="261" width="40.28515625" style="102" customWidth="1"/>
    <col min="262" max="264" width="19.85546875" style="102" customWidth="1"/>
    <col min="265" max="265" width="17.42578125" style="102" customWidth="1"/>
    <col min="266" max="275" width="8.85546875" style="102" customWidth="1"/>
    <col min="276" max="276" width="12.28515625" style="102" customWidth="1"/>
    <col min="277" max="277" width="5.5703125" style="102" customWidth="1"/>
    <col min="278" max="278" width="12.28515625" style="102" customWidth="1"/>
    <col min="279" max="279" width="6" style="102" customWidth="1"/>
    <col min="280" max="280" width="13.28515625" style="102" customWidth="1"/>
    <col min="281" max="512" width="8.85546875" style="102"/>
    <col min="513" max="513" width="6.42578125" style="102" customWidth="1"/>
    <col min="514" max="514" width="66.42578125" style="102" customWidth="1"/>
    <col min="515" max="515" width="26.85546875" style="102" customWidth="1"/>
    <col min="516" max="516" width="21.7109375" style="102" customWidth="1"/>
    <col min="517" max="517" width="40.28515625" style="102" customWidth="1"/>
    <col min="518" max="520" width="19.85546875" style="102" customWidth="1"/>
    <col min="521" max="521" width="17.42578125" style="102" customWidth="1"/>
    <col min="522" max="531" width="8.85546875" style="102" customWidth="1"/>
    <col min="532" max="532" width="12.28515625" style="102" customWidth="1"/>
    <col min="533" max="533" width="5.5703125" style="102" customWidth="1"/>
    <col min="534" max="534" width="12.28515625" style="102" customWidth="1"/>
    <col min="535" max="535" width="6" style="102" customWidth="1"/>
    <col min="536" max="536" width="13.28515625" style="102" customWidth="1"/>
    <col min="537" max="768" width="8.85546875" style="102"/>
    <col min="769" max="769" width="6.42578125" style="102" customWidth="1"/>
    <col min="770" max="770" width="66.42578125" style="102" customWidth="1"/>
    <col min="771" max="771" width="26.85546875" style="102" customWidth="1"/>
    <col min="772" max="772" width="21.7109375" style="102" customWidth="1"/>
    <col min="773" max="773" width="40.28515625" style="102" customWidth="1"/>
    <col min="774" max="776" width="19.85546875" style="102" customWidth="1"/>
    <col min="777" max="777" width="17.42578125" style="102" customWidth="1"/>
    <col min="778" max="787" width="8.85546875" style="102" customWidth="1"/>
    <col min="788" max="788" width="12.28515625" style="102" customWidth="1"/>
    <col min="789" max="789" width="5.5703125" style="102" customWidth="1"/>
    <col min="790" max="790" width="12.28515625" style="102" customWidth="1"/>
    <col min="791" max="791" width="6" style="102" customWidth="1"/>
    <col min="792" max="792" width="13.28515625" style="102" customWidth="1"/>
    <col min="793" max="1024" width="8.85546875" style="102"/>
    <col min="1025" max="1025" width="6.42578125" style="102" customWidth="1"/>
    <col min="1026" max="1026" width="66.42578125" style="102" customWidth="1"/>
    <col min="1027" max="1027" width="26.85546875" style="102" customWidth="1"/>
    <col min="1028" max="1028" width="21.7109375" style="102" customWidth="1"/>
    <col min="1029" max="1029" width="40.28515625" style="102" customWidth="1"/>
    <col min="1030" max="1032" width="19.85546875" style="102" customWidth="1"/>
    <col min="1033" max="1033" width="17.42578125" style="102" customWidth="1"/>
    <col min="1034" max="1043" width="8.85546875" style="102" customWidth="1"/>
    <col min="1044" max="1044" width="12.28515625" style="102" customWidth="1"/>
    <col min="1045" max="1045" width="5.5703125" style="102" customWidth="1"/>
    <col min="1046" max="1046" width="12.28515625" style="102" customWidth="1"/>
    <col min="1047" max="1047" width="6" style="102" customWidth="1"/>
    <col min="1048" max="1048" width="13.28515625" style="102" customWidth="1"/>
    <col min="1049" max="1280" width="8.85546875" style="102"/>
    <col min="1281" max="1281" width="6.42578125" style="102" customWidth="1"/>
    <col min="1282" max="1282" width="66.42578125" style="102" customWidth="1"/>
    <col min="1283" max="1283" width="26.85546875" style="102" customWidth="1"/>
    <col min="1284" max="1284" width="21.7109375" style="102" customWidth="1"/>
    <col min="1285" max="1285" width="40.28515625" style="102" customWidth="1"/>
    <col min="1286" max="1288" width="19.85546875" style="102" customWidth="1"/>
    <col min="1289" max="1289" width="17.42578125" style="102" customWidth="1"/>
    <col min="1290" max="1299" width="8.85546875" style="102" customWidth="1"/>
    <col min="1300" max="1300" width="12.28515625" style="102" customWidth="1"/>
    <col min="1301" max="1301" width="5.5703125" style="102" customWidth="1"/>
    <col min="1302" max="1302" width="12.28515625" style="102" customWidth="1"/>
    <col min="1303" max="1303" width="6" style="102" customWidth="1"/>
    <col min="1304" max="1304" width="13.28515625" style="102" customWidth="1"/>
    <col min="1305" max="1536" width="8.85546875" style="102"/>
    <col min="1537" max="1537" width="6.42578125" style="102" customWidth="1"/>
    <col min="1538" max="1538" width="66.42578125" style="102" customWidth="1"/>
    <col min="1539" max="1539" width="26.85546875" style="102" customWidth="1"/>
    <col min="1540" max="1540" width="21.7109375" style="102" customWidth="1"/>
    <col min="1541" max="1541" width="40.28515625" style="102" customWidth="1"/>
    <col min="1542" max="1544" width="19.85546875" style="102" customWidth="1"/>
    <col min="1545" max="1545" width="17.42578125" style="102" customWidth="1"/>
    <col min="1546" max="1555" width="8.85546875" style="102" customWidth="1"/>
    <col min="1556" max="1556" width="12.28515625" style="102" customWidth="1"/>
    <col min="1557" max="1557" width="5.5703125" style="102" customWidth="1"/>
    <col min="1558" max="1558" width="12.28515625" style="102" customWidth="1"/>
    <col min="1559" max="1559" width="6" style="102" customWidth="1"/>
    <col min="1560" max="1560" width="13.28515625" style="102" customWidth="1"/>
    <col min="1561" max="1792" width="8.85546875" style="102"/>
    <col min="1793" max="1793" width="6.42578125" style="102" customWidth="1"/>
    <col min="1794" max="1794" width="66.42578125" style="102" customWidth="1"/>
    <col min="1795" max="1795" width="26.85546875" style="102" customWidth="1"/>
    <col min="1796" max="1796" width="21.7109375" style="102" customWidth="1"/>
    <col min="1797" max="1797" width="40.28515625" style="102" customWidth="1"/>
    <col min="1798" max="1800" width="19.85546875" style="102" customWidth="1"/>
    <col min="1801" max="1801" width="17.42578125" style="102" customWidth="1"/>
    <col min="1802" max="1811" width="8.85546875" style="102" customWidth="1"/>
    <col min="1812" max="1812" width="12.28515625" style="102" customWidth="1"/>
    <col min="1813" max="1813" width="5.5703125" style="102" customWidth="1"/>
    <col min="1814" max="1814" width="12.28515625" style="102" customWidth="1"/>
    <col min="1815" max="1815" width="6" style="102" customWidth="1"/>
    <col min="1816" max="1816" width="13.28515625" style="102" customWidth="1"/>
    <col min="1817" max="2048" width="8.85546875" style="102"/>
    <col min="2049" max="2049" width="6.42578125" style="102" customWidth="1"/>
    <col min="2050" max="2050" width="66.42578125" style="102" customWidth="1"/>
    <col min="2051" max="2051" width="26.85546875" style="102" customWidth="1"/>
    <col min="2052" max="2052" width="21.7109375" style="102" customWidth="1"/>
    <col min="2053" max="2053" width="40.28515625" style="102" customWidth="1"/>
    <col min="2054" max="2056" width="19.85546875" style="102" customWidth="1"/>
    <col min="2057" max="2057" width="17.42578125" style="102" customWidth="1"/>
    <col min="2058" max="2067" width="8.85546875" style="102" customWidth="1"/>
    <col min="2068" max="2068" width="12.28515625" style="102" customWidth="1"/>
    <col min="2069" max="2069" width="5.5703125" style="102" customWidth="1"/>
    <col min="2070" max="2070" width="12.28515625" style="102" customWidth="1"/>
    <col min="2071" max="2071" width="6" style="102" customWidth="1"/>
    <col min="2072" max="2072" width="13.28515625" style="102" customWidth="1"/>
    <col min="2073" max="2304" width="8.85546875" style="102"/>
    <col min="2305" max="2305" width="6.42578125" style="102" customWidth="1"/>
    <col min="2306" max="2306" width="66.42578125" style="102" customWidth="1"/>
    <col min="2307" max="2307" width="26.85546875" style="102" customWidth="1"/>
    <col min="2308" max="2308" width="21.7109375" style="102" customWidth="1"/>
    <col min="2309" max="2309" width="40.28515625" style="102" customWidth="1"/>
    <col min="2310" max="2312" width="19.85546875" style="102" customWidth="1"/>
    <col min="2313" max="2313" width="17.42578125" style="102" customWidth="1"/>
    <col min="2314" max="2323" width="8.85546875" style="102" customWidth="1"/>
    <col min="2324" max="2324" width="12.28515625" style="102" customWidth="1"/>
    <col min="2325" max="2325" width="5.5703125" style="102" customWidth="1"/>
    <col min="2326" max="2326" width="12.28515625" style="102" customWidth="1"/>
    <col min="2327" max="2327" width="6" style="102" customWidth="1"/>
    <col min="2328" max="2328" width="13.28515625" style="102" customWidth="1"/>
    <col min="2329" max="2560" width="8.85546875" style="102"/>
    <col min="2561" max="2561" width="6.42578125" style="102" customWidth="1"/>
    <col min="2562" max="2562" width="66.42578125" style="102" customWidth="1"/>
    <col min="2563" max="2563" width="26.85546875" style="102" customWidth="1"/>
    <col min="2564" max="2564" width="21.7109375" style="102" customWidth="1"/>
    <col min="2565" max="2565" width="40.28515625" style="102" customWidth="1"/>
    <col min="2566" max="2568" width="19.85546875" style="102" customWidth="1"/>
    <col min="2569" max="2569" width="17.42578125" style="102" customWidth="1"/>
    <col min="2570" max="2579" width="8.85546875" style="102" customWidth="1"/>
    <col min="2580" max="2580" width="12.28515625" style="102" customWidth="1"/>
    <col min="2581" max="2581" width="5.5703125" style="102" customWidth="1"/>
    <col min="2582" max="2582" width="12.28515625" style="102" customWidth="1"/>
    <col min="2583" max="2583" width="6" style="102" customWidth="1"/>
    <col min="2584" max="2584" width="13.28515625" style="102" customWidth="1"/>
    <col min="2585" max="2816" width="8.85546875" style="102"/>
    <col min="2817" max="2817" width="6.42578125" style="102" customWidth="1"/>
    <col min="2818" max="2818" width="66.42578125" style="102" customWidth="1"/>
    <col min="2819" max="2819" width="26.85546875" style="102" customWidth="1"/>
    <col min="2820" max="2820" width="21.7109375" style="102" customWidth="1"/>
    <col min="2821" max="2821" width="40.28515625" style="102" customWidth="1"/>
    <col min="2822" max="2824" width="19.85546875" style="102" customWidth="1"/>
    <col min="2825" max="2825" width="17.42578125" style="102" customWidth="1"/>
    <col min="2826" max="2835" width="8.85546875" style="102" customWidth="1"/>
    <col min="2836" max="2836" width="12.28515625" style="102" customWidth="1"/>
    <col min="2837" max="2837" width="5.5703125" style="102" customWidth="1"/>
    <col min="2838" max="2838" width="12.28515625" style="102" customWidth="1"/>
    <col min="2839" max="2839" width="6" style="102" customWidth="1"/>
    <col min="2840" max="2840" width="13.28515625" style="102" customWidth="1"/>
    <col min="2841" max="3072" width="8.85546875" style="102"/>
    <col min="3073" max="3073" width="6.42578125" style="102" customWidth="1"/>
    <col min="3074" max="3074" width="66.42578125" style="102" customWidth="1"/>
    <col min="3075" max="3075" width="26.85546875" style="102" customWidth="1"/>
    <col min="3076" max="3076" width="21.7109375" style="102" customWidth="1"/>
    <col min="3077" max="3077" width="40.28515625" style="102" customWidth="1"/>
    <col min="3078" max="3080" width="19.85546875" style="102" customWidth="1"/>
    <col min="3081" max="3081" width="17.42578125" style="102" customWidth="1"/>
    <col min="3082" max="3091" width="8.85546875" style="102" customWidth="1"/>
    <col min="3092" max="3092" width="12.28515625" style="102" customWidth="1"/>
    <col min="3093" max="3093" width="5.5703125" style="102" customWidth="1"/>
    <col min="3094" max="3094" width="12.28515625" style="102" customWidth="1"/>
    <col min="3095" max="3095" width="6" style="102" customWidth="1"/>
    <col min="3096" max="3096" width="13.28515625" style="102" customWidth="1"/>
    <col min="3097" max="3328" width="8.85546875" style="102"/>
    <col min="3329" max="3329" width="6.42578125" style="102" customWidth="1"/>
    <col min="3330" max="3330" width="66.42578125" style="102" customWidth="1"/>
    <col min="3331" max="3331" width="26.85546875" style="102" customWidth="1"/>
    <col min="3332" max="3332" width="21.7109375" style="102" customWidth="1"/>
    <col min="3333" max="3333" width="40.28515625" style="102" customWidth="1"/>
    <col min="3334" max="3336" width="19.85546875" style="102" customWidth="1"/>
    <col min="3337" max="3337" width="17.42578125" style="102" customWidth="1"/>
    <col min="3338" max="3347" width="8.85546875" style="102" customWidth="1"/>
    <col min="3348" max="3348" width="12.28515625" style="102" customWidth="1"/>
    <col min="3349" max="3349" width="5.5703125" style="102" customWidth="1"/>
    <col min="3350" max="3350" width="12.28515625" style="102" customWidth="1"/>
    <col min="3351" max="3351" width="6" style="102" customWidth="1"/>
    <col min="3352" max="3352" width="13.28515625" style="102" customWidth="1"/>
    <col min="3353" max="3584" width="8.85546875" style="102"/>
    <col min="3585" max="3585" width="6.42578125" style="102" customWidth="1"/>
    <col min="3586" max="3586" width="66.42578125" style="102" customWidth="1"/>
    <col min="3587" max="3587" width="26.85546875" style="102" customWidth="1"/>
    <col min="3588" max="3588" width="21.7109375" style="102" customWidth="1"/>
    <col min="3589" max="3589" width="40.28515625" style="102" customWidth="1"/>
    <col min="3590" max="3592" width="19.85546875" style="102" customWidth="1"/>
    <col min="3593" max="3593" width="17.42578125" style="102" customWidth="1"/>
    <col min="3594" max="3603" width="8.85546875" style="102" customWidth="1"/>
    <col min="3604" max="3604" width="12.28515625" style="102" customWidth="1"/>
    <col min="3605" max="3605" width="5.5703125" style="102" customWidth="1"/>
    <col min="3606" max="3606" width="12.28515625" style="102" customWidth="1"/>
    <col min="3607" max="3607" width="6" style="102" customWidth="1"/>
    <col min="3608" max="3608" width="13.28515625" style="102" customWidth="1"/>
    <col min="3609" max="3840" width="8.85546875" style="102"/>
    <col min="3841" max="3841" width="6.42578125" style="102" customWidth="1"/>
    <col min="3842" max="3842" width="66.42578125" style="102" customWidth="1"/>
    <col min="3843" max="3843" width="26.85546875" style="102" customWidth="1"/>
    <col min="3844" max="3844" width="21.7109375" style="102" customWidth="1"/>
    <col min="3845" max="3845" width="40.28515625" style="102" customWidth="1"/>
    <col min="3846" max="3848" width="19.85546875" style="102" customWidth="1"/>
    <col min="3849" max="3849" width="17.42578125" style="102" customWidth="1"/>
    <col min="3850" max="3859" width="8.85546875" style="102" customWidth="1"/>
    <col min="3860" max="3860" width="12.28515625" style="102" customWidth="1"/>
    <col min="3861" max="3861" width="5.5703125" style="102" customWidth="1"/>
    <col min="3862" max="3862" width="12.28515625" style="102" customWidth="1"/>
    <col min="3863" max="3863" width="6" style="102" customWidth="1"/>
    <col min="3864" max="3864" width="13.28515625" style="102" customWidth="1"/>
    <col min="3865" max="4096" width="8.85546875" style="102"/>
    <col min="4097" max="4097" width="6.42578125" style="102" customWidth="1"/>
    <col min="4098" max="4098" width="66.42578125" style="102" customWidth="1"/>
    <col min="4099" max="4099" width="26.85546875" style="102" customWidth="1"/>
    <col min="4100" max="4100" width="21.7109375" style="102" customWidth="1"/>
    <col min="4101" max="4101" width="40.28515625" style="102" customWidth="1"/>
    <col min="4102" max="4104" width="19.85546875" style="102" customWidth="1"/>
    <col min="4105" max="4105" width="17.42578125" style="102" customWidth="1"/>
    <col min="4106" max="4115" width="8.85546875" style="102" customWidth="1"/>
    <col min="4116" max="4116" width="12.28515625" style="102" customWidth="1"/>
    <col min="4117" max="4117" width="5.5703125" style="102" customWidth="1"/>
    <col min="4118" max="4118" width="12.28515625" style="102" customWidth="1"/>
    <col min="4119" max="4119" width="6" style="102" customWidth="1"/>
    <col min="4120" max="4120" width="13.28515625" style="102" customWidth="1"/>
    <col min="4121" max="4352" width="8.85546875" style="102"/>
    <col min="4353" max="4353" width="6.42578125" style="102" customWidth="1"/>
    <col min="4354" max="4354" width="66.42578125" style="102" customWidth="1"/>
    <col min="4355" max="4355" width="26.85546875" style="102" customWidth="1"/>
    <col min="4356" max="4356" width="21.7109375" style="102" customWidth="1"/>
    <col min="4357" max="4357" width="40.28515625" style="102" customWidth="1"/>
    <col min="4358" max="4360" width="19.85546875" style="102" customWidth="1"/>
    <col min="4361" max="4361" width="17.42578125" style="102" customWidth="1"/>
    <col min="4362" max="4371" width="8.85546875" style="102" customWidth="1"/>
    <col min="4372" max="4372" width="12.28515625" style="102" customWidth="1"/>
    <col min="4373" max="4373" width="5.5703125" style="102" customWidth="1"/>
    <col min="4374" max="4374" width="12.28515625" style="102" customWidth="1"/>
    <col min="4375" max="4375" width="6" style="102" customWidth="1"/>
    <col min="4376" max="4376" width="13.28515625" style="102" customWidth="1"/>
    <col min="4377" max="4608" width="8.85546875" style="102"/>
    <col min="4609" max="4609" width="6.42578125" style="102" customWidth="1"/>
    <col min="4610" max="4610" width="66.42578125" style="102" customWidth="1"/>
    <col min="4611" max="4611" width="26.85546875" style="102" customWidth="1"/>
    <col min="4612" max="4612" width="21.7109375" style="102" customWidth="1"/>
    <col min="4613" max="4613" width="40.28515625" style="102" customWidth="1"/>
    <col min="4614" max="4616" width="19.85546875" style="102" customWidth="1"/>
    <col min="4617" max="4617" width="17.42578125" style="102" customWidth="1"/>
    <col min="4618" max="4627" width="8.85546875" style="102" customWidth="1"/>
    <col min="4628" max="4628" width="12.28515625" style="102" customWidth="1"/>
    <col min="4629" max="4629" width="5.5703125" style="102" customWidth="1"/>
    <col min="4630" max="4630" width="12.28515625" style="102" customWidth="1"/>
    <col min="4631" max="4631" width="6" style="102" customWidth="1"/>
    <col min="4632" max="4632" width="13.28515625" style="102" customWidth="1"/>
    <col min="4633" max="4864" width="8.85546875" style="102"/>
    <col min="4865" max="4865" width="6.42578125" style="102" customWidth="1"/>
    <col min="4866" max="4866" width="66.42578125" style="102" customWidth="1"/>
    <col min="4867" max="4867" width="26.85546875" style="102" customWidth="1"/>
    <col min="4868" max="4868" width="21.7109375" style="102" customWidth="1"/>
    <col min="4869" max="4869" width="40.28515625" style="102" customWidth="1"/>
    <col min="4870" max="4872" width="19.85546875" style="102" customWidth="1"/>
    <col min="4873" max="4873" width="17.42578125" style="102" customWidth="1"/>
    <col min="4874" max="4883" width="8.85546875" style="102" customWidth="1"/>
    <col min="4884" max="4884" width="12.28515625" style="102" customWidth="1"/>
    <col min="4885" max="4885" width="5.5703125" style="102" customWidth="1"/>
    <col min="4886" max="4886" width="12.28515625" style="102" customWidth="1"/>
    <col min="4887" max="4887" width="6" style="102" customWidth="1"/>
    <col min="4888" max="4888" width="13.28515625" style="102" customWidth="1"/>
    <col min="4889" max="5120" width="8.85546875" style="102"/>
    <col min="5121" max="5121" width="6.42578125" style="102" customWidth="1"/>
    <col min="5122" max="5122" width="66.42578125" style="102" customWidth="1"/>
    <col min="5123" max="5123" width="26.85546875" style="102" customWidth="1"/>
    <col min="5124" max="5124" width="21.7109375" style="102" customWidth="1"/>
    <col min="5125" max="5125" width="40.28515625" style="102" customWidth="1"/>
    <col min="5126" max="5128" width="19.85546875" style="102" customWidth="1"/>
    <col min="5129" max="5129" width="17.42578125" style="102" customWidth="1"/>
    <col min="5130" max="5139" width="8.85546875" style="102" customWidth="1"/>
    <col min="5140" max="5140" width="12.28515625" style="102" customWidth="1"/>
    <col min="5141" max="5141" width="5.5703125" style="102" customWidth="1"/>
    <col min="5142" max="5142" width="12.28515625" style="102" customWidth="1"/>
    <col min="5143" max="5143" width="6" style="102" customWidth="1"/>
    <col min="5144" max="5144" width="13.28515625" style="102" customWidth="1"/>
    <col min="5145" max="5376" width="8.85546875" style="102"/>
    <col min="5377" max="5377" width="6.42578125" style="102" customWidth="1"/>
    <col min="5378" max="5378" width="66.42578125" style="102" customWidth="1"/>
    <col min="5379" max="5379" width="26.85546875" style="102" customWidth="1"/>
    <col min="5380" max="5380" width="21.7109375" style="102" customWidth="1"/>
    <col min="5381" max="5381" width="40.28515625" style="102" customWidth="1"/>
    <col min="5382" max="5384" width="19.85546875" style="102" customWidth="1"/>
    <col min="5385" max="5385" width="17.42578125" style="102" customWidth="1"/>
    <col min="5386" max="5395" width="8.85546875" style="102" customWidth="1"/>
    <col min="5396" max="5396" width="12.28515625" style="102" customWidth="1"/>
    <col min="5397" max="5397" width="5.5703125" style="102" customWidth="1"/>
    <col min="5398" max="5398" width="12.28515625" style="102" customWidth="1"/>
    <col min="5399" max="5399" width="6" style="102" customWidth="1"/>
    <col min="5400" max="5400" width="13.28515625" style="102" customWidth="1"/>
    <col min="5401" max="5632" width="8.85546875" style="102"/>
    <col min="5633" max="5633" width="6.42578125" style="102" customWidth="1"/>
    <col min="5634" max="5634" width="66.42578125" style="102" customWidth="1"/>
    <col min="5635" max="5635" width="26.85546875" style="102" customWidth="1"/>
    <col min="5636" max="5636" width="21.7109375" style="102" customWidth="1"/>
    <col min="5637" max="5637" width="40.28515625" style="102" customWidth="1"/>
    <col min="5638" max="5640" width="19.85546875" style="102" customWidth="1"/>
    <col min="5641" max="5641" width="17.42578125" style="102" customWidth="1"/>
    <col min="5642" max="5651" width="8.85546875" style="102" customWidth="1"/>
    <col min="5652" max="5652" width="12.28515625" style="102" customWidth="1"/>
    <col min="5653" max="5653" width="5.5703125" style="102" customWidth="1"/>
    <col min="5654" max="5654" width="12.28515625" style="102" customWidth="1"/>
    <col min="5655" max="5655" width="6" style="102" customWidth="1"/>
    <col min="5656" max="5656" width="13.28515625" style="102" customWidth="1"/>
    <col min="5657" max="5888" width="8.85546875" style="102"/>
    <col min="5889" max="5889" width="6.42578125" style="102" customWidth="1"/>
    <col min="5890" max="5890" width="66.42578125" style="102" customWidth="1"/>
    <col min="5891" max="5891" width="26.85546875" style="102" customWidth="1"/>
    <col min="5892" max="5892" width="21.7109375" style="102" customWidth="1"/>
    <col min="5893" max="5893" width="40.28515625" style="102" customWidth="1"/>
    <col min="5894" max="5896" width="19.85546875" style="102" customWidth="1"/>
    <col min="5897" max="5897" width="17.42578125" style="102" customWidth="1"/>
    <col min="5898" max="5907" width="8.85546875" style="102" customWidth="1"/>
    <col min="5908" max="5908" width="12.28515625" style="102" customWidth="1"/>
    <col min="5909" max="5909" width="5.5703125" style="102" customWidth="1"/>
    <col min="5910" max="5910" width="12.28515625" style="102" customWidth="1"/>
    <col min="5911" max="5911" width="6" style="102" customWidth="1"/>
    <col min="5912" max="5912" width="13.28515625" style="102" customWidth="1"/>
    <col min="5913" max="6144" width="8.85546875" style="102"/>
    <col min="6145" max="6145" width="6.42578125" style="102" customWidth="1"/>
    <col min="6146" max="6146" width="66.42578125" style="102" customWidth="1"/>
    <col min="6147" max="6147" width="26.85546875" style="102" customWidth="1"/>
    <col min="6148" max="6148" width="21.7109375" style="102" customWidth="1"/>
    <col min="6149" max="6149" width="40.28515625" style="102" customWidth="1"/>
    <col min="6150" max="6152" width="19.85546875" style="102" customWidth="1"/>
    <col min="6153" max="6153" width="17.42578125" style="102" customWidth="1"/>
    <col min="6154" max="6163" width="8.85546875" style="102" customWidth="1"/>
    <col min="6164" max="6164" width="12.28515625" style="102" customWidth="1"/>
    <col min="6165" max="6165" width="5.5703125" style="102" customWidth="1"/>
    <col min="6166" max="6166" width="12.28515625" style="102" customWidth="1"/>
    <col min="6167" max="6167" width="6" style="102" customWidth="1"/>
    <col min="6168" max="6168" width="13.28515625" style="102" customWidth="1"/>
    <col min="6169" max="6400" width="8.85546875" style="102"/>
    <col min="6401" max="6401" width="6.42578125" style="102" customWidth="1"/>
    <col min="6402" max="6402" width="66.42578125" style="102" customWidth="1"/>
    <col min="6403" max="6403" width="26.85546875" style="102" customWidth="1"/>
    <col min="6404" max="6404" width="21.7109375" style="102" customWidth="1"/>
    <col min="6405" max="6405" width="40.28515625" style="102" customWidth="1"/>
    <col min="6406" max="6408" width="19.85546875" style="102" customWidth="1"/>
    <col min="6409" max="6409" width="17.42578125" style="102" customWidth="1"/>
    <col min="6410" max="6419" width="8.85546875" style="102" customWidth="1"/>
    <col min="6420" max="6420" width="12.28515625" style="102" customWidth="1"/>
    <col min="6421" max="6421" width="5.5703125" style="102" customWidth="1"/>
    <col min="6422" max="6422" width="12.28515625" style="102" customWidth="1"/>
    <col min="6423" max="6423" width="6" style="102" customWidth="1"/>
    <col min="6424" max="6424" width="13.28515625" style="102" customWidth="1"/>
    <col min="6425" max="6656" width="8.85546875" style="102"/>
    <col min="6657" max="6657" width="6.42578125" style="102" customWidth="1"/>
    <col min="6658" max="6658" width="66.42578125" style="102" customWidth="1"/>
    <col min="6659" max="6659" width="26.85546875" style="102" customWidth="1"/>
    <col min="6660" max="6660" width="21.7109375" style="102" customWidth="1"/>
    <col min="6661" max="6661" width="40.28515625" style="102" customWidth="1"/>
    <col min="6662" max="6664" width="19.85546875" style="102" customWidth="1"/>
    <col min="6665" max="6665" width="17.42578125" style="102" customWidth="1"/>
    <col min="6666" max="6675" width="8.85546875" style="102" customWidth="1"/>
    <col min="6676" max="6676" width="12.28515625" style="102" customWidth="1"/>
    <col min="6677" max="6677" width="5.5703125" style="102" customWidth="1"/>
    <col min="6678" max="6678" width="12.28515625" style="102" customWidth="1"/>
    <col min="6679" max="6679" width="6" style="102" customWidth="1"/>
    <col min="6680" max="6680" width="13.28515625" style="102" customWidth="1"/>
    <col min="6681" max="6912" width="8.85546875" style="102"/>
    <col min="6913" max="6913" width="6.42578125" style="102" customWidth="1"/>
    <col min="6914" max="6914" width="66.42578125" style="102" customWidth="1"/>
    <col min="6915" max="6915" width="26.85546875" style="102" customWidth="1"/>
    <col min="6916" max="6916" width="21.7109375" style="102" customWidth="1"/>
    <col min="6917" max="6917" width="40.28515625" style="102" customWidth="1"/>
    <col min="6918" max="6920" width="19.85546875" style="102" customWidth="1"/>
    <col min="6921" max="6921" width="17.42578125" style="102" customWidth="1"/>
    <col min="6922" max="6931" width="8.85546875" style="102" customWidth="1"/>
    <col min="6932" max="6932" width="12.28515625" style="102" customWidth="1"/>
    <col min="6933" max="6933" width="5.5703125" style="102" customWidth="1"/>
    <col min="6934" max="6934" width="12.28515625" style="102" customWidth="1"/>
    <col min="6935" max="6935" width="6" style="102" customWidth="1"/>
    <col min="6936" max="6936" width="13.28515625" style="102" customWidth="1"/>
    <col min="6937" max="7168" width="8.85546875" style="102"/>
    <col min="7169" max="7169" width="6.42578125" style="102" customWidth="1"/>
    <col min="7170" max="7170" width="66.42578125" style="102" customWidth="1"/>
    <col min="7171" max="7171" width="26.85546875" style="102" customWidth="1"/>
    <col min="7172" max="7172" width="21.7109375" style="102" customWidth="1"/>
    <col min="7173" max="7173" width="40.28515625" style="102" customWidth="1"/>
    <col min="7174" max="7176" width="19.85546875" style="102" customWidth="1"/>
    <col min="7177" max="7177" width="17.42578125" style="102" customWidth="1"/>
    <col min="7178" max="7187" width="8.85546875" style="102" customWidth="1"/>
    <col min="7188" max="7188" width="12.28515625" style="102" customWidth="1"/>
    <col min="7189" max="7189" width="5.5703125" style="102" customWidth="1"/>
    <col min="7190" max="7190" width="12.28515625" style="102" customWidth="1"/>
    <col min="7191" max="7191" width="6" style="102" customWidth="1"/>
    <col min="7192" max="7192" width="13.28515625" style="102" customWidth="1"/>
    <col min="7193" max="7424" width="8.85546875" style="102"/>
    <col min="7425" max="7425" width="6.42578125" style="102" customWidth="1"/>
    <col min="7426" max="7426" width="66.42578125" style="102" customWidth="1"/>
    <col min="7427" max="7427" width="26.85546875" style="102" customWidth="1"/>
    <col min="7428" max="7428" width="21.7109375" style="102" customWidth="1"/>
    <col min="7429" max="7429" width="40.28515625" style="102" customWidth="1"/>
    <col min="7430" max="7432" width="19.85546875" style="102" customWidth="1"/>
    <col min="7433" max="7433" width="17.42578125" style="102" customWidth="1"/>
    <col min="7434" max="7443" width="8.85546875" style="102" customWidth="1"/>
    <col min="7444" max="7444" width="12.28515625" style="102" customWidth="1"/>
    <col min="7445" max="7445" width="5.5703125" style="102" customWidth="1"/>
    <col min="7446" max="7446" width="12.28515625" style="102" customWidth="1"/>
    <col min="7447" max="7447" width="6" style="102" customWidth="1"/>
    <col min="7448" max="7448" width="13.28515625" style="102" customWidth="1"/>
    <col min="7449" max="7680" width="8.85546875" style="102"/>
    <col min="7681" max="7681" width="6.42578125" style="102" customWidth="1"/>
    <col min="7682" max="7682" width="66.42578125" style="102" customWidth="1"/>
    <col min="7683" max="7683" width="26.85546875" style="102" customWidth="1"/>
    <col min="7684" max="7684" width="21.7109375" style="102" customWidth="1"/>
    <col min="7685" max="7685" width="40.28515625" style="102" customWidth="1"/>
    <col min="7686" max="7688" width="19.85546875" style="102" customWidth="1"/>
    <col min="7689" max="7689" width="17.42578125" style="102" customWidth="1"/>
    <col min="7690" max="7699" width="8.85546875" style="102" customWidth="1"/>
    <col min="7700" max="7700" width="12.28515625" style="102" customWidth="1"/>
    <col min="7701" max="7701" width="5.5703125" style="102" customWidth="1"/>
    <col min="7702" max="7702" width="12.28515625" style="102" customWidth="1"/>
    <col min="7703" max="7703" width="6" style="102" customWidth="1"/>
    <col min="7704" max="7704" width="13.28515625" style="102" customWidth="1"/>
    <col min="7705" max="7936" width="8.85546875" style="102"/>
    <col min="7937" max="7937" width="6.42578125" style="102" customWidth="1"/>
    <col min="7938" max="7938" width="66.42578125" style="102" customWidth="1"/>
    <col min="7939" max="7939" width="26.85546875" style="102" customWidth="1"/>
    <col min="7940" max="7940" width="21.7109375" style="102" customWidth="1"/>
    <col min="7941" max="7941" width="40.28515625" style="102" customWidth="1"/>
    <col min="7942" max="7944" width="19.85546875" style="102" customWidth="1"/>
    <col min="7945" max="7945" width="17.42578125" style="102" customWidth="1"/>
    <col min="7946" max="7955" width="8.85546875" style="102" customWidth="1"/>
    <col min="7956" max="7956" width="12.28515625" style="102" customWidth="1"/>
    <col min="7957" max="7957" width="5.5703125" style="102" customWidth="1"/>
    <col min="7958" max="7958" width="12.28515625" style="102" customWidth="1"/>
    <col min="7959" max="7959" width="6" style="102" customWidth="1"/>
    <col min="7960" max="7960" width="13.28515625" style="102" customWidth="1"/>
    <col min="7961" max="8192" width="8.85546875" style="102"/>
    <col min="8193" max="8193" width="6.42578125" style="102" customWidth="1"/>
    <col min="8194" max="8194" width="66.42578125" style="102" customWidth="1"/>
    <col min="8195" max="8195" width="26.85546875" style="102" customWidth="1"/>
    <col min="8196" max="8196" width="21.7109375" style="102" customWidth="1"/>
    <col min="8197" max="8197" width="40.28515625" style="102" customWidth="1"/>
    <col min="8198" max="8200" width="19.85546875" style="102" customWidth="1"/>
    <col min="8201" max="8201" width="17.42578125" style="102" customWidth="1"/>
    <col min="8202" max="8211" width="8.85546875" style="102" customWidth="1"/>
    <col min="8212" max="8212" width="12.28515625" style="102" customWidth="1"/>
    <col min="8213" max="8213" width="5.5703125" style="102" customWidth="1"/>
    <col min="8214" max="8214" width="12.28515625" style="102" customWidth="1"/>
    <col min="8215" max="8215" width="6" style="102" customWidth="1"/>
    <col min="8216" max="8216" width="13.28515625" style="102" customWidth="1"/>
    <col min="8217" max="8448" width="8.85546875" style="102"/>
    <col min="8449" max="8449" width="6.42578125" style="102" customWidth="1"/>
    <col min="8450" max="8450" width="66.42578125" style="102" customWidth="1"/>
    <col min="8451" max="8451" width="26.85546875" style="102" customWidth="1"/>
    <col min="8452" max="8452" width="21.7109375" style="102" customWidth="1"/>
    <col min="8453" max="8453" width="40.28515625" style="102" customWidth="1"/>
    <col min="8454" max="8456" width="19.85546875" style="102" customWidth="1"/>
    <col min="8457" max="8457" width="17.42578125" style="102" customWidth="1"/>
    <col min="8458" max="8467" width="8.85546875" style="102" customWidth="1"/>
    <col min="8468" max="8468" width="12.28515625" style="102" customWidth="1"/>
    <col min="8469" max="8469" width="5.5703125" style="102" customWidth="1"/>
    <col min="8470" max="8470" width="12.28515625" style="102" customWidth="1"/>
    <col min="8471" max="8471" width="6" style="102" customWidth="1"/>
    <col min="8472" max="8472" width="13.28515625" style="102" customWidth="1"/>
    <col min="8473" max="8704" width="8.85546875" style="102"/>
    <col min="8705" max="8705" width="6.42578125" style="102" customWidth="1"/>
    <col min="8706" max="8706" width="66.42578125" style="102" customWidth="1"/>
    <col min="8707" max="8707" width="26.85546875" style="102" customWidth="1"/>
    <col min="8708" max="8708" width="21.7109375" style="102" customWidth="1"/>
    <col min="8709" max="8709" width="40.28515625" style="102" customWidth="1"/>
    <col min="8710" max="8712" width="19.85546875" style="102" customWidth="1"/>
    <col min="8713" max="8713" width="17.42578125" style="102" customWidth="1"/>
    <col min="8714" max="8723" width="8.85546875" style="102" customWidth="1"/>
    <col min="8724" max="8724" width="12.28515625" style="102" customWidth="1"/>
    <col min="8725" max="8725" width="5.5703125" style="102" customWidth="1"/>
    <col min="8726" max="8726" width="12.28515625" style="102" customWidth="1"/>
    <col min="8727" max="8727" width="6" style="102" customWidth="1"/>
    <col min="8728" max="8728" width="13.28515625" style="102" customWidth="1"/>
    <col min="8729" max="8960" width="8.85546875" style="102"/>
    <col min="8961" max="8961" width="6.42578125" style="102" customWidth="1"/>
    <col min="8962" max="8962" width="66.42578125" style="102" customWidth="1"/>
    <col min="8963" max="8963" width="26.85546875" style="102" customWidth="1"/>
    <col min="8964" max="8964" width="21.7109375" style="102" customWidth="1"/>
    <col min="8965" max="8965" width="40.28515625" style="102" customWidth="1"/>
    <col min="8966" max="8968" width="19.85546875" style="102" customWidth="1"/>
    <col min="8969" max="8969" width="17.42578125" style="102" customWidth="1"/>
    <col min="8970" max="8979" width="8.85546875" style="102" customWidth="1"/>
    <col min="8980" max="8980" width="12.28515625" style="102" customWidth="1"/>
    <col min="8981" max="8981" width="5.5703125" style="102" customWidth="1"/>
    <col min="8982" max="8982" width="12.28515625" style="102" customWidth="1"/>
    <col min="8983" max="8983" width="6" style="102" customWidth="1"/>
    <col min="8984" max="8984" width="13.28515625" style="102" customWidth="1"/>
    <col min="8985" max="9216" width="8.85546875" style="102"/>
    <col min="9217" max="9217" width="6.42578125" style="102" customWidth="1"/>
    <col min="9218" max="9218" width="66.42578125" style="102" customWidth="1"/>
    <col min="9219" max="9219" width="26.85546875" style="102" customWidth="1"/>
    <col min="9220" max="9220" width="21.7109375" style="102" customWidth="1"/>
    <col min="9221" max="9221" width="40.28515625" style="102" customWidth="1"/>
    <col min="9222" max="9224" width="19.85546875" style="102" customWidth="1"/>
    <col min="9225" max="9225" width="17.42578125" style="102" customWidth="1"/>
    <col min="9226" max="9235" width="8.85546875" style="102" customWidth="1"/>
    <col min="9236" max="9236" width="12.28515625" style="102" customWidth="1"/>
    <col min="9237" max="9237" width="5.5703125" style="102" customWidth="1"/>
    <col min="9238" max="9238" width="12.28515625" style="102" customWidth="1"/>
    <col min="9239" max="9239" width="6" style="102" customWidth="1"/>
    <col min="9240" max="9240" width="13.28515625" style="102" customWidth="1"/>
    <col min="9241" max="9472" width="8.85546875" style="102"/>
    <col min="9473" max="9473" width="6.42578125" style="102" customWidth="1"/>
    <col min="9474" max="9474" width="66.42578125" style="102" customWidth="1"/>
    <col min="9475" max="9475" width="26.85546875" style="102" customWidth="1"/>
    <col min="9476" max="9476" width="21.7109375" style="102" customWidth="1"/>
    <col min="9477" max="9477" width="40.28515625" style="102" customWidth="1"/>
    <col min="9478" max="9480" width="19.85546875" style="102" customWidth="1"/>
    <col min="9481" max="9481" width="17.42578125" style="102" customWidth="1"/>
    <col min="9482" max="9491" width="8.85546875" style="102" customWidth="1"/>
    <col min="9492" max="9492" width="12.28515625" style="102" customWidth="1"/>
    <col min="9493" max="9493" width="5.5703125" style="102" customWidth="1"/>
    <col min="9494" max="9494" width="12.28515625" style="102" customWidth="1"/>
    <col min="9495" max="9495" width="6" style="102" customWidth="1"/>
    <col min="9496" max="9496" width="13.28515625" style="102" customWidth="1"/>
    <col min="9497" max="9728" width="8.85546875" style="102"/>
    <col min="9729" max="9729" width="6.42578125" style="102" customWidth="1"/>
    <col min="9730" max="9730" width="66.42578125" style="102" customWidth="1"/>
    <col min="9731" max="9731" width="26.85546875" style="102" customWidth="1"/>
    <col min="9732" max="9732" width="21.7109375" style="102" customWidth="1"/>
    <col min="9733" max="9733" width="40.28515625" style="102" customWidth="1"/>
    <col min="9734" max="9736" width="19.85546875" style="102" customWidth="1"/>
    <col min="9737" max="9737" width="17.42578125" style="102" customWidth="1"/>
    <col min="9738" max="9747" width="8.85546875" style="102" customWidth="1"/>
    <col min="9748" max="9748" width="12.28515625" style="102" customWidth="1"/>
    <col min="9749" max="9749" width="5.5703125" style="102" customWidth="1"/>
    <col min="9750" max="9750" width="12.28515625" style="102" customWidth="1"/>
    <col min="9751" max="9751" width="6" style="102" customWidth="1"/>
    <col min="9752" max="9752" width="13.28515625" style="102" customWidth="1"/>
    <col min="9753" max="9984" width="8.85546875" style="102"/>
    <col min="9985" max="9985" width="6.42578125" style="102" customWidth="1"/>
    <col min="9986" max="9986" width="66.42578125" style="102" customWidth="1"/>
    <col min="9987" max="9987" width="26.85546875" style="102" customWidth="1"/>
    <col min="9988" max="9988" width="21.7109375" style="102" customWidth="1"/>
    <col min="9989" max="9989" width="40.28515625" style="102" customWidth="1"/>
    <col min="9990" max="9992" width="19.85546875" style="102" customWidth="1"/>
    <col min="9993" max="9993" width="17.42578125" style="102" customWidth="1"/>
    <col min="9994" max="10003" width="8.85546875" style="102" customWidth="1"/>
    <col min="10004" max="10004" width="12.28515625" style="102" customWidth="1"/>
    <col min="10005" max="10005" width="5.5703125" style="102" customWidth="1"/>
    <col min="10006" max="10006" width="12.28515625" style="102" customWidth="1"/>
    <col min="10007" max="10007" width="6" style="102" customWidth="1"/>
    <col min="10008" max="10008" width="13.28515625" style="102" customWidth="1"/>
    <col min="10009" max="10240" width="8.85546875" style="102"/>
    <col min="10241" max="10241" width="6.42578125" style="102" customWidth="1"/>
    <col min="10242" max="10242" width="66.42578125" style="102" customWidth="1"/>
    <col min="10243" max="10243" width="26.85546875" style="102" customWidth="1"/>
    <col min="10244" max="10244" width="21.7109375" style="102" customWidth="1"/>
    <col min="10245" max="10245" width="40.28515625" style="102" customWidth="1"/>
    <col min="10246" max="10248" width="19.85546875" style="102" customWidth="1"/>
    <col min="10249" max="10249" width="17.42578125" style="102" customWidth="1"/>
    <col min="10250" max="10259" width="8.85546875" style="102" customWidth="1"/>
    <col min="10260" max="10260" width="12.28515625" style="102" customWidth="1"/>
    <col min="10261" max="10261" width="5.5703125" style="102" customWidth="1"/>
    <col min="10262" max="10262" width="12.28515625" style="102" customWidth="1"/>
    <col min="10263" max="10263" width="6" style="102" customWidth="1"/>
    <col min="10264" max="10264" width="13.28515625" style="102" customWidth="1"/>
    <col min="10265" max="10496" width="8.85546875" style="102"/>
    <col min="10497" max="10497" width="6.42578125" style="102" customWidth="1"/>
    <col min="10498" max="10498" width="66.42578125" style="102" customWidth="1"/>
    <col min="10499" max="10499" width="26.85546875" style="102" customWidth="1"/>
    <col min="10500" max="10500" width="21.7109375" style="102" customWidth="1"/>
    <col min="10501" max="10501" width="40.28515625" style="102" customWidth="1"/>
    <col min="10502" max="10504" width="19.85546875" style="102" customWidth="1"/>
    <col min="10505" max="10505" width="17.42578125" style="102" customWidth="1"/>
    <col min="10506" max="10515" width="8.85546875" style="102" customWidth="1"/>
    <col min="10516" max="10516" width="12.28515625" style="102" customWidth="1"/>
    <col min="10517" max="10517" width="5.5703125" style="102" customWidth="1"/>
    <col min="10518" max="10518" width="12.28515625" style="102" customWidth="1"/>
    <col min="10519" max="10519" width="6" style="102" customWidth="1"/>
    <col min="10520" max="10520" width="13.28515625" style="102" customWidth="1"/>
    <col min="10521" max="10752" width="8.85546875" style="102"/>
    <col min="10753" max="10753" width="6.42578125" style="102" customWidth="1"/>
    <col min="10754" max="10754" width="66.42578125" style="102" customWidth="1"/>
    <col min="10755" max="10755" width="26.85546875" style="102" customWidth="1"/>
    <col min="10756" max="10756" width="21.7109375" style="102" customWidth="1"/>
    <col min="10757" max="10757" width="40.28515625" style="102" customWidth="1"/>
    <col min="10758" max="10760" width="19.85546875" style="102" customWidth="1"/>
    <col min="10761" max="10761" width="17.42578125" style="102" customWidth="1"/>
    <col min="10762" max="10771" width="8.85546875" style="102" customWidth="1"/>
    <col min="10772" max="10772" width="12.28515625" style="102" customWidth="1"/>
    <col min="10773" max="10773" width="5.5703125" style="102" customWidth="1"/>
    <col min="10774" max="10774" width="12.28515625" style="102" customWidth="1"/>
    <col min="10775" max="10775" width="6" style="102" customWidth="1"/>
    <col min="10776" max="10776" width="13.28515625" style="102" customWidth="1"/>
    <col min="10777" max="11008" width="8.85546875" style="102"/>
    <col min="11009" max="11009" width="6.42578125" style="102" customWidth="1"/>
    <col min="11010" max="11010" width="66.42578125" style="102" customWidth="1"/>
    <col min="11011" max="11011" width="26.85546875" style="102" customWidth="1"/>
    <col min="11012" max="11012" width="21.7109375" style="102" customWidth="1"/>
    <col min="11013" max="11013" width="40.28515625" style="102" customWidth="1"/>
    <col min="11014" max="11016" width="19.85546875" style="102" customWidth="1"/>
    <col min="11017" max="11017" width="17.42578125" style="102" customWidth="1"/>
    <col min="11018" max="11027" width="8.85546875" style="102" customWidth="1"/>
    <col min="11028" max="11028" width="12.28515625" style="102" customWidth="1"/>
    <col min="11029" max="11029" width="5.5703125" style="102" customWidth="1"/>
    <col min="11030" max="11030" width="12.28515625" style="102" customWidth="1"/>
    <col min="11031" max="11031" width="6" style="102" customWidth="1"/>
    <col min="11032" max="11032" width="13.28515625" style="102" customWidth="1"/>
    <col min="11033" max="11264" width="8.85546875" style="102"/>
    <col min="11265" max="11265" width="6.42578125" style="102" customWidth="1"/>
    <col min="11266" max="11266" width="66.42578125" style="102" customWidth="1"/>
    <col min="11267" max="11267" width="26.85546875" style="102" customWidth="1"/>
    <col min="11268" max="11268" width="21.7109375" style="102" customWidth="1"/>
    <col min="11269" max="11269" width="40.28515625" style="102" customWidth="1"/>
    <col min="11270" max="11272" width="19.85546875" style="102" customWidth="1"/>
    <col min="11273" max="11273" width="17.42578125" style="102" customWidth="1"/>
    <col min="11274" max="11283" width="8.85546875" style="102" customWidth="1"/>
    <col min="11284" max="11284" width="12.28515625" style="102" customWidth="1"/>
    <col min="11285" max="11285" width="5.5703125" style="102" customWidth="1"/>
    <col min="11286" max="11286" width="12.28515625" style="102" customWidth="1"/>
    <col min="11287" max="11287" width="6" style="102" customWidth="1"/>
    <col min="11288" max="11288" width="13.28515625" style="102" customWidth="1"/>
    <col min="11289" max="11520" width="8.85546875" style="102"/>
    <col min="11521" max="11521" width="6.42578125" style="102" customWidth="1"/>
    <col min="11522" max="11522" width="66.42578125" style="102" customWidth="1"/>
    <col min="11523" max="11523" width="26.85546875" style="102" customWidth="1"/>
    <col min="11524" max="11524" width="21.7109375" style="102" customWidth="1"/>
    <col min="11525" max="11525" width="40.28515625" style="102" customWidth="1"/>
    <col min="11526" max="11528" width="19.85546875" style="102" customWidth="1"/>
    <col min="11529" max="11529" width="17.42578125" style="102" customWidth="1"/>
    <col min="11530" max="11539" width="8.85546875" style="102" customWidth="1"/>
    <col min="11540" max="11540" width="12.28515625" style="102" customWidth="1"/>
    <col min="11541" max="11541" width="5.5703125" style="102" customWidth="1"/>
    <col min="11542" max="11542" width="12.28515625" style="102" customWidth="1"/>
    <col min="11543" max="11543" width="6" style="102" customWidth="1"/>
    <col min="11544" max="11544" width="13.28515625" style="102" customWidth="1"/>
    <col min="11545" max="11776" width="8.85546875" style="102"/>
    <col min="11777" max="11777" width="6.42578125" style="102" customWidth="1"/>
    <col min="11778" max="11778" width="66.42578125" style="102" customWidth="1"/>
    <col min="11779" max="11779" width="26.85546875" style="102" customWidth="1"/>
    <col min="11780" max="11780" width="21.7109375" style="102" customWidth="1"/>
    <col min="11781" max="11781" width="40.28515625" style="102" customWidth="1"/>
    <col min="11782" max="11784" width="19.85546875" style="102" customWidth="1"/>
    <col min="11785" max="11785" width="17.42578125" style="102" customWidth="1"/>
    <col min="11786" max="11795" width="8.85546875" style="102" customWidth="1"/>
    <col min="11796" max="11796" width="12.28515625" style="102" customWidth="1"/>
    <col min="11797" max="11797" width="5.5703125" style="102" customWidth="1"/>
    <col min="11798" max="11798" width="12.28515625" style="102" customWidth="1"/>
    <col min="11799" max="11799" width="6" style="102" customWidth="1"/>
    <col min="11800" max="11800" width="13.28515625" style="102" customWidth="1"/>
    <col min="11801" max="12032" width="8.85546875" style="102"/>
    <col min="12033" max="12033" width="6.42578125" style="102" customWidth="1"/>
    <col min="12034" max="12034" width="66.42578125" style="102" customWidth="1"/>
    <col min="12035" max="12035" width="26.85546875" style="102" customWidth="1"/>
    <col min="12036" max="12036" width="21.7109375" style="102" customWidth="1"/>
    <col min="12037" max="12037" width="40.28515625" style="102" customWidth="1"/>
    <col min="12038" max="12040" width="19.85546875" style="102" customWidth="1"/>
    <col min="12041" max="12041" width="17.42578125" style="102" customWidth="1"/>
    <col min="12042" max="12051" width="8.85546875" style="102" customWidth="1"/>
    <col min="12052" max="12052" width="12.28515625" style="102" customWidth="1"/>
    <col min="12053" max="12053" width="5.5703125" style="102" customWidth="1"/>
    <col min="12054" max="12054" width="12.28515625" style="102" customWidth="1"/>
    <col min="12055" max="12055" width="6" style="102" customWidth="1"/>
    <col min="12056" max="12056" width="13.28515625" style="102" customWidth="1"/>
    <col min="12057" max="12288" width="8.85546875" style="102"/>
    <col min="12289" max="12289" width="6.42578125" style="102" customWidth="1"/>
    <col min="12290" max="12290" width="66.42578125" style="102" customWidth="1"/>
    <col min="12291" max="12291" width="26.85546875" style="102" customWidth="1"/>
    <col min="12292" max="12292" width="21.7109375" style="102" customWidth="1"/>
    <col min="12293" max="12293" width="40.28515625" style="102" customWidth="1"/>
    <col min="12294" max="12296" width="19.85546875" style="102" customWidth="1"/>
    <col min="12297" max="12297" width="17.42578125" style="102" customWidth="1"/>
    <col min="12298" max="12307" width="8.85546875" style="102" customWidth="1"/>
    <col min="12308" max="12308" width="12.28515625" style="102" customWidth="1"/>
    <col min="12309" max="12309" width="5.5703125" style="102" customWidth="1"/>
    <col min="12310" max="12310" width="12.28515625" style="102" customWidth="1"/>
    <col min="12311" max="12311" width="6" style="102" customWidth="1"/>
    <col min="12312" max="12312" width="13.28515625" style="102" customWidth="1"/>
    <col min="12313" max="12544" width="8.85546875" style="102"/>
    <col min="12545" max="12545" width="6.42578125" style="102" customWidth="1"/>
    <col min="12546" max="12546" width="66.42578125" style="102" customWidth="1"/>
    <col min="12547" max="12547" width="26.85546875" style="102" customWidth="1"/>
    <col min="12548" max="12548" width="21.7109375" style="102" customWidth="1"/>
    <col min="12549" max="12549" width="40.28515625" style="102" customWidth="1"/>
    <col min="12550" max="12552" width="19.85546875" style="102" customWidth="1"/>
    <col min="12553" max="12553" width="17.42578125" style="102" customWidth="1"/>
    <col min="12554" max="12563" width="8.85546875" style="102" customWidth="1"/>
    <col min="12564" max="12564" width="12.28515625" style="102" customWidth="1"/>
    <col min="12565" max="12565" width="5.5703125" style="102" customWidth="1"/>
    <col min="12566" max="12566" width="12.28515625" style="102" customWidth="1"/>
    <col min="12567" max="12567" width="6" style="102" customWidth="1"/>
    <col min="12568" max="12568" width="13.28515625" style="102" customWidth="1"/>
    <col min="12569" max="12800" width="8.85546875" style="102"/>
    <col min="12801" max="12801" width="6.42578125" style="102" customWidth="1"/>
    <col min="12802" max="12802" width="66.42578125" style="102" customWidth="1"/>
    <col min="12803" max="12803" width="26.85546875" style="102" customWidth="1"/>
    <col min="12804" max="12804" width="21.7109375" style="102" customWidth="1"/>
    <col min="12805" max="12805" width="40.28515625" style="102" customWidth="1"/>
    <col min="12806" max="12808" width="19.85546875" style="102" customWidth="1"/>
    <col min="12809" max="12809" width="17.42578125" style="102" customWidth="1"/>
    <col min="12810" max="12819" width="8.85546875" style="102" customWidth="1"/>
    <col min="12820" max="12820" width="12.28515625" style="102" customWidth="1"/>
    <col min="12821" max="12821" width="5.5703125" style="102" customWidth="1"/>
    <col min="12822" max="12822" width="12.28515625" style="102" customWidth="1"/>
    <col min="12823" max="12823" width="6" style="102" customWidth="1"/>
    <col min="12824" max="12824" width="13.28515625" style="102" customWidth="1"/>
    <col min="12825" max="13056" width="8.85546875" style="102"/>
    <col min="13057" max="13057" width="6.42578125" style="102" customWidth="1"/>
    <col min="13058" max="13058" width="66.42578125" style="102" customWidth="1"/>
    <col min="13059" max="13059" width="26.85546875" style="102" customWidth="1"/>
    <col min="13060" max="13060" width="21.7109375" style="102" customWidth="1"/>
    <col min="13061" max="13061" width="40.28515625" style="102" customWidth="1"/>
    <col min="13062" max="13064" width="19.85546875" style="102" customWidth="1"/>
    <col min="13065" max="13065" width="17.42578125" style="102" customWidth="1"/>
    <col min="13066" max="13075" width="8.85546875" style="102" customWidth="1"/>
    <col min="13076" max="13076" width="12.28515625" style="102" customWidth="1"/>
    <col min="13077" max="13077" width="5.5703125" style="102" customWidth="1"/>
    <col min="13078" max="13078" width="12.28515625" style="102" customWidth="1"/>
    <col min="13079" max="13079" width="6" style="102" customWidth="1"/>
    <col min="13080" max="13080" width="13.28515625" style="102" customWidth="1"/>
    <col min="13081" max="13312" width="8.85546875" style="102"/>
    <col min="13313" max="13313" width="6.42578125" style="102" customWidth="1"/>
    <col min="13314" max="13314" width="66.42578125" style="102" customWidth="1"/>
    <col min="13315" max="13315" width="26.85546875" style="102" customWidth="1"/>
    <col min="13316" max="13316" width="21.7109375" style="102" customWidth="1"/>
    <col min="13317" max="13317" width="40.28515625" style="102" customWidth="1"/>
    <col min="13318" max="13320" width="19.85546875" style="102" customWidth="1"/>
    <col min="13321" max="13321" width="17.42578125" style="102" customWidth="1"/>
    <col min="13322" max="13331" width="8.85546875" style="102" customWidth="1"/>
    <col min="13332" max="13332" width="12.28515625" style="102" customWidth="1"/>
    <col min="13333" max="13333" width="5.5703125" style="102" customWidth="1"/>
    <col min="13334" max="13334" width="12.28515625" style="102" customWidth="1"/>
    <col min="13335" max="13335" width="6" style="102" customWidth="1"/>
    <col min="13336" max="13336" width="13.28515625" style="102" customWidth="1"/>
    <col min="13337" max="13568" width="8.85546875" style="102"/>
    <col min="13569" max="13569" width="6.42578125" style="102" customWidth="1"/>
    <col min="13570" max="13570" width="66.42578125" style="102" customWidth="1"/>
    <col min="13571" max="13571" width="26.85546875" style="102" customWidth="1"/>
    <col min="13572" max="13572" width="21.7109375" style="102" customWidth="1"/>
    <col min="13573" max="13573" width="40.28515625" style="102" customWidth="1"/>
    <col min="13574" max="13576" width="19.85546875" style="102" customWidth="1"/>
    <col min="13577" max="13577" width="17.42578125" style="102" customWidth="1"/>
    <col min="13578" max="13587" width="8.85546875" style="102" customWidth="1"/>
    <col min="13588" max="13588" width="12.28515625" style="102" customWidth="1"/>
    <col min="13589" max="13589" width="5.5703125" style="102" customWidth="1"/>
    <col min="13590" max="13590" width="12.28515625" style="102" customWidth="1"/>
    <col min="13591" max="13591" width="6" style="102" customWidth="1"/>
    <col min="13592" max="13592" width="13.28515625" style="102" customWidth="1"/>
    <col min="13593" max="13824" width="8.85546875" style="102"/>
    <col min="13825" max="13825" width="6.42578125" style="102" customWidth="1"/>
    <col min="13826" max="13826" width="66.42578125" style="102" customWidth="1"/>
    <col min="13827" max="13827" width="26.85546875" style="102" customWidth="1"/>
    <col min="13828" max="13828" width="21.7109375" style="102" customWidth="1"/>
    <col min="13829" max="13829" width="40.28515625" style="102" customWidth="1"/>
    <col min="13830" max="13832" width="19.85546875" style="102" customWidth="1"/>
    <col min="13833" max="13833" width="17.42578125" style="102" customWidth="1"/>
    <col min="13834" max="13843" width="8.85546875" style="102" customWidth="1"/>
    <col min="13844" max="13844" width="12.28515625" style="102" customWidth="1"/>
    <col min="13845" max="13845" width="5.5703125" style="102" customWidth="1"/>
    <col min="13846" max="13846" width="12.28515625" style="102" customWidth="1"/>
    <col min="13847" max="13847" width="6" style="102" customWidth="1"/>
    <col min="13848" max="13848" width="13.28515625" style="102" customWidth="1"/>
    <col min="13849" max="14080" width="8.85546875" style="102"/>
    <col min="14081" max="14081" width="6.42578125" style="102" customWidth="1"/>
    <col min="14082" max="14082" width="66.42578125" style="102" customWidth="1"/>
    <col min="14083" max="14083" width="26.85546875" style="102" customWidth="1"/>
    <col min="14084" max="14084" width="21.7109375" style="102" customWidth="1"/>
    <col min="14085" max="14085" width="40.28515625" style="102" customWidth="1"/>
    <col min="14086" max="14088" width="19.85546875" style="102" customWidth="1"/>
    <col min="14089" max="14089" width="17.42578125" style="102" customWidth="1"/>
    <col min="14090" max="14099" width="8.85546875" style="102" customWidth="1"/>
    <col min="14100" max="14100" width="12.28515625" style="102" customWidth="1"/>
    <col min="14101" max="14101" width="5.5703125" style="102" customWidth="1"/>
    <col min="14102" max="14102" width="12.28515625" style="102" customWidth="1"/>
    <col min="14103" max="14103" width="6" style="102" customWidth="1"/>
    <col min="14104" max="14104" width="13.28515625" style="102" customWidth="1"/>
    <col min="14105" max="14336" width="8.85546875" style="102"/>
    <col min="14337" max="14337" width="6.42578125" style="102" customWidth="1"/>
    <col min="14338" max="14338" width="66.42578125" style="102" customWidth="1"/>
    <col min="14339" max="14339" width="26.85546875" style="102" customWidth="1"/>
    <col min="14340" max="14340" width="21.7109375" style="102" customWidth="1"/>
    <col min="14341" max="14341" width="40.28515625" style="102" customWidth="1"/>
    <col min="14342" max="14344" width="19.85546875" style="102" customWidth="1"/>
    <col min="14345" max="14345" width="17.42578125" style="102" customWidth="1"/>
    <col min="14346" max="14355" width="8.85546875" style="102" customWidth="1"/>
    <col min="14356" max="14356" width="12.28515625" style="102" customWidth="1"/>
    <col min="14357" max="14357" width="5.5703125" style="102" customWidth="1"/>
    <col min="14358" max="14358" width="12.28515625" style="102" customWidth="1"/>
    <col min="14359" max="14359" width="6" style="102" customWidth="1"/>
    <col min="14360" max="14360" width="13.28515625" style="102" customWidth="1"/>
    <col min="14361" max="14592" width="8.85546875" style="102"/>
    <col min="14593" max="14593" width="6.42578125" style="102" customWidth="1"/>
    <col min="14594" max="14594" width="66.42578125" style="102" customWidth="1"/>
    <col min="14595" max="14595" width="26.85546875" style="102" customWidth="1"/>
    <col min="14596" max="14596" width="21.7109375" style="102" customWidth="1"/>
    <col min="14597" max="14597" width="40.28515625" style="102" customWidth="1"/>
    <col min="14598" max="14600" width="19.85546875" style="102" customWidth="1"/>
    <col min="14601" max="14601" width="17.42578125" style="102" customWidth="1"/>
    <col min="14602" max="14611" width="8.85546875" style="102" customWidth="1"/>
    <col min="14612" max="14612" width="12.28515625" style="102" customWidth="1"/>
    <col min="14613" max="14613" width="5.5703125" style="102" customWidth="1"/>
    <col min="14614" max="14614" width="12.28515625" style="102" customWidth="1"/>
    <col min="14615" max="14615" width="6" style="102" customWidth="1"/>
    <col min="14616" max="14616" width="13.28515625" style="102" customWidth="1"/>
    <col min="14617" max="14848" width="8.85546875" style="102"/>
    <col min="14849" max="14849" width="6.42578125" style="102" customWidth="1"/>
    <col min="14850" max="14850" width="66.42578125" style="102" customWidth="1"/>
    <col min="14851" max="14851" width="26.85546875" style="102" customWidth="1"/>
    <col min="14852" max="14852" width="21.7109375" style="102" customWidth="1"/>
    <col min="14853" max="14853" width="40.28515625" style="102" customWidth="1"/>
    <col min="14854" max="14856" width="19.85546875" style="102" customWidth="1"/>
    <col min="14857" max="14857" width="17.42578125" style="102" customWidth="1"/>
    <col min="14858" max="14867" width="8.85546875" style="102" customWidth="1"/>
    <col min="14868" max="14868" width="12.28515625" style="102" customWidth="1"/>
    <col min="14869" max="14869" width="5.5703125" style="102" customWidth="1"/>
    <col min="14870" max="14870" width="12.28515625" style="102" customWidth="1"/>
    <col min="14871" max="14871" width="6" style="102" customWidth="1"/>
    <col min="14872" max="14872" width="13.28515625" style="102" customWidth="1"/>
    <col min="14873" max="15104" width="8.85546875" style="102"/>
    <col min="15105" max="15105" width="6.42578125" style="102" customWidth="1"/>
    <col min="15106" max="15106" width="66.42578125" style="102" customWidth="1"/>
    <col min="15107" max="15107" width="26.85546875" style="102" customWidth="1"/>
    <col min="15108" max="15108" width="21.7109375" style="102" customWidth="1"/>
    <col min="15109" max="15109" width="40.28515625" style="102" customWidth="1"/>
    <col min="15110" max="15112" width="19.85546875" style="102" customWidth="1"/>
    <col min="15113" max="15113" width="17.42578125" style="102" customWidth="1"/>
    <col min="15114" max="15123" width="8.85546875" style="102" customWidth="1"/>
    <col min="15124" max="15124" width="12.28515625" style="102" customWidth="1"/>
    <col min="15125" max="15125" width="5.5703125" style="102" customWidth="1"/>
    <col min="15126" max="15126" width="12.28515625" style="102" customWidth="1"/>
    <col min="15127" max="15127" width="6" style="102" customWidth="1"/>
    <col min="15128" max="15128" width="13.28515625" style="102" customWidth="1"/>
    <col min="15129" max="15360" width="8.85546875" style="102"/>
    <col min="15361" max="15361" width="6.42578125" style="102" customWidth="1"/>
    <col min="15362" max="15362" width="66.42578125" style="102" customWidth="1"/>
    <col min="15363" max="15363" width="26.85546875" style="102" customWidth="1"/>
    <col min="15364" max="15364" width="21.7109375" style="102" customWidth="1"/>
    <col min="15365" max="15365" width="40.28515625" style="102" customWidth="1"/>
    <col min="15366" max="15368" width="19.85546875" style="102" customWidth="1"/>
    <col min="15369" max="15369" width="17.42578125" style="102" customWidth="1"/>
    <col min="15370" max="15379" width="8.85546875" style="102" customWidth="1"/>
    <col min="15380" max="15380" width="12.28515625" style="102" customWidth="1"/>
    <col min="15381" max="15381" width="5.5703125" style="102" customWidth="1"/>
    <col min="15382" max="15382" width="12.28515625" style="102" customWidth="1"/>
    <col min="15383" max="15383" width="6" style="102" customWidth="1"/>
    <col min="15384" max="15384" width="13.28515625" style="102" customWidth="1"/>
    <col min="15385" max="15616" width="8.85546875" style="102"/>
    <col min="15617" max="15617" width="6.42578125" style="102" customWidth="1"/>
    <col min="15618" max="15618" width="66.42578125" style="102" customWidth="1"/>
    <col min="15619" max="15619" width="26.85546875" style="102" customWidth="1"/>
    <col min="15620" max="15620" width="21.7109375" style="102" customWidth="1"/>
    <col min="15621" max="15621" width="40.28515625" style="102" customWidth="1"/>
    <col min="15622" max="15624" width="19.85546875" style="102" customWidth="1"/>
    <col min="15625" max="15625" width="17.42578125" style="102" customWidth="1"/>
    <col min="15626" max="15635" width="8.85546875" style="102" customWidth="1"/>
    <col min="15636" max="15636" width="12.28515625" style="102" customWidth="1"/>
    <col min="15637" max="15637" width="5.5703125" style="102" customWidth="1"/>
    <col min="15638" max="15638" width="12.28515625" style="102" customWidth="1"/>
    <col min="15639" max="15639" width="6" style="102" customWidth="1"/>
    <col min="15640" max="15640" width="13.28515625" style="102" customWidth="1"/>
    <col min="15641" max="15872" width="8.85546875" style="102"/>
    <col min="15873" max="15873" width="6.42578125" style="102" customWidth="1"/>
    <col min="15874" max="15874" width="66.42578125" style="102" customWidth="1"/>
    <col min="15875" max="15875" width="26.85546875" style="102" customWidth="1"/>
    <col min="15876" max="15876" width="21.7109375" style="102" customWidth="1"/>
    <col min="15877" max="15877" width="40.28515625" style="102" customWidth="1"/>
    <col min="15878" max="15880" width="19.85546875" style="102" customWidth="1"/>
    <col min="15881" max="15881" width="17.42578125" style="102" customWidth="1"/>
    <col min="15882" max="15891" width="8.85546875" style="102" customWidth="1"/>
    <col min="15892" max="15892" width="12.28515625" style="102" customWidth="1"/>
    <col min="15893" max="15893" width="5.5703125" style="102" customWidth="1"/>
    <col min="15894" max="15894" width="12.28515625" style="102" customWidth="1"/>
    <col min="15895" max="15895" width="6" style="102" customWidth="1"/>
    <col min="15896" max="15896" width="13.28515625" style="102" customWidth="1"/>
    <col min="15897" max="16128" width="8.85546875" style="102"/>
    <col min="16129" max="16129" width="6.42578125" style="102" customWidth="1"/>
    <col min="16130" max="16130" width="66.42578125" style="102" customWidth="1"/>
    <col min="16131" max="16131" width="26.85546875" style="102" customWidth="1"/>
    <col min="16132" max="16132" width="21.7109375" style="102" customWidth="1"/>
    <col min="16133" max="16133" width="40.28515625" style="102" customWidth="1"/>
    <col min="16134" max="16136" width="19.85546875" style="102" customWidth="1"/>
    <col min="16137" max="16137" width="17.42578125" style="102" customWidth="1"/>
    <col min="16138" max="16147" width="8.85546875" style="102" customWidth="1"/>
    <col min="16148" max="16148" width="12.28515625" style="102" customWidth="1"/>
    <col min="16149" max="16149" width="5.5703125" style="102" customWidth="1"/>
    <col min="16150" max="16150" width="12.28515625" style="102" customWidth="1"/>
    <col min="16151" max="16151" width="6" style="102" customWidth="1"/>
    <col min="16152" max="16152" width="13.28515625" style="102" customWidth="1"/>
    <col min="16153" max="16384" width="8.85546875" style="102"/>
  </cols>
  <sheetData>
    <row r="1" spans="1:24" x14ac:dyDescent="0.3">
      <c r="E1" s="372" t="s">
        <v>520</v>
      </c>
    </row>
    <row r="3" spans="1:24" x14ac:dyDescent="0.3">
      <c r="A3" s="1197" t="s">
        <v>636</v>
      </c>
      <c r="B3" s="1197"/>
      <c r="C3" s="1197"/>
      <c r="D3" s="1197"/>
      <c r="E3" s="1197"/>
    </row>
    <row r="4" spans="1:24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24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24" ht="18" customHeight="1" x14ac:dyDescent="0.3">
      <c r="A6" s="412" t="s">
        <v>679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24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24" x14ac:dyDescent="0.3">
      <c r="A8" s="195"/>
    </row>
    <row r="9" spans="1:24" s="153" customFormat="1" ht="56.25" customHeight="1" x14ac:dyDescent="0.3">
      <c r="A9" s="196" t="s">
        <v>351</v>
      </c>
      <c r="B9" s="196" t="s">
        <v>0</v>
      </c>
      <c r="C9" s="197" t="s">
        <v>426</v>
      </c>
      <c r="D9" s="197" t="s">
        <v>427</v>
      </c>
      <c r="E9" s="197" t="s">
        <v>428</v>
      </c>
      <c r="F9" s="198"/>
      <c r="G9" s="198"/>
      <c r="H9" s="198"/>
    </row>
    <row r="10" spans="1:24" ht="16.5" customHeight="1" x14ac:dyDescent="0.3">
      <c r="A10" s="199">
        <v>1</v>
      </c>
      <c r="B10" s="199">
        <v>2</v>
      </c>
      <c r="C10" s="199">
        <v>3</v>
      </c>
      <c r="D10" s="199">
        <v>4</v>
      </c>
      <c r="E10" s="199">
        <v>5</v>
      </c>
      <c r="F10" s="445" t="s">
        <v>429</v>
      </c>
      <c r="G10" s="445" t="s">
        <v>371</v>
      </c>
      <c r="H10" s="445" t="s">
        <v>372</v>
      </c>
      <c r="T10" s="173"/>
      <c r="U10" s="173"/>
      <c r="V10" s="173"/>
      <c r="W10" s="173"/>
      <c r="X10" s="185"/>
    </row>
    <row r="11" spans="1:24" ht="24" customHeight="1" x14ac:dyDescent="0.3">
      <c r="A11" s="200">
        <v>1</v>
      </c>
      <c r="B11" s="201" t="s">
        <v>430</v>
      </c>
      <c r="C11" s="612">
        <v>1</v>
      </c>
      <c r="D11" s="269">
        <v>2275.33</v>
      </c>
      <c r="E11" s="203">
        <v>65000</v>
      </c>
      <c r="F11" s="468"/>
      <c r="G11" s="444"/>
      <c r="H11" s="462">
        <f>E11-G11</f>
        <v>65000</v>
      </c>
      <c r="T11" s="176"/>
      <c r="U11" s="173"/>
      <c r="V11" s="176"/>
      <c r="W11" s="173"/>
      <c r="X11" s="204"/>
    </row>
    <row r="12" spans="1:24" ht="23.25" customHeight="1" x14ac:dyDescent="0.3">
      <c r="A12" s="200">
        <v>2</v>
      </c>
      <c r="B12" s="201" t="s">
        <v>431</v>
      </c>
      <c r="C12" s="202">
        <f t="shared" ref="C12:C17" si="0">E12/D12</f>
        <v>13.329612149941473</v>
      </c>
      <c r="D12" s="203">
        <v>2400.67</v>
      </c>
      <c r="E12" s="203">
        <v>32000</v>
      </c>
      <c r="F12" s="468"/>
      <c r="G12" s="444"/>
      <c r="H12" s="462">
        <f t="shared" ref="H12:H18" si="1">E12-G12</f>
        <v>32000</v>
      </c>
    </row>
    <row r="13" spans="1:24" ht="26.25" hidden="1" customHeight="1" x14ac:dyDescent="0.3">
      <c r="A13" s="200">
        <v>3</v>
      </c>
      <c r="B13" s="201" t="s">
        <v>432</v>
      </c>
      <c r="C13" s="202">
        <f t="shared" si="0"/>
        <v>0</v>
      </c>
      <c r="D13" s="203">
        <v>2400.67</v>
      </c>
      <c r="E13" s="203"/>
      <c r="F13" s="468"/>
      <c r="G13" s="444"/>
      <c r="H13" s="462">
        <f t="shared" si="1"/>
        <v>0</v>
      </c>
    </row>
    <row r="14" spans="1:24" ht="26.25" customHeight="1" x14ac:dyDescent="0.3">
      <c r="A14" s="200">
        <v>3</v>
      </c>
      <c r="B14" s="201" t="s">
        <v>433</v>
      </c>
      <c r="C14" s="202">
        <f t="shared" si="0"/>
        <v>390.39039039039045</v>
      </c>
      <c r="D14" s="203">
        <v>33.299999999999997</v>
      </c>
      <c r="E14" s="203">
        <v>13000</v>
      </c>
      <c r="F14" s="468"/>
      <c r="G14" s="444"/>
      <c r="H14" s="462">
        <f t="shared" si="1"/>
        <v>13000</v>
      </c>
    </row>
    <row r="15" spans="1:24" ht="26.25" hidden="1" customHeight="1" x14ac:dyDescent="0.3">
      <c r="A15" s="200">
        <v>5</v>
      </c>
      <c r="B15" s="201" t="s">
        <v>434</v>
      </c>
      <c r="C15" s="202">
        <f t="shared" si="0"/>
        <v>0</v>
      </c>
      <c r="D15" s="203">
        <v>33.299999999999997</v>
      </c>
      <c r="E15" s="203"/>
      <c r="F15" s="468"/>
      <c r="G15" s="444"/>
      <c r="H15" s="462">
        <f t="shared" si="1"/>
        <v>0</v>
      </c>
    </row>
    <row r="16" spans="1:24" ht="26.25" hidden="1" customHeight="1" x14ac:dyDescent="0.3">
      <c r="A16" s="200">
        <v>6</v>
      </c>
      <c r="B16" s="201" t="s">
        <v>435</v>
      </c>
      <c r="C16" s="202">
        <f t="shared" si="0"/>
        <v>0</v>
      </c>
      <c r="D16" s="203">
        <v>47.5</v>
      </c>
      <c r="E16" s="203"/>
      <c r="F16" s="468"/>
      <c r="G16" s="444"/>
      <c r="H16" s="462">
        <f t="shared" si="1"/>
        <v>0</v>
      </c>
    </row>
    <row r="17" spans="1:9" ht="26.25" hidden="1" customHeight="1" x14ac:dyDescent="0.3">
      <c r="A17" s="200">
        <v>7</v>
      </c>
      <c r="B17" s="201" t="s">
        <v>437</v>
      </c>
      <c r="C17" s="202">
        <f t="shared" si="0"/>
        <v>0</v>
      </c>
      <c r="D17" s="203">
        <v>7849.45</v>
      </c>
      <c r="E17" s="605"/>
      <c r="F17" s="468"/>
      <c r="G17" s="444"/>
      <c r="H17" s="462">
        <f t="shared" si="1"/>
        <v>0</v>
      </c>
    </row>
    <row r="18" spans="1:9" ht="26.25" hidden="1" customHeight="1" x14ac:dyDescent="0.3">
      <c r="A18" s="200">
        <v>7</v>
      </c>
      <c r="B18" s="201" t="s">
        <v>436</v>
      </c>
      <c r="C18" s="200"/>
      <c r="D18" s="203"/>
      <c r="E18" s="203"/>
      <c r="F18" s="468"/>
      <c r="G18" s="444"/>
      <c r="H18" s="462">
        <f t="shared" si="1"/>
        <v>0</v>
      </c>
    </row>
    <row r="19" spans="1:9" ht="26.25" hidden="1" customHeight="1" x14ac:dyDescent="0.3">
      <c r="A19" s="200"/>
      <c r="B19" s="201"/>
      <c r="C19" s="200"/>
      <c r="D19" s="203"/>
      <c r="E19" s="203"/>
      <c r="F19" s="113"/>
      <c r="G19" s="113"/>
      <c r="H19" s="113"/>
    </row>
    <row r="20" spans="1:9" x14ac:dyDescent="0.3">
      <c r="A20" s="200"/>
      <c r="B20" s="201"/>
      <c r="C20" s="200"/>
      <c r="D20" s="203"/>
      <c r="E20" s="203" t="str">
        <f>IF(C20*D20=0," ",C20*D20)</f>
        <v xml:space="preserve"> </v>
      </c>
      <c r="F20" s="113"/>
      <c r="G20" s="113"/>
      <c r="H20" s="113"/>
    </row>
    <row r="21" spans="1:9" s="209" customFormat="1" ht="22.15" customHeight="1" x14ac:dyDescent="0.3">
      <c r="A21" s="205"/>
      <c r="B21" s="206" t="s">
        <v>364</v>
      </c>
      <c r="C21" s="207" t="s">
        <v>374</v>
      </c>
      <c r="D21" s="207" t="s">
        <v>374</v>
      </c>
      <c r="E21" s="208">
        <f>SUM(E11:E20)</f>
        <v>110000</v>
      </c>
      <c r="F21" s="470" t="s">
        <v>438</v>
      </c>
      <c r="G21" s="461">
        <f>SUM(G11:G20)</f>
        <v>0</v>
      </c>
      <c r="H21" s="461">
        <f>SUM(H11:H20)</f>
        <v>110000</v>
      </c>
    </row>
    <row r="22" spans="1:9" s="153" customFormat="1" ht="22.15" customHeight="1" x14ac:dyDescent="0.3">
      <c r="A22" s="210"/>
      <c r="B22" s="211"/>
      <c r="C22" s="172"/>
      <c r="D22" s="172"/>
      <c r="E22" s="212"/>
      <c r="F22" s="464"/>
      <c r="G22" s="543"/>
      <c r="H22" s="543"/>
    </row>
    <row r="23" spans="1:9" s="84" customFormat="1" ht="23.25" customHeight="1" x14ac:dyDescent="0.25">
      <c r="A23" s="97" t="s">
        <v>541</v>
      </c>
      <c r="C23" s="378"/>
      <c r="E23" s="604" t="s">
        <v>694</v>
      </c>
      <c r="I23" s="415"/>
    </row>
    <row r="24" spans="1:9" s="389" customFormat="1" ht="12.75" x14ac:dyDescent="0.25">
      <c r="C24" s="391" t="s">
        <v>171</v>
      </c>
      <c r="E24" s="391" t="s">
        <v>172</v>
      </c>
      <c r="I24" s="393"/>
    </row>
    <row r="25" spans="1:9" s="82" customFormat="1" ht="15.75" x14ac:dyDescent="0.25">
      <c r="I25" s="392"/>
    </row>
    <row r="26" spans="1:9" s="84" customFormat="1" ht="23.25" customHeight="1" x14ac:dyDescent="0.25">
      <c r="A26" s="97" t="s">
        <v>173</v>
      </c>
      <c r="C26" s="378"/>
      <c r="E26" s="714" t="s">
        <v>742</v>
      </c>
      <c r="I26" s="415"/>
    </row>
    <row r="27" spans="1:9" s="389" customFormat="1" ht="12.75" x14ac:dyDescent="0.25">
      <c r="C27" s="391" t="s">
        <v>171</v>
      </c>
      <c r="E27" s="391" t="s">
        <v>172</v>
      </c>
      <c r="I27" s="393"/>
    </row>
    <row r="29" spans="1:9" s="213" customFormat="1" ht="19.5" x14ac:dyDescent="0.3">
      <c r="F29" s="214"/>
      <c r="G29" s="214"/>
      <c r="H29" s="214"/>
    </row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5" hidden="1" x14ac:dyDescent="0.3"/>
    <row r="76" hidden="1" x14ac:dyDescent="0.3"/>
    <row r="77" hidden="1" x14ac:dyDescent="0.3"/>
  </sheetData>
  <mergeCells count="1">
    <mergeCell ref="A3:E3"/>
  </mergeCells>
  <pageMargins left="0.31496062992125984" right="0.31496062992125984" top="0.35433070866141736" bottom="0.35433070866141736" header="0.31496062992125984" footer="0.31496062992125984"/>
  <pageSetup paperSize="9" scale="59" orientation="landscape" r:id="rId1"/>
  <headerFooter alignWithMargins="0"/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X77"/>
  <sheetViews>
    <sheetView view="pageBreakPreview" zoomScale="85" zoomScaleSheetLayoutView="85" workbookViewId="0">
      <selection activeCell="Q15" sqref="Q15"/>
    </sheetView>
  </sheetViews>
  <sheetFormatPr defaultColWidth="8.85546875" defaultRowHeight="18.75" x14ac:dyDescent="0.3"/>
  <cols>
    <col min="1" max="1" width="6.42578125" style="102" customWidth="1"/>
    <col min="2" max="2" width="66.42578125" style="102" customWidth="1"/>
    <col min="3" max="3" width="26.85546875" style="102" customWidth="1"/>
    <col min="4" max="4" width="21.7109375" style="102" customWidth="1"/>
    <col min="5" max="5" width="40.28515625" style="102" customWidth="1"/>
    <col min="6" max="6" width="27.85546875" style="104" customWidth="1"/>
    <col min="7" max="8" width="19.85546875" style="104" customWidth="1"/>
    <col min="9" max="9" width="17.42578125" style="102" customWidth="1"/>
    <col min="10" max="19" width="8.85546875" style="102" customWidth="1"/>
    <col min="20" max="20" width="12.28515625" style="102" customWidth="1"/>
    <col min="21" max="21" width="5.5703125" style="102" customWidth="1"/>
    <col min="22" max="22" width="12.28515625" style="102" customWidth="1"/>
    <col min="23" max="23" width="6" style="102" customWidth="1"/>
    <col min="24" max="24" width="13.28515625" style="102" customWidth="1"/>
    <col min="25" max="256" width="8.85546875" style="102"/>
    <col min="257" max="257" width="6.42578125" style="102" customWidth="1"/>
    <col min="258" max="258" width="66.42578125" style="102" customWidth="1"/>
    <col min="259" max="259" width="26.85546875" style="102" customWidth="1"/>
    <col min="260" max="260" width="21.7109375" style="102" customWidth="1"/>
    <col min="261" max="261" width="40.28515625" style="102" customWidth="1"/>
    <col min="262" max="264" width="19.85546875" style="102" customWidth="1"/>
    <col min="265" max="265" width="17.42578125" style="102" customWidth="1"/>
    <col min="266" max="275" width="8.85546875" style="102" customWidth="1"/>
    <col min="276" max="276" width="12.28515625" style="102" customWidth="1"/>
    <col min="277" max="277" width="5.5703125" style="102" customWidth="1"/>
    <col min="278" max="278" width="12.28515625" style="102" customWidth="1"/>
    <col min="279" max="279" width="6" style="102" customWidth="1"/>
    <col min="280" max="280" width="13.28515625" style="102" customWidth="1"/>
    <col min="281" max="512" width="8.85546875" style="102"/>
    <col min="513" max="513" width="6.42578125" style="102" customWidth="1"/>
    <col min="514" max="514" width="66.42578125" style="102" customWidth="1"/>
    <col min="515" max="515" width="26.85546875" style="102" customWidth="1"/>
    <col min="516" max="516" width="21.7109375" style="102" customWidth="1"/>
    <col min="517" max="517" width="40.28515625" style="102" customWidth="1"/>
    <col min="518" max="520" width="19.85546875" style="102" customWidth="1"/>
    <col min="521" max="521" width="17.42578125" style="102" customWidth="1"/>
    <col min="522" max="531" width="8.85546875" style="102" customWidth="1"/>
    <col min="532" max="532" width="12.28515625" style="102" customWidth="1"/>
    <col min="533" max="533" width="5.5703125" style="102" customWidth="1"/>
    <col min="534" max="534" width="12.28515625" style="102" customWidth="1"/>
    <col min="535" max="535" width="6" style="102" customWidth="1"/>
    <col min="536" max="536" width="13.28515625" style="102" customWidth="1"/>
    <col min="537" max="768" width="8.85546875" style="102"/>
    <col min="769" max="769" width="6.42578125" style="102" customWidth="1"/>
    <col min="770" max="770" width="66.42578125" style="102" customWidth="1"/>
    <col min="771" max="771" width="26.85546875" style="102" customWidth="1"/>
    <col min="772" max="772" width="21.7109375" style="102" customWidth="1"/>
    <col min="773" max="773" width="40.28515625" style="102" customWidth="1"/>
    <col min="774" max="776" width="19.85546875" style="102" customWidth="1"/>
    <col min="777" max="777" width="17.42578125" style="102" customWidth="1"/>
    <col min="778" max="787" width="8.85546875" style="102" customWidth="1"/>
    <col min="788" max="788" width="12.28515625" style="102" customWidth="1"/>
    <col min="789" max="789" width="5.5703125" style="102" customWidth="1"/>
    <col min="790" max="790" width="12.28515625" style="102" customWidth="1"/>
    <col min="791" max="791" width="6" style="102" customWidth="1"/>
    <col min="792" max="792" width="13.28515625" style="102" customWidth="1"/>
    <col min="793" max="1024" width="8.85546875" style="102"/>
    <col min="1025" max="1025" width="6.42578125" style="102" customWidth="1"/>
    <col min="1026" max="1026" width="66.42578125" style="102" customWidth="1"/>
    <col min="1027" max="1027" width="26.85546875" style="102" customWidth="1"/>
    <col min="1028" max="1028" width="21.7109375" style="102" customWidth="1"/>
    <col min="1029" max="1029" width="40.28515625" style="102" customWidth="1"/>
    <col min="1030" max="1032" width="19.85546875" style="102" customWidth="1"/>
    <col min="1033" max="1033" width="17.42578125" style="102" customWidth="1"/>
    <col min="1034" max="1043" width="8.85546875" style="102" customWidth="1"/>
    <col min="1044" max="1044" width="12.28515625" style="102" customWidth="1"/>
    <col min="1045" max="1045" width="5.5703125" style="102" customWidth="1"/>
    <col min="1046" max="1046" width="12.28515625" style="102" customWidth="1"/>
    <col min="1047" max="1047" width="6" style="102" customWidth="1"/>
    <col min="1048" max="1048" width="13.28515625" style="102" customWidth="1"/>
    <col min="1049" max="1280" width="8.85546875" style="102"/>
    <col min="1281" max="1281" width="6.42578125" style="102" customWidth="1"/>
    <col min="1282" max="1282" width="66.42578125" style="102" customWidth="1"/>
    <col min="1283" max="1283" width="26.85546875" style="102" customWidth="1"/>
    <col min="1284" max="1284" width="21.7109375" style="102" customWidth="1"/>
    <col min="1285" max="1285" width="40.28515625" style="102" customWidth="1"/>
    <col min="1286" max="1288" width="19.85546875" style="102" customWidth="1"/>
    <col min="1289" max="1289" width="17.42578125" style="102" customWidth="1"/>
    <col min="1290" max="1299" width="8.85546875" style="102" customWidth="1"/>
    <col min="1300" max="1300" width="12.28515625" style="102" customWidth="1"/>
    <col min="1301" max="1301" width="5.5703125" style="102" customWidth="1"/>
    <col min="1302" max="1302" width="12.28515625" style="102" customWidth="1"/>
    <col min="1303" max="1303" width="6" style="102" customWidth="1"/>
    <col min="1304" max="1304" width="13.28515625" style="102" customWidth="1"/>
    <col min="1305" max="1536" width="8.85546875" style="102"/>
    <col min="1537" max="1537" width="6.42578125" style="102" customWidth="1"/>
    <col min="1538" max="1538" width="66.42578125" style="102" customWidth="1"/>
    <col min="1539" max="1539" width="26.85546875" style="102" customWidth="1"/>
    <col min="1540" max="1540" width="21.7109375" style="102" customWidth="1"/>
    <col min="1541" max="1541" width="40.28515625" style="102" customWidth="1"/>
    <col min="1542" max="1544" width="19.85546875" style="102" customWidth="1"/>
    <col min="1545" max="1545" width="17.42578125" style="102" customWidth="1"/>
    <col min="1546" max="1555" width="8.85546875" style="102" customWidth="1"/>
    <col min="1556" max="1556" width="12.28515625" style="102" customWidth="1"/>
    <col min="1557" max="1557" width="5.5703125" style="102" customWidth="1"/>
    <col min="1558" max="1558" width="12.28515625" style="102" customWidth="1"/>
    <col min="1559" max="1559" width="6" style="102" customWidth="1"/>
    <col min="1560" max="1560" width="13.28515625" style="102" customWidth="1"/>
    <col min="1561" max="1792" width="8.85546875" style="102"/>
    <col min="1793" max="1793" width="6.42578125" style="102" customWidth="1"/>
    <col min="1794" max="1794" width="66.42578125" style="102" customWidth="1"/>
    <col min="1795" max="1795" width="26.85546875" style="102" customWidth="1"/>
    <col min="1796" max="1796" width="21.7109375" style="102" customWidth="1"/>
    <col min="1797" max="1797" width="40.28515625" style="102" customWidth="1"/>
    <col min="1798" max="1800" width="19.85546875" style="102" customWidth="1"/>
    <col min="1801" max="1801" width="17.42578125" style="102" customWidth="1"/>
    <col min="1802" max="1811" width="8.85546875" style="102" customWidth="1"/>
    <col min="1812" max="1812" width="12.28515625" style="102" customWidth="1"/>
    <col min="1813" max="1813" width="5.5703125" style="102" customWidth="1"/>
    <col min="1814" max="1814" width="12.28515625" style="102" customWidth="1"/>
    <col min="1815" max="1815" width="6" style="102" customWidth="1"/>
    <col min="1816" max="1816" width="13.28515625" style="102" customWidth="1"/>
    <col min="1817" max="2048" width="8.85546875" style="102"/>
    <col min="2049" max="2049" width="6.42578125" style="102" customWidth="1"/>
    <col min="2050" max="2050" width="66.42578125" style="102" customWidth="1"/>
    <col min="2051" max="2051" width="26.85546875" style="102" customWidth="1"/>
    <col min="2052" max="2052" width="21.7109375" style="102" customWidth="1"/>
    <col min="2053" max="2053" width="40.28515625" style="102" customWidth="1"/>
    <col min="2054" max="2056" width="19.85546875" style="102" customWidth="1"/>
    <col min="2057" max="2057" width="17.42578125" style="102" customWidth="1"/>
    <col min="2058" max="2067" width="8.85546875" style="102" customWidth="1"/>
    <col min="2068" max="2068" width="12.28515625" style="102" customWidth="1"/>
    <col min="2069" max="2069" width="5.5703125" style="102" customWidth="1"/>
    <col min="2070" max="2070" width="12.28515625" style="102" customWidth="1"/>
    <col min="2071" max="2071" width="6" style="102" customWidth="1"/>
    <col min="2072" max="2072" width="13.28515625" style="102" customWidth="1"/>
    <col min="2073" max="2304" width="8.85546875" style="102"/>
    <col min="2305" max="2305" width="6.42578125" style="102" customWidth="1"/>
    <col min="2306" max="2306" width="66.42578125" style="102" customWidth="1"/>
    <col min="2307" max="2307" width="26.85546875" style="102" customWidth="1"/>
    <col min="2308" max="2308" width="21.7109375" style="102" customWidth="1"/>
    <col min="2309" max="2309" width="40.28515625" style="102" customWidth="1"/>
    <col min="2310" max="2312" width="19.85546875" style="102" customWidth="1"/>
    <col min="2313" max="2313" width="17.42578125" style="102" customWidth="1"/>
    <col min="2314" max="2323" width="8.85546875" style="102" customWidth="1"/>
    <col min="2324" max="2324" width="12.28515625" style="102" customWidth="1"/>
    <col min="2325" max="2325" width="5.5703125" style="102" customWidth="1"/>
    <col min="2326" max="2326" width="12.28515625" style="102" customWidth="1"/>
    <col min="2327" max="2327" width="6" style="102" customWidth="1"/>
    <col min="2328" max="2328" width="13.28515625" style="102" customWidth="1"/>
    <col min="2329" max="2560" width="8.85546875" style="102"/>
    <col min="2561" max="2561" width="6.42578125" style="102" customWidth="1"/>
    <col min="2562" max="2562" width="66.42578125" style="102" customWidth="1"/>
    <col min="2563" max="2563" width="26.85546875" style="102" customWidth="1"/>
    <col min="2564" max="2564" width="21.7109375" style="102" customWidth="1"/>
    <col min="2565" max="2565" width="40.28515625" style="102" customWidth="1"/>
    <col min="2566" max="2568" width="19.85546875" style="102" customWidth="1"/>
    <col min="2569" max="2569" width="17.42578125" style="102" customWidth="1"/>
    <col min="2570" max="2579" width="8.85546875" style="102" customWidth="1"/>
    <col min="2580" max="2580" width="12.28515625" style="102" customWidth="1"/>
    <col min="2581" max="2581" width="5.5703125" style="102" customWidth="1"/>
    <col min="2582" max="2582" width="12.28515625" style="102" customWidth="1"/>
    <col min="2583" max="2583" width="6" style="102" customWidth="1"/>
    <col min="2584" max="2584" width="13.28515625" style="102" customWidth="1"/>
    <col min="2585" max="2816" width="8.85546875" style="102"/>
    <col min="2817" max="2817" width="6.42578125" style="102" customWidth="1"/>
    <col min="2818" max="2818" width="66.42578125" style="102" customWidth="1"/>
    <col min="2819" max="2819" width="26.85546875" style="102" customWidth="1"/>
    <col min="2820" max="2820" width="21.7109375" style="102" customWidth="1"/>
    <col min="2821" max="2821" width="40.28515625" style="102" customWidth="1"/>
    <col min="2822" max="2824" width="19.85546875" style="102" customWidth="1"/>
    <col min="2825" max="2825" width="17.42578125" style="102" customWidth="1"/>
    <col min="2826" max="2835" width="8.85546875" style="102" customWidth="1"/>
    <col min="2836" max="2836" width="12.28515625" style="102" customWidth="1"/>
    <col min="2837" max="2837" width="5.5703125" style="102" customWidth="1"/>
    <col min="2838" max="2838" width="12.28515625" style="102" customWidth="1"/>
    <col min="2839" max="2839" width="6" style="102" customWidth="1"/>
    <col min="2840" max="2840" width="13.28515625" style="102" customWidth="1"/>
    <col min="2841" max="3072" width="8.85546875" style="102"/>
    <col min="3073" max="3073" width="6.42578125" style="102" customWidth="1"/>
    <col min="3074" max="3074" width="66.42578125" style="102" customWidth="1"/>
    <col min="3075" max="3075" width="26.85546875" style="102" customWidth="1"/>
    <col min="3076" max="3076" width="21.7109375" style="102" customWidth="1"/>
    <col min="3077" max="3077" width="40.28515625" style="102" customWidth="1"/>
    <col min="3078" max="3080" width="19.85546875" style="102" customWidth="1"/>
    <col min="3081" max="3081" width="17.42578125" style="102" customWidth="1"/>
    <col min="3082" max="3091" width="8.85546875" style="102" customWidth="1"/>
    <col min="3092" max="3092" width="12.28515625" style="102" customWidth="1"/>
    <col min="3093" max="3093" width="5.5703125" style="102" customWidth="1"/>
    <col min="3094" max="3094" width="12.28515625" style="102" customWidth="1"/>
    <col min="3095" max="3095" width="6" style="102" customWidth="1"/>
    <col min="3096" max="3096" width="13.28515625" style="102" customWidth="1"/>
    <col min="3097" max="3328" width="8.85546875" style="102"/>
    <col min="3329" max="3329" width="6.42578125" style="102" customWidth="1"/>
    <col min="3330" max="3330" width="66.42578125" style="102" customWidth="1"/>
    <col min="3331" max="3331" width="26.85546875" style="102" customWidth="1"/>
    <col min="3332" max="3332" width="21.7109375" style="102" customWidth="1"/>
    <col min="3333" max="3333" width="40.28515625" style="102" customWidth="1"/>
    <col min="3334" max="3336" width="19.85546875" style="102" customWidth="1"/>
    <col min="3337" max="3337" width="17.42578125" style="102" customWidth="1"/>
    <col min="3338" max="3347" width="8.85546875" style="102" customWidth="1"/>
    <col min="3348" max="3348" width="12.28515625" style="102" customWidth="1"/>
    <col min="3349" max="3349" width="5.5703125" style="102" customWidth="1"/>
    <col min="3350" max="3350" width="12.28515625" style="102" customWidth="1"/>
    <col min="3351" max="3351" width="6" style="102" customWidth="1"/>
    <col min="3352" max="3352" width="13.28515625" style="102" customWidth="1"/>
    <col min="3353" max="3584" width="8.85546875" style="102"/>
    <col min="3585" max="3585" width="6.42578125" style="102" customWidth="1"/>
    <col min="3586" max="3586" width="66.42578125" style="102" customWidth="1"/>
    <col min="3587" max="3587" width="26.85546875" style="102" customWidth="1"/>
    <col min="3588" max="3588" width="21.7109375" style="102" customWidth="1"/>
    <col min="3589" max="3589" width="40.28515625" style="102" customWidth="1"/>
    <col min="3590" max="3592" width="19.85546875" style="102" customWidth="1"/>
    <col min="3593" max="3593" width="17.42578125" style="102" customWidth="1"/>
    <col min="3594" max="3603" width="8.85546875" style="102" customWidth="1"/>
    <col min="3604" max="3604" width="12.28515625" style="102" customWidth="1"/>
    <col min="3605" max="3605" width="5.5703125" style="102" customWidth="1"/>
    <col min="3606" max="3606" width="12.28515625" style="102" customWidth="1"/>
    <col min="3607" max="3607" width="6" style="102" customWidth="1"/>
    <col min="3608" max="3608" width="13.28515625" style="102" customWidth="1"/>
    <col min="3609" max="3840" width="8.85546875" style="102"/>
    <col min="3841" max="3841" width="6.42578125" style="102" customWidth="1"/>
    <col min="3842" max="3842" width="66.42578125" style="102" customWidth="1"/>
    <col min="3843" max="3843" width="26.85546875" style="102" customWidth="1"/>
    <col min="3844" max="3844" width="21.7109375" style="102" customWidth="1"/>
    <col min="3845" max="3845" width="40.28515625" style="102" customWidth="1"/>
    <col min="3846" max="3848" width="19.85546875" style="102" customWidth="1"/>
    <col min="3849" max="3849" width="17.42578125" style="102" customWidth="1"/>
    <col min="3850" max="3859" width="8.85546875" style="102" customWidth="1"/>
    <col min="3860" max="3860" width="12.28515625" style="102" customWidth="1"/>
    <col min="3861" max="3861" width="5.5703125" style="102" customWidth="1"/>
    <col min="3862" max="3862" width="12.28515625" style="102" customWidth="1"/>
    <col min="3863" max="3863" width="6" style="102" customWidth="1"/>
    <col min="3864" max="3864" width="13.28515625" style="102" customWidth="1"/>
    <col min="3865" max="4096" width="8.85546875" style="102"/>
    <col min="4097" max="4097" width="6.42578125" style="102" customWidth="1"/>
    <col min="4098" max="4098" width="66.42578125" style="102" customWidth="1"/>
    <col min="4099" max="4099" width="26.85546875" style="102" customWidth="1"/>
    <col min="4100" max="4100" width="21.7109375" style="102" customWidth="1"/>
    <col min="4101" max="4101" width="40.28515625" style="102" customWidth="1"/>
    <col min="4102" max="4104" width="19.85546875" style="102" customWidth="1"/>
    <col min="4105" max="4105" width="17.42578125" style="102" customWidth="1"/>
    <col min="4106" max="4115" width="8.85546875" style="102" customWidth="1"/>
    <col min="4116" max="4116" width="12.28515625" style="102" customWidth="1"/>
    <col min="4117" max="4117" width="5.5703125" style="102" customWidth="1"/>
    <col min="4118" max="4118" width="12.28515625" style="102" customWidth="1"/>
    <col min="4119" max="4119" width="6" style="102" customWidth="1"/>
    <col min="4120" max="4120" width="13.28515625" style="102" customWidth="1"/>
    <col min="4121" max="4352" width="8.85546875" style="102"/>
    <col min="4353" max="4353" width="6.42578125" style="102" customWidth="1"/>
    <col min="4354" max="4354" width="66.42578125" style="102" customWidth="1"/>
    <col min="4355" max="4355" width="26.85546875" style="102" customWidth="1"/>
    <col min="4356" max="4356" width="21.7109375" style="102" customWidth="1"/>
    <col min="4357" max="4357" width="40.28515625" style="102" customWidth="1"/>
    <col min="4358" max="4360" width="19.85546875" style="102" customWidth="1"/>
    <col min="4361" max="4361" width="17.42578125" style="102" customWidth="1"/>
    <col min="4362" max="4371" width="8.85546875" style="102" customWidth="1"/>
    <col min="4372" max="4372" width="12.28515625" style="102" customWidth="1"/>
    <col min="4373" max="4373" width="5.5703125" style="102" customWidth="1"/>
    <col min="4374" max="4374" width="12.28515625" style="102" customWidth="1"/>
    <col min="4375" max="4375" width="6" style="102" customWidth="1"/>
    <col min="4376" max="4376" width="13.28515625" style="102" customWidth="1"/>
    <col min="4377" max="4608" width="8.85546875" style="102"/>
    <col min="4609" max="4609" width="6.42578125" style="102" customWidth="1"/>
    <col min="4610" max="4610" width="66.42578125" style="102" customWidth="1"/>
    <col min="4611" max="4611" width="26.85546875" style="102" customWidth="1"/>
    <col min="4612" max="4612" width="21.7109375" style="102" customWidth="1"/>
    <col min="4613" max="4613" width="40.28515625" style="102" customWidth="1"/>
    <col min="4614" max="4616" width="19.85546875" style="102" customWidth="1"/>
    <col min="4617" max="4617" width="17.42578125" style="102" customWidth="1"/>
    <col min="4618" max="4627" width="8.85546875" style="102" customWidth="1"/>
    <col min="4628" max="4628" width="12.28515625" style="102" customWidth="1"/>
    <col min="4629" max="4629" width="5.5703125" style="102" customWidth="1"/>
    <col min="4630" max="4630" width="12.28515625" style="102" customWidth="1"/>
    <col min="4631" max="4631" width="6" style="102" customWidth="1"/>
    <col min="4632" max="4632" width="13.28515625" style="102" customWidth="1"/>
    <col min="4633" max="4864" width="8.85546875" style="102"/>
    <col min="4865" max="4865" width="6.42578125" style="102" customWidth="1"/>
    <col min="4866" max="4866" width="66.42578125" style="102" customWidth="1"/>
    <col min="4867" max="4867" width="26.85546875" style="102" customWidth="1"/>
    <col min="4868" max="4868" width="21.7109375" style="102" customWidth="1"/>
    <col min="4869" max="4869" width="40.28515625" style="102" customWidth="1"/>
    <col min="4870" max="4872" width="19.85546875" style="102" customWidth="1"/>
    <col min="4873" max="4873" width="17.42578125" style="102" customWidth="1"/>
    <col min="4874" max="4883" width="8.85546875" style="102" customWidth="1"/>
    <col min="4884" max="4884" width="12.28515625" style="102" customWidth="1"/>
    <col min="4885" max="4885" width="5.5703125" style="102" customWidth="1"/>
    <col min="4886" max="4886" width="12.28515625" style="102" customWidth="1"/>
    <col min="4887" max="4887" width="6" style="102" customWidth="1"/>
    <col min="4888" max="4888" width="13.28515625" style="102" customWidth="1"/>
    <col min="4889" max="5120" width="8.85546875" style="102"/>
    <col min="5121" max="5121" width="6.42578125" style="102" customWidth="1"/>
    <col min="5122" max="5122" width="66.42578125" style="102" customWidth="1"/>
    <col min="5123" max="5123" width="26.85546875" style="102" customWidth="1"/>
    <col min="5124" max="5124" width="21.7109375" style="102" customWidth="1"/>
    <col min="5125" max="5125" width="40.28515625" style="102" customWidth="1"/>
    <col min="5126" max="5128" width="19.85546875" style="102" customWidth="1"/>
    <col min="5129" max="5129" width="17.42578125" style="102" customWidth="1"/>
    <col min="5130" max="5139" width="8.85546875" style="102" customWidth="1"/>
    <col min="5140" max="5140" width="12.28515625" style="102" customWidth="1"/>
    <col min="5141" max="5141" width="5.5703125" style="102" customWidth="1"/>
    <col min="5142" max="5142" width="12.28515625" style="102" customWidth="1"/>
    <col min="5143" max="5143" width="6" style="102" customWidth="1"/>
    <col min="5144" max="5144" width="13.28515625" style="102" customWidth="1"/>
    <col min="5145" max="5376" width="8.85546875" style="102"/>
    <col min="5377" max="5377" width="6.42578125" style="102" customWidth="1"/>
    <col min="5378" max="5378" width="66.42578125" style="102" customWidth="1"/>
    <col min="5379" max="5379" width="26.85546875" style="102" customWidth="1"/>
    <col min="5380" max="5380" width="21.7109375" style="102" customWidth="1"/>
    <col min="5381" max="5381" width="40.28515625" style="102" customWidth="1"/>
    <col min="5382" max="5384" width="19.85546875" style="102" customWidth="1"/>
    <col min="5385" max="5385" width="17.42578125" style="102" customWidth="1"/>
    <col min="5386" max="5395" width="8.85546875" style="102" customWidth="1"/>
    <col min="5396" max="5396" width="12.28515625" style="102" customWidth="1"/>
    <col min="5397" max="5397" width="5.5703125" style="102" customWidth="1"/>
    <col min="5398" max="5398" width="12.28515625" style="102" customWidth="1"/>
    <col min="5399" max="5399" width="6" style="102" customWidth="1"/>
    <col min="5400" max="5400" width="13.28515625" style="102" customWidth="1"/>
    <col min="5401" max="5632" width="8.85546875" style="102"/>
    <col min="5633" max="5633" width="6.42578125" style="102" customWidth="1"/>
    <col min="5634" max="5634" width="66.42578125" style="102" customWidth="1"/>
    <col min="5635" max="5635" width="26.85546875" style="102" customWidth="1"/>
    <col min="5636" max="5636" width="21.7109375" style="102" customWidth="1"/>
    <col min="5637" max="5637" width="40.28515625" style="102" customWidth="1"/>
    <col min="5638" max="5640" width="19.85546875" style="102" customWidth="1"/>
    <col min="5641" max="5641" width="17.42578125" style="102" customWidth="1"/>
    <col min="5642" max="5651" width="8.85546875" style="102" customWidth="1"/>
    <col min="5652" max="5652" width="12.28515625" style="102" customWidth="1"/>
    <col min="5653" max="5653" width="5.5703125" style="102" customWidth="1"/>
    <col min="5654" max="5654" width="12.28515625" style="102" customWidth="1"/>
    <col min="5655" max="5655" width="6" style="102" customWidth="1"/>
    <col min="5656" max="5656" width="13.28515625" style="102" customWidth="1"/>
    <col min="5657" max="5888" width="8.85546875" style="102"/>
    <col min="5889" max="5889" width="6.42578125" style="102" customWidth="1"/>
    <col min="5890" max="5890" width="66.42578125" style="102" customWidth="1"/>
    <col min="5891" max="5891" width="26.85546875" style="102" customWidth="1"/>
    <col min="5892" max="5892" width="21.7109375" style="102" customWidth="1"/>
    <col min="5893" max="5893" width="40.28515625" style="102" customWidth="1"/>
    <col min="5894" max="5896" width="19.85546875" style="102" customWidth="1"/>
    <col min="5897" max="5897" width="17.42578125" style="102" customWidth="1"/>
    <col min="5898" max="5907" width="8.85546875" style="102" customWidth="1"/>
    <col min="5908" max="5908" width="12.28515625" style="102" customWidth="1"/>
    <col min="5909" max="5909" width="5.5703125" style="102" customWidth="1"/>
    <col min="5910" max="5910" width="12.28515625" style="102" customWidth="1"/>
    <col min="5911" max="5911" width="6" style="102" customWidth="1"/>
    <col min="5912" max="5912" width="13.28515625" style="102" customWidth="1"/>
    <col min="5913" max="6144" width="8.85546875" style="102"/>
    <col min="6145" max="6145" width="6.42578125" style="102" customWidth="1"/>
    <col min="6146" max="6146" width="66.42578125" style="102" customWidth="1"/>
    <col min="6147" max="6147" width="26.85546875" style="102" customWidth="1"/>
    <col min="6148" max="6148" width="21.7109375" style="102" customWidth="1"/>
    <col min="6149" max="6149" width="40.28515625" style="102" customWidth="1"/>
    <col min="6150" max="6152" width="19.85546875" style="102" customWidth="1"/>
    <col min="6153" max="6153" width="17.42578125" style="102" customWidth="1"/>
    <col min="6154" max="6163" width="8.85546875" style="102" customWidth="1"/>
    <col min="6164" max="6164" width="12.28515625" style="102" customWidth="1"/>
    <col min="6165" max="6165" width="5.5703125" style="102" customWidth="1"/>
    <col min="6166" max="6166" width="12.28515625" style="102" customWidth="1"/>
    <col min="6167" max="6167" width="6" style="102" customWidth="1"/>
    <col min="6168" max="6168" width="13.28515625" style="102" customWidth="1"/>
    <col min="6169" max="6400" width="8.85546875" style="102"/>
    <col min="6401" max="6401" width="6.42578125" style="102" customWidth="1"/>
    <col min="6402" max="6402" width="66.42578125" style="102" customWidth="1"/>
    <col min="6403" max="6403" width="26.85546875" style="102" customWidth="1"/>
    <col min="6404" max="6404" width="21.7109375" style="102" customWidth="1"/>
    <col min="6405" max="6405" width="40.28515625" style="102" customWidth="1"/>
    <col min="6406" max="6408" width="19.85546875" style="102" customWidth="1"/>
    <col min="6409" max="6409" width="17.42578125" style="102" customWidth="1"/>
    <col min="6410" max="6419" width="8.85546875" style="102" customWidth="1"/>
    <col min="6420" max="6420" width="12.28515625" style="102" customWidth="1"/>
    <col min="6421" max="6421" width="5.5703125" style="102" customWidth="1"/>
    <col min="6422" max="6422" width="12.28515625" style="102" customWidth="1"/>
    <col min="6423" max="6423" width="6" style="102" customWidth="1"/>
    <col min="6424" max="6424" width="13.28515625" style="102" customWidth="1"/>
    <col min="6425" max="6656" width="8.85546875" style="102"/>
    <col min="6657" max="6657" width="6.42578125" style="102" customWidth="1"/>
    <col min="6658" max="6658" width="66.42578125" style="102" customWidth="1"/>
    <col min="6659" max="6659" width="26.85546875" style="102" customWidth="1"/>
    <col min="6660" max="6660" width="21.7109375" style="102" customWidth="1"/>
    <col min="6661" max="6661" width="40.28515625" style="102" customWidth="1"/>
    <col min="6662" max="6664" width="19.85546875" style="102" customWidth="1"/>
    <col min="6665" max="6665" width="17.42578125" style="102" customWidth="1"/>
    <col min="6666" max="6675" width="8.85546875" style="102" customWidth="1"/>
    <col min="6676" max="6676" width="12.28515625" style="102" customWidth="1"/>
    <col min="6677" max="6677" width="5.5703125" style="102" customWidth="1"/>
    <col min="6678" max="6678" width="12.28515625" style="102" customWidth="1"/>
    <col min="6679" max="6679" width="6" style="102" customWidth="1"/>
    <col min="6680" max="6680" width="13.28515625" style="102" customWidth="1"/>
    <col min="6681" max="6912" width="8.85546875" style="102"/>
    <col min="6913" max="6913" width="6.42578125" style="102" customWidth="1"/>
    <col min="6914" max="6914" width="66.42578125" style="102" customWidth="1"/>
    <col min="6915" max="6915" width="26.85546875" style="102" customWidth="1"/>
    <col min="6916" max="6916" width="21.7109375" style="102" customWidth="1"/>
    <col min="6917" max="6917" width="40.28515625" style="102" customWidth="1"/>
    <col min="6918" max="6920" width="19.85546875" style="102" customWidth="1"/>
    <col min="6921" max="6921" width="17.42578125" style="102" customWidth="1"/>
    <col min="6922" max="6931" width="8.85546875" style="102" customWidth="1"/>
    <col min="6932" max="6932" width="12.28515625" style="102" customWidth="1"/>
    <col min="6933" max="6933" width="5.5703125" style="102" customWidth="1"/>
    <col min="6934" max="6934" width="12.28515625" style="102" customWidth="1"/>
    <col min="6935" max="6935" width="6" style="102" customWidth="1"/>
    <col min="6936" max="6936" width="13.28515625" style="102" customWidth="1"/>
    <col min="6937" max="7168" width="8.85546875" style="102"/>
    <col min="7169" max="7169" width="6.42578125" style="102" customWidth="1"/>
    <col min="7170" max="7170" width="66.42578125" style="102" customWidth="1"/>
    <col min="7171" max="7171" width="26.85546875" style="102" customWidth="1"/>
    <col min="7172" max="7172" width="21.7109375" style="102" customWidth="1"/>
    <col min="7173" max="7173" width="40.28515625" style="102" customWidth="1"/>
    <col min="7174" max="7176" width="19.85546875" style="102" customWidth="1"/>
    <col min="7177" max="7177" width="17.42578125" style="102" customWidth="1"/>
    <col min="7178" max="7187" width="8.85546875" style="102" customWidth="1"/>
    <col min="7188" max="7188" width="12.28515625" style="102" customWidth="1"/>
    <col min="7189" max="7189" width="5.5703125" style="102" customWidth="1"/>
    <col min="7190" max="7190" width="12.28515625" style="102" customWidth="1"/>
    <col min="7191" max="7191" width="6" style="102" customWidth="1"/>
    <col min="7192" max="7192" width="13.28515625" style="102" customWidth="1"/>
    <col min="7193" max="7424" width="8.85546875" style="102"/>
    <col min="7425" max="7425" width="6.42578125" style="102" customWidth="1"/>
    <col min="7426" max="7426" width="66.42578125" style="102" customWidth="1"/>
    <col min="7427" max="7427" width="26.85546875" style="102" customWidth="1"/>
    <col min="7428" max="7428" width="21.7109375" style="102" customWidth="1"/>
    <col min="7429" max="7429" width="40.28515625" style="102" customWidth="1"/>
    <col min="7430" max="7432" width="19.85546875" style="102" customWidth="1"/>
    <col min="7433" max="7433" width="17.42578125" style="102" customWidth="1"/>
    <col min="7434" max="7443" width="8.85546875" style="102" customWidth="1"/>
    <col min="7444" max="7444" width="12.28515625" style="102" customWidth="1"/>
    <col min="7445" max="7445" width="5.5703125" style="102" customWidth="1"/>
    <col min="7446" max="7446" width="12.28515625" style="102" customWidth="1"/>
    <col min="7447" max="7447" width="6" style="102" customWidth="1"/>
    <col min="7448" max="7448" width="13.28515625" style="102" customWidth="1"/>
    <col min="7449" max="7680" width="8.85546875" style="102"/>
    <col min="7681" max="7681" width="6.42578125" style="102" customWidth="1"/>
    <col min="7682" max="7682" width="66.42578125" style="102" customWidth="1"/>
    <col min="7683" max="7683" width="26.85546875" style="102" customWidth="1"/>
    <col min="7684" max="7684" width="21.7109375" style="102" customWidth="1"/>
    <col min="7685" max="7685" width="40.28515625" style="102" customWidth="1"/>
    <col min="7686" max="7688" width="19.85546875" style="102" customWidth="1"/>
    <col min="7689" max="7689" width="17.42578125" style="102" customWidth="1"/>
    <col min="7690" max="7699" width="8.85546875" style="102" customWidth="1"/>
    <col min="7700" max="7700" width="12.28515625" style="102" customWidth="1"/>
    <col min="7701" max="7701" width="5.5703125" style="102" customWidth="1"/>
    <col min="7702" max="7702" width="12.28515625" style="102" customWidth="1"/>
    <col min="7703" max="7703" width="6" style="102" customWidth="1"/>
    <col min="7704" max="7704" width="13.28515625" style="102" customWidth="1"/>
    <col min="7705" max="7936" width="8.85546875" style="102"/>
    <col min="7937" max="7937" width="6.42578125" style="102" customWidth="1"/>
    <col min="7938" max="7938" width="66.42578125" style="102" customWidth="1"/>
    <col min="7939" max="7939" width="26.85546875" style="102" customWidth="1"/>
    <col min="7940" max="7940" width="21.7109375" style="102" customWidth="1"/>
    <col min="7941" max="7941" width="40.28515625" style="102" customWidth="1"/>
    <col min="7942" max="7944" width="19.85546875" style="102" customWidth="1"/>
    <col min="7945" max="7945" width="17.42578125" style="102" customWidth="1"/>
    <col min="7946" max="7955" width="8.85546875" style="102" customWidth="1"/>
    <col min="7956" max="7956" width="12.28515625" style="102" customWidth="1"/>
    <col min="7957" max="7957" width="5.5703125" style="102" customWidth="1"/>
    <col min="7958" max="7958" width="12.28515625" style="102" customWidth="1"/>
    <col min="7959" max="7959" width="6" style="102" customWidth="1"/>
    <col min="7960" max="7960" width="13.28515625" style="102" customWidth="1"/>
    <col min="7961" max="8192" width="8.85546875" style="102"/>
    <col min="8193" max="8193" width="6.42578125" style="102" customWidth="1"/>
    <col min="8194" max="8194" width="66.42578125" style="102" customWidth="1"/>
    <col min="8195" max="8195" width="26.85546875" style="102" customWidth="1"/>
    <col min="8196" max="8196" width="21.7109375" style="102" customWidth="1"/>
    <col min="8197" max="8197" width="40.28515625" style="102" customWidth="1"/>
    <col min="8198" max="8200" width="19.85546875" style="102" customWidth="1"/>
    <col min="8201" max="8201" width="17.42578125" style="102" customWidth="1"/>
    <col min="8202" max="8211" width="8.85546875" style="102" customWidth="1"/>
    <col min="8212" max="8212" width="12.28515625" style="102" customWidth="1"/>
    <col min="8213" max="8213" width="5.5703125" style="102" customWidth="1"/>
    <col min="8214" max="8214" width="12.28515625" style="102" customWidth="1"/>
    <col min="8215" max="8215" width="6" style="102" customWidth="1"/>
    <col min="8216" max="8216" width="13.28515625" style="102" customWidth="1"/>
    <col min="8217" max="8448" width="8.85546875" style="102"/>
    <col min="8449" max="8449" width="6.42578125" style="102" customWidth="1"/>
    <col min="8450" max="8450" width="66.42578125" style="102" customWidth="1"/>
    <col min="8451" max="8451" width="26.85546875" style="102" customWidth="1"/>
    <col min="8452" max="8452" width="21.7109375" style="102" customWidth="1"/>
    <col min="8453" max="8453" width="40.28515625" style="102" customWidth="1"/>
    <col min="8454" max="8456" width="19.85546875" style="102" customWidth="1"/>
    <col min="8457" max="8457" width="17.42578125" style="102" customWidth="1"/>
    <col min="8458" max="8467" width="8.85546875" style="102" customWidth="1"/>
    <col min="8468" max="8468" width="12.28515625" style="102" customWidth="1"/>
    <col min="8469" max="8469" width="5.5703125" style="102" customWidth="1"/>
    <col min="8470" max="8470" width="12.28515625" style="102" customWidth="1"/>
    <col min="8471" max="8471" width="6" style="102" customWidth="1"/>
    <col min="8472" max="8472" width="13.28515625" style="102" customWidth="1"/>
    <col min="8473" max="8704" width="8.85546875" style="102"/>
    <col min="8705" max="8705" width="6.42578125" style="102" customWidth="1"/>
    <col min="8706" max="8706" width="66.42578125" style="102" customWidth="1"/>
    <col min="8707" max="8707" width="26.85546875" style="102" customWidth="1"/>
    <col min="8708" max="8708" width="21.7109375" style="102" customWidth="1"/>
    <col min="8709" max="8709" width="40.28515625" style="102" customWidth="1"/>
    <col min="8710" max="8712" width="19.85546875" style="102" customWidth="1"/>
    <col min="8713" max="8713" width="17.42578125" style="102" customWidth="1"/>
    <col min="8714" max="8723" width="8.85546875" style="102" customWidth="1"/>
    <col min="8724" max="8724" width="12.28515625" style="102" customWidth="1"/>
    <col min="8725" max="8725" width="5.5703125" style="102" customWidth="1"/>
    <col min="8726" max="8726" width="12.28515625" style="102" customWidth="1"/>
    <col min="8727" max="8727" width="6" style="102" customWidth="1"/>
    <col min="8728" max="8728" width="13.28515625" style="102" customWidth="1"/>
    <col min="8729" max="8960" width="8.85546875" style="102"/>
    <col min="8961" max="8961" width="6.42578125" style="102" customWidth="1"/>
    <col min="8962" max="8962" width="66.42578125" style="102" customWidth="1"/>
    <col min="8963" max="8963" width="26.85546875" style="102" customWidth="1"/>
    <col min="8964" max="8964" width="21.7109375" style="102" customWidth="1"/>
    <col min="8965" max="8965" width="40.28515625" style="102" customWidth="1"/>
    <col min="8966" max="8968" width="19.85546875" style="102" customWidth="1"/>
    <col min="8969" max="8969" width="17.42578125" style="102" customWidth="1"/>
    <col min="8970" max="8979" width="8.85546875" style="102" customWidth="1"/>
    <col min="8980" max="8980" width="12.28515625" style="102" customWidth="1"/>
    <col min="8981" max="8981" width="5.5703125" style="102" customWidth="1"/>
    <col min="8982" max="8982" width="12.28515625" style="102" customWidth="1"/>
    <col min="8983" max="8983" width="6" style="102" customWidth="1"/>
    <col min="8984" max="8984" width="13.28515625" style="102" customWidth="1"/>
    <col min="8985" max="9216" width="8.85546875" style="102"/>
    <col min="9217" max="9217" width="6.42578125" style="102" customWidth="1"/>
    <col min="9218" max="9218" width="66.42578125" style="102" customWidth="1"/>
    <col min="9219" max="9219" width="26.85546875" style="102" customWidth="1"/>
    <col min="9220" max="9220" width="21.7109375" style="102" customWidth="1"/>
    <col min="9221" max="9221" width="40.28515625" style="102" customWidth="1"/>
    <col min="9222" max="9224" width="19.85546875" style="102" customWidth="1"/>
    <col min="9225" max="9225" width="17.42578125" style="102" customWidth="1"/>
    <col min="9226" max="9235" width="8.85546875" style="102" customWidth="1"/>
    <col min="9236" max="9236" width="12.28515625" style="102" customWidth="1"/>
    <col min="9237" max="9237" width="5.5703125" style="102" customWidth="1"/>
    <col min="9238" max="9238" width="12.28515625" style="102" customWidth="1"/>
    <col min="9239" max="9239" width="6" style="102" customWidth="1"/>
    <col min="9240" max="9240" width="13.28515625" style="102" customWidth="1"/>
    <col min="9241" max="9472" width="8.85546875" style="102"/>
    <col min="9473" max="9473" width="6.42578125" style="102" customWidth="1"/>
    <col min="9474" max="9474" width="66.42578125" style="102" customWidth="1"/>
    <col min="9475" max="9475" width="26.85546875" style="102" customWidth="1"/>
    <col min="9476" max="9476" width="21.7109375" style="102" customWidth="1"/>
    <col min="9477" max="9477" width="40.28515625" style="102" customWidth="1"/>
    <col min="9478" max="9480" width="19.85546875" style="102" customWidth="1"/>
    <col min="9481" max="9481" width="17.42578125" style="102" customWidth="1"/>
    <col min="9482" max="9491" width="8.85546875" style="102" customWidth="1"/>
    <col min="9492" max="9492" width="12.28515625" style="102" customWidth="1"/>
    <col min="9493" max="9493" width="5.5703125" style="102" customWidth="1"/>
    <col min="9494" max="9494" width="12.28515625" style="102" customWidth="1"/>
    <col min="9495" max="9495" width="6" style="102" customWidth="1"/>
    <col min="9496" max="9496" width="13.28515625" style="102" customWidth="1"/>
    <col min="9497" max="9728" width="8.85546875" style="102"/>
    <col min="9729" max="9729" width="6.42578125" style="102" customWidth="1"/>
    <col min="9730" max="9730" width="66.42578125" style="102" customWidth="1"/>
    <col min="9731" max="9731" width="26.85546875" style="102" customWidth="1"/>
    <col min="9732" max="9732" width="21.7109375" style="102" customWidth="1"/>
    <col min="9733" max="9733" width="40.28515625" style="102" customWidth="1"/>
    <col min="9734" max="9736" width="19.85546875" style="102" customWidth="1"/>
    <col min="9737" max="9737" width="17.42578125" style="102" customWidth="1"/>
    <col min="9738" max="9747" width="8.85546875" style="102" customWidth="1"/>
    <col min="9748" max="9748" width="12.28515625" style="102" customWidth="1"/>
    <col min="9749" max="9749" width="5.5703125" style="102" customWidth="1"/>
    <col min="9750" max="9750" width="12.28515625" style="102" customWidth="1"/>
    <col min="9751" max="9751" width="6" style="102" customWidth="1"/>
    <col min="9752" max="9752" width="13.28515625" style="102" customWidth="1"/>
    <col min="9753" max="9984" width="8.85546875" style="102"/>
    <col min="9985" max="9985" width="6.42578125" style="102" customWidth="1"/>
    <col min="9986" max="9986" width="66.42578125" style="102" customWidth="1"/>
    <col min="9987" max="9987" width="26.85546875" style="102" customWidth="1"/>
    <col min="9988" max="9988" width="21.7109375" style="102" customWidth="1"/>
    <col min="9989" max="9989" width="40.28515625" style="102" customWidth="1"/>
    <col min="9990" max="9992" width="19.85546875" style="102" customWidth="1"/>
    <col min="9993" max="9993" width="17.42578125" style="102" customWidth="1"/>
    <col min="9994" max="10003" width="8.85546875" style="102" customWidth="1"/>
    <col min="10004" max="10004" width="12.28515625" style="102" customWidth="1"/>
    <col min="10005" max="10005" width="5.5703125" style="102" customWidth="1"/>
    <col min="10006" max="10006" width="12.28515625" style="102" customWidth="1"/>
    <col min="10007" max="10007" width="6" style="102" customWidth="1"/>
    <col min="10008" max="10008" width="13.28515625" style="102" customWidth="1"/>
    <col min="10009" max="10240" width="8.85546875" style="102"/>
    <col min="10241" max="10241" width="6.42578125" style="102" customWidth="1"/>
    <col min="10242" max="10242" width="66.42578125" style="102" customWidth="1"/>
    <col min="10243" max="10243" width="26.85546875" style="102" customWidth="1"/>
    <col min="10244" max="10244" width="21.7109375" style="102" customWidth="1"/>
    <col min="10245" max="10245" width="40.28515625" style="102" customWidth="1"/>
    <col min="10246" max="10248" width="19.85546875" style="102" customWidth="1"/>
    <col min="10249" max="10249" width="17.42578125" style="102" customWidth="1"/>
    <col min="10250" max="10259" width="8.85546875" style="102" customWidth="1"/>
    <col min="10260" max="10260" width="12.28515625" style="102" customWidth="1"/>
    <col min="10261" max="10261" width="5.5703125" style="102" customWidth="1"/>
    <col min="10262" max="10262" width="12.28515625" style="102" customWidth="1"/>
    <col min="10263" max="10263" width="6" style="102" customWidth="1"/>
    <col min="10264" max="10264" width="13.28515625" style="102" customWidth="1"/>
    <col min="10265" max="10496" width="8.85546875" style="102"/>
    <col min="10497" max="10497" width="6.42578125" style="102" customWidth="1"/>
    <col min="10498" max="10498" width="66.42578125" style="102" customWidth="1"/>
    <col min="10499" max="10499" width="26.85546875" style="102" customWidth="1"/>
    <col min="10500" max="10500" width="21.7109375" style="102" customWidth="1"/>
    <col min="10501" max="10501" width="40.28515625" style="102" customWidth="1"/>
    <col min="10502" max="10504" width="19.85546875" style="102" customWidth="1"/>
    <col min="10505" max="10505" width="17.42578125" style="102" customWidth="1"/>
    <col min="10506" max="10515" width="8.85546875" style="102" customWidth="1"/>
    <col min="10516" max="10516" width="12.28515625" style="102" customWidth="1"/>
    <col min="10517" max="10517" width="5.5703125" style="102" customWidth="1"/>
    <col min="10518" max="10518" width="12.28515625" style="102" customWidth="1"/>
    <col min="10519" max="10519" width="6" style="102" customWidth="1"/>
    <col min="10520" max="10520" width="13.28515625" style="102" customWidth="1"/>
    <col min="10521" max="10752" width="8.85546875" style="102"/>
    <col min="10753" max="10753" width="6.42578125" style="102" customWidth="1"/>
    <col min="10754" max="10754" width="66.42578125" style="102" customWidth="1"/>
    <col min="10755" max="10755" width="26.85546875" style="102" customWidth="1"/>
    <col min="10756" max="10756" width="21.7109375" style="102" customWidth="1"/>
    <col min="10757" max="10757" width="40.28515625" style="102" customWidth="1"/>
    <col min="10758" max="10760" width="19.85546875" style="102" customWidth="1"/>
    <col min="10761" max="10761" width="17.42578125" style="102" customWidth="1"/>
    <col min="10762" max="10771" width="8.85546875" style="102" customWidth="1"/>
    <col min="10772" max="10772" width="12.28515625" style="102" customWidth="1"/>
    <col min="10773" max="10773" width="5.5703125" style="102" customWidth="1"/>
    <col min="10774" max="10774" width="12.28515625" style="102" customWidth="1"/>
    <col min="10775" max="10775" width="6" style="102" customWidth="1"/>
    <col min="10776" max="10776" width="13.28515625" style="102" customWidth="1"/>
    <col min="10777" max="11008" width="8.85546875" style="102"/>
    <col min="11009" max="11009" width="6.42578125" style="102" customWidth="1"/>
    <col min="11010" max="11010" width="66.42578125" style="102" customWidth="1"/>
    <col min="11011" max="11011" width="26.85546875" style="102" customWidth="1"/>
    <col min="11012" max="11012" width="21.7109375" style="102" customWidth="1"/>
    <col min="11013" max="11013" width="40.28515625" style="102" customWidth="1"/>
    <col min="11014" max="11016" width="19.85546875" style="102" customWidth="1"/>
    <col min="11017" max="11017" width="17.42578125" style="102" customWidth="1"/>
    <col min="11018" max="11027" width="8.85546875" style="102" customWidth="1"/>
    <col min="11028" max="11028" width="12.28515625" style="102" customWidth="1"/>
    <col min="11029" max="11029" width="5.5703125" style="102" customWidth="1"/>
    <col min="11030" max="11030" width="12.28515625" style="102" customWidth="1"/>
    <col min="11031" max="11031" width="6" style="102" customWidth="1"/>
    <col min="11032" max="11032" width="13.28515625" style="102" customWidth="1"/>
    <col min="11033" max="11264" width="8.85546875" style="102"/>
    <col min="11265" max="11265" width="6.42578125" style="102" customWidth="1"/>
    <col min="11266" max="11266" width="66.42578125" style="102" customWidth="1"/>
    <col min="11267" max="11267" width="26.85546875" style="102" customWidth="1"/>
    <col min="11268" max="11268" width="21.7109375" style="102" customWidth="1"/>
    <col min="11269" max="11269" width="40.28515625" style="102" customWidth="1"/>
    <col min="11270" max="11272" width="19.85546875" style="102" customWidth="1"/>
    <col min="11273" max="11273" width="17.42578125" style="102" customWidth="1"/>
    <col min="11274" max="11283" width="8.85546875" style="102" customWidth="1"/>
    <col min="11284" max="11284" width="12.28515625" style="102" customWidth="1"/>
    <col min="11285" max="11285" width="5.5703125" style="102" customWidth="1"/>
    <col min="11286" max="11286" width="12.28515625" style="102" customWidth="1"/>
    <col min="11287" max="11287" width="6" style="102" customWidth="1"/>
    <col min="11288" max="11288" width="13.28515625" style="102" customWidth="1"/>
    <col min="11289" max="11520" width="8.85546875" style="102"/>
    <col min="11521" max="11521" width="6.42578125" style="102" customWidth="1"/>
    <col min="11522" max="11522" width="66.42578125" style="102" customWidth="1"/>
    <col min="11523" max="11523" width="26.85546875" style="102" customWidth="1"/>
    <col min="11524" max="11524" width="21.7109375" style="102" customWidth="1"/>
    <col min="11525" max="11525" width="40.28515625" style="102" customWidth="1"/>
    <col min="11526" max="11528" width="19.85546875" style="102" customWidth="1"/>
    <col min="11529" max="11529" width="17.42578125" style="102" customWidth="1"/>
    <col min="11530" max="11539" width="8.85546875" style="102" customWidth="1"/>
    <col min="11540" max="11540" width="12.28515625" style="102" customWidth="1"/>
    <col min="11541" max="11541" width="5.5703125" style="102" customWidth="1"/>
    <col min="11542" max="11542" width="12.28515625" style="102" customWidth="1"/>
    <col min="11543" max="11543" width="6" style="102" customWidth="1"/>
    <col min="11544" max="11544" width="13.28515625" style="102" customWidth="1"/>
    <col min="11545" max="11776" width="8.85546875" style="102"/>
    <col min="11777" max="11777" width="6.42578125" style="102" customWidth="1"/>
    <col min="11778" max="11778" width="66.42578125" style="102" customWidth="1"/>
    <col min="11779" max="11779" width="26.85546875" style="102" customWidth="1"/>
    <col min="11780" max="11780" width="21.7109375" style="102" customWidth="1"/>
    <col min="11781" max="11781" width="40.28515625" style="102" customWidth="1"/>
    <col min="11782" max="11784" width="19.85546875" style="102" customWidth="1"/>
    <col min="11785" max="11785" width="17.42578125" style="102" customWidth="1"/>
    <col min="11786" max="11795" width="8.85546875" style="102" customWidth="1"/>
    <col min="11796" max="11796" width="12.28515625" style="102" customWidth="1"/>
    <col min="11797" max="11797" width="5.5703125" style="102" customWidth="1"/>
    <col min="11798" max="11798" width="12.28515625" style="102" customWidth="1"/>
    <col min="11799" max="11799" width="6" style="102" customWidth="1"/>
    <col min="11800" max="11800" width="13.28515625" style="102" customWidth="1"/>
    <col min="11801" max="12032" width="8.85546875" style="102"/>
    <col min="12033" max="12033" width="6.42578125" style="102" customWidth="1"/>
    <col min="12034" max="12034" width="66.42578125" style="102" customWidth="1"/>
    <col min="12035" max="12035" width="26.85546875" style="102" customWidth="1"/>
    <col min="12036" max="12036" width="21.7109375" style="102" customWidth="1"/>
    <col min="12037" max="12037" width="40.28515625" style="102" customWidth="1"/>
    <col min="12038" max="12040" width="19.85546875" style="102" customWidth="1"/>
    <col min="12041" max="12041" width="17.42578125" style="102" customWidth="1"/>
    <col min="12042" max="12051" width="8.85546875" style="102" customWidth="1"/>
    <col min="12052" max="12052" width="12.28515625" style="102" customWidth="1"/>
    <col min="12053" max="12053" width="5.5703125" style="102" customWidth="1"/>
    <col min="12054" max="12054" width="12.28515625" style="102" customWidth="1"/>
    <col min="12055" max="12055" width="6" style="102" customWidth="1"/>
    <col min="12056" max="12056" width="13.28515625" style="102" customWidth="1"/>
    <col min="12057" max="12288" width="8.85546875" style="102"/>
    <col min="12289" max="12289" width="6.42578125" style="102" customWidth="1"/>
    <col min="12290" max="12290" width="66.42578125" style="102" customWidth="1"/>
    <col min="12291" max="12291" width="26.85546875" style="102" customWidth="1"/>
    <col min="12292" max="12292" width="21.7109375" style="102" customWidth="1"/>
    <col min="12293" max="12293" width="40.28515625" style="102" customWidth="1"/>
    <col min="12294" max="12296" width="19.85546875" style="102" customWidth="1"/>
    <col min="12297" max="12297" width="17.42578125" style="102" customWidth="1"/>
    <col min="12298" max="12307" width="8.85546875" style="102" customWidth="1"/>
    <col min="12308" max="12308" width="12.28515625" style="102" customWidth="1"/>
    <col min="12309" max="12309" width="5.5703125" style="102" customWidth="1"/>
    <col min="12310" max="12310" width="12.28515625" style="102" customWidth="1"/>
    <col min="12311" max="12311" width="6" style="102" customWidth="1"/>
    <col min="12312" max="12312" width="13.28515625" style="102" customWidth="1"/>
    <col min="12313" max="12544" width="8.85546875" style="102"/>
    <col min="12545" max="12545" width="6.42578125" style="102" customWidth="1"/>
    <col min="12546" max="12546" width="66.42578125" style="102" customWidth="1"/>
    <col min="12547" max="12547" width="26.85546875" style="102" customWidth="1"/>
    <col min="12548" max="12548" width="21.7109375" style="102" customWidth="1"/>
    <col min="12549" max="12549" width="40.28515625" style="102" customWidth="1"/>
    <col min="12550" max="12552" width="19.85546875" style="102" customWidth="1"/>
    <col min="12553" max="12553" width="17.42578125" style="102" customWidth="1"/>
    <col min="12554" max="12563" width="8.85546875" style="102" customWidth="1"/>
    <col min="12564" max="12564" width="12.28515625" style="102" customWidth="1"/>
    <col min="12565" max="12565" width="5.5703125" style="102" customWidth="1"/>
    <col min="12566" max="12566" width="12.28515625" style="102" customWidth="1"/>
    <col min="12567" max="12567" width="6" style="102" customWidth="1"/>
    <col min="12568" max="12568" width="13.28515625" style="102" customWidth="1"/>
    <col min="12569" max="12800" width="8.85546875" style="102"/>
    <col min="12801" max="12801" width="6.42578125" style="102" customWidth="1"/>
    <col min="12802" max="12802" width="66.42578125" style="102" customWidth="1"/>
    <col min="12803" max="12803" width="26.85546875" style="102" customWidth="1"/>
    <col min="12804" max="12804" width="21.7109375" style="102" customWidth="1"/>
    <col min="12805" max="12805" width="40.28515625" style="102" customWidth="1"/>
    <col min="12806" max="12808" width="19.85546875" style="102" customWidth="1"/>
    <col min="12809" max="12809" width="17.42578125" style="102" customWidth="1"/>
    <col min="12810" max="12819" width="8.85546875" style="102" customWidth="1"/>
    <col min="12820" max="12820" width="12.28515625" style="102" customWidth="1"/>
    <col min="12821" max="12821" width="5.5703125" style="102" customWidth="1"/>
    <col min="12822" max="12822" width="12.28515625" style="102" customWidth="1"/>
    <col min="12823" max="12823" width="6" style="102" customWidth="1"/>
    <col min="12824" max="12824" width="13.28515625" style="102" customWidth="1"/>
    <col min="12825" max="13056" width="8.85546875" style="102"/>
    <col min="13057" max="13057" width="6.42578125" style="102" customWidth="1"/>
    <col min="13058" max="13058" width="66.42578125" style="102" customWidth="1"/>
    <col min="13059" max="13059" width="26.85546875" style="102" customWidth="1"/>
    <col min="13060" max="13060" width="21.7109375" style="102" customWidth="1"/>
    <col min="13061" max="13061" width="40.28515625" style="102" customWidth="1"/>
    <col min="13062" max="13064" width="19.85546875" style="102" customWidth="1"/>
    <col min="13065" max="13065" width="17.42578125" style="102" customWidth="1"/>
    <col min="13066" max="13075" width="8.85546875" style="102" customWidth="1"/>
    <col min="13076" max="13076" width="12.28515625" style="102" customWidth="1"/>
    <col min="13077" max="13077" width="5.5703125" style="102" customWidth="1"/>
    <col min="13078" max="13078" width="12.28515625" style="102" customWidth="1"/>
    <col min="13079" max="13079" width="6" style="102" customWidth="1"/>
    <col min="13080" max="13080" width="13.28515625" style="102" customWidth="1"/>
    <col min="13081" max="13312" width="8.85546875" style="102"/>
    <col min="13313" max="13313" width="6.42578125" style="102" customWidth="1"/>
    <col min="13314" max="13314" width="66.42578125" style="102" customWidth="1"/>
    <col min="13315" max="13315" width="26.85546875" style="102" customWidth="1"/>
    <col min="13316" max="13316" width="21.7109375" style="102" customWidth="1"/>
    <col min="13317" max="13317" width="40.28515625" style="102" customWidth="1"/>
    <col min="13318" max="13320" width="19.85546875" style="102" customWidth="1"/>
    <col min="13321" max="13321" width="17.42578125" style="102" customWidth="1"/>
    <col min="13322" max="13331" width="8.85546875" style="102" customWidth="1"/>
    <col min="13332" max="13332" width="12.28515625" style="102" customWidth="1"/>
    <col min="13333" max="13333" width="5.5703125" style="102" customWidth="1"/>
    <col min="13334" max="13334" width="12.28515625" style="102" customWidth="1"/>
    <col min="13335" max="13335" width="6" style="102" customWidth="1"/>
    <col min="13336" max="13336" width="13.28515625" style="102" customWidth="1"/>
    <col min="13337" max="13568" width="8.85546875" style="102"/>
    <col min="13569" max="13569" width="6.42578125" style="102" customWidth="1"/>
    <col min="13570" max="13570" width="66.42578125" style="102" customWidth="1"/>
    <col min="13571" max="13571" width="26.85546875" style="102" customWidth="1"/>
    <col min="13572" max="13572" width="21.7109375" style="102" customWidth="1"/>
    <col min="13573" max="13573" width="40.28515625" style="102" customWidth="1"/>
    <col min="13574" max="13576" width="19.85546875" style="102" customWidth="1"/>
    <col min="13577" max="13577" width="17.42578125" style="102" customWidth="1"/>
    <col min="13578" max="13587" width="8.85546875" style="102" customWidth="1"/>
    <col min="13588" max="13588" width="12.28515625" style="102" customWidth="1"/>
    <col min="13589" max="13589" width="5.5703125" style="102" customWidth="1"/>
    <col min="13590" max="13590" width="12.28515625" style="102" customWidth="1"/>
    <col min="13591" max="13591" width="6" style="102" customWidth="1"/>
    <col min="13592" max="13592" width="13.28515625" style="102" customWidth="1"/>
    <col min="13593" max="13824" width="8.85546875" style="102"/>
    <col min="13825" max="13825" width="6.42578125" style="102" customWidth="1"/>
    <col min="13826" max="13826" width="66.42578125" style="102" customWidth="1"/>
    <col min="13827" max="13827" width="26.85546875" style="102" customWidth="1"/>
    <col min="13828" max="13828" width="21.7109375" style="102" customWidth="1"/>
    <col min="13829" max="13829" width="40.28515625" style="102" customWidth="1"/>
    <col min="13830" max="13832" width="19.85546875" style="102" customWidth="1"/>
    <col min="13833" max="13833" width="17.42578125" style="102" customWidth="1"/>
    <col min="13834" max="13843" width="8.85546875" style="102" customWidth="1"/>
    <col min="13844" max="13844" width="12.28515625" style="102" customWidth="1"/>
    <col min="13845" max="13845" width="5.5703125" style="102" customWidth="1"/>
    <col min="13846" max="13846" width="12.28515625" style="102" customWidth="1"/>
    <col min="13847" max="13847" width="6" style="102" customWidth="1"/>
    <col min="13848" max="13848" width="13.28515625" style="102" customWidth="1"/>
    <col min="13849" max="14080" width="8.85546875" style="102"/>
    <col min="14081" max="14081" width="6.42578125" style="102" customWidth="1"/>
    <col min="14082" max="14082" width="66.42578125" style="102" customWidth="1"/>
    <col min="14083" max="14083" width="26.85546875" style="102" customWidth="1"/>
    <col min="14084" max="14084" width="21.7109375" style="102" customWidth="1"/>
    <col min="14085" max="14085" width="40.28515625" style="102" customWidth="1"/>
    <col min="14086" max="14088" width="19.85546875" style="102" customWidth="1"/>
    <col min="14089" max="14089" width="17.42578125" style="102" customWidth="1"/>
    <col min="14090" max="14099" width="8.85546875" style="102" customWidth="1"/>
    <col min="14100" max="14100" width="12.28515625" style="102" customWidth="1"/>
    <col min="14101" max="14101" width="5.5703125" style="102" customWidth="1"/>
    <col min="14102" max="14102" width="12.28515625" style="102" customWidth="1"/>
    <col min="14103" max="14103" width="6" style="102" customWidth="1"/>
    <col min="14104" max="14104" width="13.28515625" style="102" customWidth="1"/>
    <col min="14105" max="14336" width="8.85546875" style="102"/>
    <col min="14337" max="14337" width="6.42578125" style="102" customWidth="1"/>
    <col min="14338" max="14338" width="66.42578125" style="102" customWidth="1"/>
    <col min="14339" max="14339" width="26.85546875" style="102" customWidth="1"/>
    <col min="14340" max="14340" width="21.7109375" style="102" customWidth="1"/>
    <col min="14341" max="14341" width="40.28515625" style="102" customWidth="1"/>
    <col min="14342" max="14344" width="19.85546875" style="102" customWidth="1"/>
    <col min="14345" max="14345" width="17.42578125" style="102" customWidth="1"/>
    <col min="14346" max="14355" width="8.85546875" style="102" customWidth="1"/>
    <col min="14356" max="14356" width="12.28515625" style="102" customWidth="1"/>
    <col min="14357" max="14357" width="5.5703125" style="102" customWidth="1"/>
    <col min="14358" max="14358" width="12.28515625" style="102" customWidth="1"/>
    <col min="14359" max="14359" width="6" style="102" customWidth="1"/>
    <col min="14360" max="14360" width="13.28515625" style="102" customWidth="1"/>
    <col min="14361" max="14592" width="8.85546875" style="102"/>
    <col min="14593" max="14593" width="6.42578125" style="102" customWidth="1"/>
    <col min="14594" max="14594" width="66.42578125" style="102" customWidth="1"/>
    <col min="14595" max="14595" width="26.85546875" style="102" customWidth="1"/>
    <col min="14596" max="14596" width="21.7109375" style="102" customWidth="1"/>
    <col min="14597" max="14597" width="40.28515625" style="102" customWidth="1"/>
    <col min="14598" max="14600" width="19.85546875" style="102" customWidth="1"/>
    <col min="14601" max="14601" width="17.42578125" style="102" customWidth="1"/>
    <col min="14602" max="14611" width="8.85546875" style="102" customWidth="1"/>
    <col min="14612" max="14612" width="12.28515625" style="102" customWidth="1"/>
    <col min="14613" max="14613" width="5.5703125" style="102" customWidth="1"/>
    <col min="14614" max="14614" width="12.28515625" style="102" customWidth="1"/>
    <col min="14615" max="14615" width="6" style="102" customWidth="1"/>
    <col min="14616" max="14616" width="13.28515625" style="102" customWidth="1"/>
    <col min="14617" max="14848" width="8.85546875" style="102"/>
    <col min="14849" max="14849" width="6.42578125" style="102" customWidth="1"/>
    <col min="14850" max="14850" width="66.42578125" style="102" customWidth="1"/>
    <col min="14851" max="14851" width="26.85546875" style="102" customWidth="1"/>
    <col min="14852" max="14852" width="21.7109375" style="102" customWidth="1"/>
    <col min="14853" max="14853" width="40.28515625" style="102" customWidth="1"/>
    <col min="14854" max="14856" width="19.85546875" style="102" customWidth="1"/>
    <col min="14857" max="14857" width="17.42578125" style="102" customWidth="1"/>
    <col min="14858" max="14867" width="8.85546875" style="102" customWidth="1"/>
    <col min="14868" max="14868" width="12.28515625" style="102" customWidth="1"/>
    <col min="14869" max="14869" width="5.5703125" style="102" customWidth="1"/>
    <col min="14870" max="14870" width="12.28515625" style="102" customWidth="1"/>
    <col min="14871" max="14871" width="6" style="102" customWidth="1"/>
    <col min="14872" max="14872" width="13.28515625" style="102" customWidth="1"/>
    <col min="14873" max="15104" width="8.85546875" style="102"/>
    <col min="15105" max="15105" width="6.42578125" style="102" customWidth="1"/>
    <col min="15106" max="15106" width="66.42578125" style="102" customWidth="1"/>
    <col min="15107" max="15107" width="26.85546875" style="102" customWidth="1"/>
    <col min="15108" max="15108" width="21.7109375" style="102" customWidth="1"/>
    <col min="15109" max="15109" width="40.28515625" style="102" customWidth="1"/>
    <col min="15110" max="15112" width="19.85546875" style="102" customWidth="1"/>
    <col min="15113" max="15113" width="17.42578125" style="102" customWidth="1"/>
    <col min="15114" max="15123" width="8.85546875" style="102" customWidth="1"/>
    <col min="15124" max="15124" width="12.28515625" style="102" customWidth="1"/>
    <col min="15125" max="15125" width="5.5703125" style="102" customWidth="1"/>
    <col min="15126" max="15126" width="12.28515625" style="102" customWidth="1"/>
    <col min="15127" max="15127" width="6" style="102" customWidth="1"/>
    <col min="15128" max="15128" width="13.28515625" style="102" customWidth="1"/>
    <col min="15129" max="15360" width="8.85546875" style="102"/>
    <col min="15361" max="15361" width="6.42578125" style="102" customWidth="1"/>
    <col min="15362" max="15362" width="66.42578125" style="102" customWidth="1"/>
    <col min="15363" max="15363" width="26.85546875" style="102" customWidth="1"/>
    <col min="15364" max="15364" width="21.7109375" style="102" customWidth="1"/>
    <col min="15365" max="15365" width="40.28515625" style="102" customWidth="1"/>
    <col min="15366" max="15368" width="19.85546875" style="102" customWidth="1"/>
    <col min="15369" max="15369" width="17.42578125" style="102" customWidth="1"/>
    <col min="15370" max="15379" width="8.85546875" style="102" customWidth="1"/>
    <col min="15380" max="15380" width="12.28515625" style="102" customWidth="1"/>
    <col min="15381" max="15381" width="5.5703125" style="102" customWidth="1"/>
    <col min="15382" max="15382" width="12.28515625" style="102" customWidth="1"/>
    <col min="15383" max="15383" width="6" style="102" customWidth="1"/>
    <col min="15384" max="15384" width="13.28515625" style="102" customWidth="1"/>
    <col min="15385" max="15616" width="8.85546875" style="102"/>
    <col min="15617" max="15617" width="6.42578125" style="102" customWidth="1"/>
    <col min="15618" max="15618" width="66.42578125" style="102" customWidth="1"/>
    <col min="15619" max="15619" width="26.85546875" style="102" customWidth="1"/>
    <col min="15620" max="15620" width="21.7109375" style="102" customWidth="1"/>
    <col min="15621" max="15621" width="40.28515625" style="102" customWidth="1"/>
    <col min="15622" max="15624" width="19.85546875" style="102" customWidth="1"/>
    <col min="15625" max="15625" width="17.42578125" style="102" customWidth="1"/>
    <col min="15626" max="15635" width="8.85546875" style="102" customWidth="1"/>
    <col min="15636" max="15636" width="12.28515625" style="102" customWidth="1"/>
    <col min="15637" max="15637" width="5.5703125" style="102" customWidth="1"/>
    <col min="15638" max="15638" width="12.28515625" style="102" customWidth="1"/>
    <col min="15639" max="15639" width="6" style="102" customWidth="1"/>
    <col min="15640" max="15640" width="13.28515625" style="102" customWidth="1"/>
    <col min="15641" max="15872" width="8.85546875" style="102"/>
    <col min="15873" max="15873" width="6.42578125" style="102" customWidth="1"/>
    <col min="15874" max="15874" width="66.42578125" style="102" customWidth="1"/>
    <col min="15875" max="15875" width="26.85546875" style="102" customWidth="1"/>
    <col min="15876" max="15876" width="21.7109375" style="102" customWidth="1"/>
    <col min="15877" max="15877" width="40.28515625" style="102" customWidth="1"/>
    <col min="15878" max="15880" width="19.85546875" style="102" customWidth="1"/>
    <col min="15881" max="15881" width="17.42578125" style="102" customWidth="1"/>
    <col min="15882" max="15891" width="8.85546875" style="102" customWidth="1"/>
    <col min="15892" max="15892" width="12.28515625" style="102" customWidth="1"/>
    <col min="15893" max="15893" width="5.5703125" style="102" customWidth="1"/>
    <col min="15894" max="15894" width="12.28515625" style="102" customWidth="1"/>
    <col min="15895" max="15895" width="6" style="102" customWidth="1"/>
    <col min="15896" max="15896" width="13.28515625" style="102" customWidth="1"/>
    <col min="15897" max="16128" width="8.85546875" style="102"/>
    <col min="16129" max="16129" width="6.42578125" style="102" customWidth="1"/>
    <col min="16130" max="16130" width="66.42578125" style="102" customWidth="1"/>
    <col min="16131" max="16131" width="26.85546875" style="102" customWidth="1"/>
    <col min="16132" max="16132" width="21.7109375" style="102" customWidth="1"/>
    <col min="16133" max="16133" width="40.28515625" style="102" customWidth="1"/>
    <col min="16134" max="16136" width="19.85546875" style="102" customWidth="1"/>
    <col min="16137" max="16137" width="17.42578125" style="102" customWidth="1"/>
    <col min="16138" max="16147" width="8.85546875" style="102" customWidth="1"/>
    <col min="16148" max="16148" width="12.28515625" style="102" customWidth="1"/>
    <col min="16149" max="16149" width="5.5703125" style="102" customWidth="1"/>
    <col min="16150" max="16150" width="12.28515625" style="102" customWidth="1"/>
    <col min="16151" max="16151" width="6" style="102" customWidth="1"/>
    <col min="16152" max="16152" width="13.28515625" style="102" customWidth="1"/>
    <col min="16153" max="16384" width="8.85546875" style="102"/>
  </cols>
  <sheetData>
    <row r="1" spans="1:24" x14ac:dyDescent="0.3">
      <c r="E1" s="372" t="s">
        <v>520</v>
      </c>
    </row>
    <row r="3" spans="1:24" x14ac:dyDescent="0.3">
      <c r="A3" s="1197" t="s">
        <v>637</v>
      </c>
      <c r="B3" s="1197"/>
      <c r="C3" s="1197"/>
      <c r="D3" s="1197"/>
      <c r="E3" s="1197"/>
    </row>
    <row r="4" spans="1:24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24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24" ht="18" customHeight="1" x14ac:dyDescent="0.3">
      <c r="A6" s="412" t="s">
        <v>679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24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24" x14ac:dyDescent="0.3">
      <c r="A8" s="195"/>
    </row>
    <row r="9" spans="1:24" s="153" customFormat="1" ht="56.25" customHeight="1" x14ac:dyDescent="0.3">
      <c r="A9" s="196" t="s">
        <v>351</v>
      </c>
      <c r="B9" s="196" t="s">
        <v>0</v>
      </c>
      <c r="C9" s="197" t="s">
        <v>426</v>
      </c>
      <c r="D9" s="197" t="s">
        <v>427</v>
      </c>
      <c r="E9" s="197" t="s">
        <v>428</v>
      </c>
      <c r="F9" s="198"/>
      <c r="G9" s="198"/>
      <c r="H9" s="198"/>
    </row>
    <row r="10" spans="1:24" ht="16.5" customHeight="1" x14ac:dyDescent="0.3">
      <c r="A10" s="199">
        <v>1</v>
      </c>
      <c r="B10" s="199">
        <v>2</v>
      </c>
      <c r="C10" s="199">
        <v>3</v>
      </c>
      <c r="D10" s="199">
        <v>4</v>
      </c>
      <c r="E10" s="199">
        <v>5</v>
      </c>
      <c r="F10" s="445" t="s">
        <v>429</v>
      </c>
      <c r="G10" s="445" t="s">
        <v>371</v>
      </c>
      <c r="H10" s="445" t="s">
        <v>372</v>
      </c>
      <c r="T10" s="173"/>
      <c r="U10" s="173"/>
      <c r="V10" s="173"/>
      <c r="W10" s="173"/>
      <c r="X10" s="185"/>
    </row>
    <row r="11" spans="1:24" ht="24" customHeight="1" x14ac:dyDescent="0.3">
      <c r="A11" s="200">
        <v>1</v>
      </c>
      <c r="B11" s="201" t="s">
        <v>430</v>
      </c>
      <c r="C11" s="202">
        <f>E11/D11</f>
        <v>6532.6633165829153</v>
      </c>
      <c r="D11" s="203">
        <v>9.9499999999999993</v>
      </c>
      <c r="E11" s="203">
        <v>65000</v>
      </c>
      <c r="F11" s="468"/>
      <c r="G11" s="444"/>
      <c r="H11" s="462">
        <f>E11-G11</f>
        <v>65000</v>
      </c>
      <c r="T11" s="176"/>
      <c r="U11" s="173"/>
      <c r="V11" s="176"/>
      <c r="W11" s="173"/>
      <c r="X11" s="204"/>
    </row>
    <row r="12" spans="1:24" ht="23.25" customHeight="1" x14ac:dyDescent="0.3">
      <c r="A12" s="200">
        <v>2</v>
      </c>
      <c r="B12" s="201" t="s">
        <v>431</v>
      </c>
      <c r="C12" s="202">
        <f t="shared" ref="C12:C17" si="0">E12/D12</f>
        <v>13.329612149941473</v>
      </c>
      <c r="D12" s="203">
        <v>2400.67</v>
      </c>
      <c r="E12" s="203">
        <v>32000</v>
      </c>
      <c r="F12" s="468"/>
      <c r="G12" s="444"/>
      <c r="H12" s="462">
        <f t="shared" ref="H12:H18" si="1">E12-G12</f>
        <v>32000</v>
      </c>
    </row>
    <row r="13" spans="1:24" ht="26.25" hidden="1" customHeight="1" x14ac:dyDescent="0.3">
      <c r="A13" s="200">
        <v>3</v>
      </c>
      <c r="B13" s="201" t="s">
        <v>432</v>
      </c>
      <c r="C13" s="202">
        <f t="shared" si="0"/>
        <v>0</v>
      </c>
      <c r="D13" s="203">
        <v>2400.67</v>
      </c>
      <c r="E13" s="203"/>
      <c r="F13" s="468"/>
      <c r="G13" s="444"/>
      <c r="H13" s="462">
        <f t="shared" si="1"/>
        <v>0</v>
      </c>
    </row>
    <row r="14" spans="1:24" ht="26.25" customHeight="1" x14ac:dyDescent="0.3">
      <c r="A14" s="200">
        <v>3</v>
      </c>
      <c r="B14" s="201" t="s">
        <v>433</v>
      </c>
      <c r="C14" s="202">
        <f t="shared" si="0"/>
        <v>390.39039039039045</v>
      </c>
      <c r="D14" s="203">
        <v>33.299999999999997</v>
      </c>
      <c r="E14" s="203">
        <v>13000</v>
      </c>
      <c r="F14" s="468"/>
      <c r="G14" s="444"/>
      <c r="H14" s="462">
        <f t="shared" si="1"/>
        <v>13000</v>
      </c>
    </row>
    <row r="15" spans="1:24" ht="26.25" hidden="1" customHeight="1" x14ac:dyDescent="0.3">
      <c r="A15" s="200">
        <v>5</v>
      </c>
      <c r="B15" s="201" t="s">
        <v>434</v>
      </c>
      <c r="C15" s="202">
        <f t="shared" si="0"/>
        <v>0</v>
      </c>
      <c r="D15" s="203">
        <v>33.299999999999997</v>
      </c>
      <c r="E15" s="203"/>
      <c r="F15" s="468"/>
      <c r="G15" s="444"/>
      <c r="H15" s="462">
        <f t="shared" si="1"/>
        <v>0</v>
      </c>
    </row>
    <row r="16" spans="1:24" ht="26.25" hidden="1" customHeight="1" x14ac:dyDescent="0.3">
      <c r="A16" s="200">
        <v>6</v>
      </c>
      <c r="B16" s="201" t="s">
        <v>435</v>
      </c>
      <c r="C16" s="202">
        <f t="shared" si="0"/>
        <v>0</v>
      </c>
      <c r="D16" s="203">
        <v>47.5</v>
      </c>
      <c r="E16" s="203"/>
      <c r="F16" s="468"/>
      <c r="G16" s="444"/>
      <c r="H16" s="462">
        <f t="shared" si="1"/>
        <v>0</v>
      </c>
    </row>
    <row r="17" spans="1:9" ht="26.25" hidden="1" customHeight="1" x14ac:dyDescent="0.3">
      <c r="A17" s="200">
        <v>7</v>
      </c>
      <c r="B17" s="201" t="s">
        <v>437</v>
      </c>
      <c r="C17" s="202">
        <f t="shared" si="0"/>
        <v>0</v>
      </c>
      <c r="D17" s="203">
        <v>7849.45</v>
      </c>
      <c r="E17" s="605"/>
      <c r="F17" s="468"/>
      <c r="G17" s="444"/>
      <c r="H17" s="462">
        <f t="shared" si="1"/>
        <v>0</v>
      </c>
    </row>
    <row r="18" spans="1:9" ht="26.25" hidden="1" customHeight="1" x14ac:dyDescent="0.3">
      <c r="A18" s="200">
        <v>7</v>
      </c>
      <c r="B18" s="201" t="s">
        <v>436</v>
      </c>
      <c r="C18" s="200"/>
      <c r="D18" s="203"/>
      <c r="E18" s="203"/>
      <c r="F18" s="468"/>
      <c r="G18" s="444"/>
      <c r="H18" s="462">
        <f t="shared" si="1"/>
        <v>0</v>
      </c>
    </row>
    <row r="19" spans="1:9" ht="26.25" hidden="1" customHeight="1" x14ac:dyDescent="0.3">
      <c r="A19" s="200"/>
      <c r="B19" s="201"/>
      <c r="C19" s="200"/>
      <c r="D19" s="203"/>
      <c r="E19" s="203"/>
      <c r="F19" s="113"/>
      <c r="G19" s="113"/>
      <c r="H19" s="113"/>
    </row>
    <row r="20" spans="1:9" x14ac:dyDescent="0.3">
      <c r="A20" s="200"/>
      <c r="B20" s="201"/>
      <c r="C20" s="200"/>
      <c r="D20" s="203"/>
      <c r="E20" s="203" t="str">
        <f>IF(C20*D20=0," ",C20*D20)</f>
        <v xml:space="preserve"> </v>
      </c>
      <c r="F20" s="113"/>
      <c r="G20" s="113"/>
      <c r="H20" s="113"/>
    </row>
    <row r="21" spans="1:9" s="209" customFormat="1" ht="22.15" customHeight="1" x14ac:dyDescent="0.3">
      <c r="A21" s="205"/>
      <c r="B21" s="206" t="s">
        <v>364</v>
      </c>
      <c r="C21" s="207" t="s">
        <v>374</v>
      </c>
      <c r="D21" s="207" t="s">
        <v>374</v>
      </c>
      <c r="E21" s="208">
        <f>SUM(E11:E20)</f>
        <v>110000</v>
      </c>
      <c r="F21" s="470" t="s">
        <v>438</v>
      </c>
      <c r="G21" s="461">
        <f>SUM(G11:G20)</f>
        <v>0</v>
      </c>
      <c r="H21" s="461">
        <f>SUM(H11:H20)</f>
        <v>110000</v>
      </c>
    </row>
    <row r="22" spans="1:9" s="153" customFormat="1" ht="22.15" customHeight="1" x14ac:dyDescent="0.3">
      <c r="A22" s="210"/>
      <c r="B22" s="211"/>
      <c r="C22" s="172"/>
      <c r="D22" s="172"/>
      <c r="E22" s="212"/>
      <c r="F22" s="464"/>
      <c r="G22" s="543"/>
      <c r="H22" s="543"/>
    </row>
    <row r="23" spans="1:9" s="84" customFormat="1" ht="23.25" customHeight="1" x14ac:dyDescent="0.25">
      <c r="A23" s="97" t="s">
        <v>541</v>
      </c>
      <c r="C23" s="378"/>
      <c r="E23" s="604" t="s">
        <v>694</v>
      </c>
      <c r="I23" s="415"/>
    </row>
    <row r="24" spans="1:9" s="389" customFormat="1" ht="12.75" x14ac:dyDescent="0.25">
      <c r="C24" s="391" t="s">
        <v>171</v>
      </c>
      <c r="E24" s="391" t="s">
        <v>172</v>
      </c>
      <c r="I24" s="393"/>
    </row>
    <row r="25" spans="1:9" s="82" customFormat="1" ht="15.75" x14ac:dyDescent="0.25">
      <c r="I25" s="392"/>
    </row>
    <row r="26" spans="1:9" s="84" customFormat="1" ht="23.25" customHeight="1" x14ac:dyDescent="0.25">
      <c r="A26" s="97" t="s">
        <v>173</v>
      </c>
      <c r="C26" s="378"/>
      <c r="E26" s="714" t="s">
        <v>742</v>
      </c>
      <c r="I26" s="415"/>
    </row>
    <row r="27" spans="1:9" s="389" customFormat="1" ht="12.75" x14ac:dyDescent="0.25">
      <c r="C27" s="391" t="s">
        <v>171</v>
      </c>
      <c r="E27" s="391" t="s">
        <v>172</v>
      </c>
      <c r="I27" s="393"/>
    </row>
    <row r="29" spans="1:9" s="213" customFormat="1" ht="19.5" x14ac:dyDescent="0.3">
      <c r="F29" s="214"/>
      <c r="G29" s="214"/>
      <c r="H29" s="214"/>
    </row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5" hidden="1" x14ac:dyDescent="0.3"/>
    <row r="76" hidden="1" x14ac:dyDescent="0.3"/>
    <row r="77" hidden="1" x14ac:dyDescent="0.3"/>
  </sheetData>
  <mergeCells count="1">
    <mergeCell ref="A3:E3"/>
  </mergeCells>
  <pageMargins left="0.31496062992125984" right="0.31496062992125984" top="0.35433070866141736" bottom="0.35433070866141736" header="0.31496062992125984" footer="0.31496062992125984"/>
  <pageSetup paperSize="9" scale="59"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G28"/>
  <sheetViews>
    <sheetView view="pageBreakPreview" zoomScale="85" zoomScaleSheetLayoutView="85" workbookViewId="0">
      <selection activeCell="P17" sqref="P17"/>
    </sheetView>
  </sheetViews>
  <sheetFormatPr defaultRowHeight="15" x14ac:dyDescent="0.25"/>
  <cols>
    <col min="1" max="1" width="11.5703125" style="65" customWidth="1"/>
    <col min="2" max="6" width="26.28515625" style="65" customWidth="1"/>
    <col min="7" max="256" width="9.140625" style="65"/>
    <col min="257" max="257" width="11.5703125" style="65" customWidth="1"/>
    <col min="258" max="262" width="26.28515625" style="65" customWidth="1"/>
    <col min="263" max="512" width="9.140625" style="65"/>
    <col min="513" max="513" width="11.5703125" style="65" customWidth="1"/>
    <col min="514" max="518" width="26.28515625" style="65" customWidth="1"/>
    <col min="519" max="768" width="9.140625" style="65"/>
    <col min="769" max="769" width="11.5703125" style="65" customWidth="1"/>
    <col min="770" max="774" width="26.28515625" style="65" customWidth="1"/>
    <col min="775" max="1024" width="9.140625" style="65"/>
    <col min="1025" max="1025" width="11.5703125" style="65" customWidth="1"/>
    <col min="1026" max="1030" width="26.28515625" style="65" customWidth="1"/>
    <col min="1031" max="1280" width="9.140625" style="65"/>
    <col min="1281" max="1281" width="11.5703125" style="65" customWidth="1"/>
    <col min="1282" max="1286" width="26.28515625" style="65" customWidth="1"/>
    <col min="1287" max="1536" width="9.140625" style="65"/>
    <col min="1537" max="1537" width="11.5703125" style="65" customWidth="1"/>
    <col min="1538" max="1542" width="26.28515625" style="65" customWidth="1"/>
    <col min="1543" max="1792" width="9.140625" style="65"/>
    <col min="1793" max="1793" width="11.5703125" style="65" customWidth="1"/>
    <col min="1794" max="1798" width="26.28515625" style="65" customWidth="1"/>
    <col min="1799" max="2048" width="9.140625" style="65"/>
    <col min="2049" max="2049" width="11.5703125" style="65" customWidth="1"/>
    <col min="2050" max="2054" width="26.28515625" style="65" customWidth="1"/>
    <col min="2055" max="2304" width="9.140625" style="65"/>
    <col min="2305" max="2305" width="11.5703125" style="65" customWidth="1"/>
    <col min="2306" max="2310" width="26.28515625" style="65" customWidth="1"/>
    <col min="2311" max="2560" width="9.140625" style="65"/>
    <col min="2561" max="2561" width="11.5703125" style="65" customWidth="1"/>
    <col min="2562" max="2566" width="26.28515625" style="65" customWidth="1"/>
    <col min="2567" max="2816" width="9.140625" style="65"/>
    <col min="2817" max="2817" width="11.5703125" style="65" customWidth="1"/>
    <col min="2818" max="2822" width="26.28515625" style="65" customWidth="1"/>
    <col min="2823" max="3072" width="9.140625" style="65"/>
    <col min="3073" max="3073" width="11.5703125" style="65" customWidth="1"/>
    <col min="3074" max="3078" width="26.28515625" style="65" customWidth="1"/>
    <col min="3079" max="3328" width="9.140625" style="65"/>
    <col min="3329" max="3329" width="11.5703125" style="65" customWidth="1"/>
    <col min="3330" max="3334" width="26.28515625" style="65" customWidth="1"/>
    <col min="3335" max="3584" width="9.140625" style="65"/>
    <col min="3585" max="3585" width="11.5703125" style="65" customWidth="1"/>
    <col min="3586" max="3590" width="26.28515625" style="65" customWidth="1"/>
    <col min="3591" max="3840" width="9.140625" style="65"/>
    <col min="3841" max="3841" width="11.5703125" style="65" customWidth="1"/>
    <col min="3842" max="3846" width="26.28515625" style="65" customWidth="1"/>
    <col min="3847" max="4096" width="9.140625" style="65"/>
    <col min="4097" max="4097" width="11.5703125" style="65" customWidth="1"/>
    <col min="4098" max="4102" width="26.28515625" style="65" customWidth="1"/>
    <col min="4103" max="4352" width="9.140625" style="65"/>
    <col min="4353" max="4353" width="11.5703125" style="65" customWidth="1"/>
    <col min="4354" max="4358" width="26.28515625" style="65" customWidth="1"/>
    <col min="4359" max="4608" width="9.140625" style="65"/>
    <col min="4609" max="4609" width="11.5703125" style="65" customWidth="1"/>
    <col min="4610" max="4614" width="26.28515625" style="65" customWidth="1"/>
    <col min="4615" max="4864" width="9.140625" style="65"/>
    <col min="4865" max="4865" width="11.5703125" style="65" customWidth="1"/>
    <col min="4866" max="4870" width="26.28515625" style="65" customWidth="1"/>
    <col min="4871" max="5120" width="9.140625" style="65"/>
    <col min="5121" max="5121" width="11.5703125" style="65" customWidth="1"/>
    <col min="5122" max="5126" width="26.28515625" style="65" customWidth="1"/>
    <col min="5127" max="5376" width="9.140625" style="65"/>
    <col min="5377" max="5377" width="11.5703125" style="65" customWidth="1"/>
    <col min="5378" max="5382" width="26.28515625" style="65" customWidth="1"/>
    <col min="5383" max="5632" width="9.140625" style="65"/>
    <col min="5633" max="5633" width="11.5703125" style="65" customWidth="1"/>
    <col min="5634" max="5638" width="26.28515625" style="65" customWidth="1"/>
    <col min="5639" max="5888" width="9.140625" style="65"/>
    <col min="5889" max="5889" width="11.5703125" style="65" customWidth="1"/>
    <col min="5890" max="5894" width="26.28515625" style="65" customWidth="1"/>
    <col min="5895" max="6144" width="9.140625" style="65"/>
    <col min="6145" max="6145" width="11.5703125" style="65" customWidth="1"/>
    <col min="6146" max="6150" width="26.28515625" style="65" customWidth="1"/>
    <col min="6151" max="6400" width="9.140625" style="65"/>
    <col min="6401" max="6401" width="11.5703125" style="65" customWidth="1"/>
    <col min="6402" max="6406" width="26.28515625" style="65" customWidth="1"/>
    <col min="6407" max="6656" width="9.140625" style="65"/>
    <col min="6657" max="6657" width="11.5703125" style="65" customWidth="1"/>
    <col min="6658" max="6662" width="26.28515625" style="65" customWidth="1"/>
    <col min="6663" max="6912" width="9.140625" style="65"/>
    <col min="6913" max="6913" width="11.5703125" style="65" customWidth="1"/>
    <col min="6914" max="6918" width="26.28515625" style="65" customWidth="1"/>
    <col min="6919" max="7168" width="9.140625" style="65"/>
    <col min="7169" max="7169" width="11.5703125" style="65" customWidth="1"/>
    <col min="7170" max="7174" width="26.28515625" style="65" customWidth="1"/>
    <col min="7175" max="7424" width="9.140625" style="65"/>
    <col min="7425" max="7425" width="11.5703125" style="65" customWidth="1"/>
    <col min="7426" max="7430" width="26.28515625" style="65" customWidth="1"/>
    <col min="7431" max="7680" width="9.140625" style="65"/>
    <col min="7681" max="7681" width="11.5703125" style="65" customWidth="1"/>
    <col min="7682" max="7686" width="26.28515625" style="65" customWidth="1"/>
    <col min="7687" max="7936" width="9.140625" style="65"/>
    <col min="7937" max="7937" width="11.5703125" style="65" customWidth="1"/>
    <col min="7938" max="7942" width="26.28515625" style="65" customWidth="1"/>
    <col min="7943" max="8192" width="9.140625" style="65"/>
    <col min="8193" max="8193" width="11.5703125" style="65" customWidth="1"/>
    <col min="8194" max="8198" width="26.28515625" style="65" customWidth="1"/>
    <col min="8199" max="8448" width="9.140625" style="65"/>
    <col min="8449" max="8449" width="11.5703125" style="65" customWidth="1"/>
    <col min="8450" max="8454" width="26.28515625" style="65" customWidth="1"/>
    <col min="8455" max="8704" width="9.140625" style="65"/>
    <col min="8705" max="8705" width="11.5703125" style="65" customWidth="1"/>
    <col min="8706" max="8710" width="26.28515625" style="65" customWidth="1"/>
    <col min="8711" max="8960" width="9.140625" style="65"/>
    <col min="8961" max="8961" width="11.5703125" style="65" customWidth="1"/>
    <col min="8962" max="8966" width="26.28515625" style="65" customWidth="1"/>
    <col min="8967" max="9216" width="9.140625" style="65"/>
    <col min="9217" max="9217" width="11.5703125" style="65" customWidth="1"/>
    <col min="9218" max="9222" width="26.28515625" style="65" customWidth="1"/>
    <col min="9223" max="9472" width="9.140625" style="65"/>
    <col min="9473" max="9473" width="11.5703125" style="65" customWidth="1"/>
    <col min="9474" max="9478" width="26.28515625" style="65" customWidth="1"/>
    <col min="9479" max="9728" width="9.140625" style="65"/>
    <col min="9729" max="9729" width="11.5703125" style="65" customWidth="1"/>
    <col min="9730" max="9734" width="26.28515625" style="65" customWidth="1"/>
    <col min="9735" max="9984" width="9.140625" style="65"/>
    <col min="9985" max="9985" width="11.5703125" style="65" customWidth="1"/>
    <col min="9986" max="9990" width="26.28515625" style="65" customWidth="1"/>
    <col min="9991" max="10240" width="9.140625" style="65"/>
    <col min="10241" max="10241" width="11.5703125" style="65" customWidth="1"/>
    <col min="10242" max="10246" width="26.28515625" style="65" customWidth="1"/>
    <col min="10247" max="10496" width="9.140625" style="65"/>
    <col min="10497" max="10497" width="11.5703125" style="65" customWidth="1"/>
    <col min="10498" max="10502" width="26.28515625" style="65" customWidth="1"/>
    <col min="10503" max="10752" width="9.140625" style="65"/>
    <col min="10753" max="10753" width="11.5703125" style="65" customWidth="1"/>
    <col min="10754" max="10758" width="26.28515625" style="65" customWidth="1"/>
    <col min="10759" max="11008" width="9.140625" style="65"/>
    <col min="11009" max="11009" width="11.5703125" style="65" customWidth="1"/>
    <col min="11010" max="11014" width="26.28515625" style="65" customWidth="1"/>
    <col min="11015" max="11264" width="9.140625" style="65"/>
    <col min="11265" max="11265" width="11.5703125" style="65" customWidth="1"/>
    <col min="11266" max="11270" width="26.28515625" style="65" customWidth="1"/>
    <col min="11271" max="11520" width="9.140625" style="65"/>
    <col min="11521" max="11521" width="11.5703125" style="65" customWidth="1"/>
    <col min="11522" max="11526" width="26.28515625" style="65" customWidth="1"/>
    <col min="11527" max="11776" width="9.140625" style="65"/>
    <col min="11777" max="11777" width="11.5703125" style="65" customWidth="1"/>
    <col min="11778" max="11782" width="26.28515625" style="65" customWidth="1"/>
    <col min="11783" max="12032" width="9.140625" style="65"/>
    <col min="12033" max="12033" width="11.5703125" style="65" customWidth="1"/>
    <col min="12034" max="12038" width="26.28515625" style="65" customWidth="1"/>
    <col min="12039" max="12288" width="9.140625" style="65"/>
    <col min="12289" max="12289" width="11.5703125" style="65" customWidth="1"/>
    <col min="12290" max="12294" width="26.28515625" style="65" customWidth="1"/>
    <col min="12295" max="12544" width="9.140625" style="65"/>
    <col min="12545" max="12545" width="11.5703125" style="65" customWidth="1"/>
    <col min="12546" max="12550" width="26.28515625" style="65" customWidth="1"/>
    <col min="12551" max="12800" width="9.140625" style="65"/>
    <col min="12801" max="12801" width="11.5703125" style="65" customWidth="1"/>
    <col min="12802" max="12806" width="26.28515625" style="65" customWidth="1"/>
    <col min="12807" max="13056" width="9.140625" style="65"/>
    <col min="13057" max="13057" width="11.5703125" style="65" customWidth="1"/>
    <col min="13058" max="13062" width="26.28515625" style="65" customWidth="1"/>
    <col min="13063" max="13312" width="9.140625" style="65"/>
    <col min="13313" max="13313" width="11.5703125" style="65" customWidth="1"/>
    <col min="13314" max="13318" width="26.28515625" style="65" customWidth="1"/>
    <col min="13319" max="13568" width="9.140625" style="65"/>
    <col min="13569" max="13569" width="11.5703125" style="65" customWidth="1"/>
    <col min="13570" max="13574" width="26.28515625" style="65" customWidth="1"/>
    <col min="13575" max="13824" width="9.140625" style="65"/>
    <col min="13825" max="13825" width="11.5703125" style="65" customWidth="1"/>
    <col min="13826" max="13830" width="26.28515625" style="65" customWidth="1"/>
    <col min="13831" max="14080" width="9.140625" style="65"/>
    <col min="14081" max="14081" width="11.5703125" style="65" customWidth="1"/>
    <col min="14082" max="14086" width="26.28515625" style="65" customWidth="1"/>
    <col min="14087" max="14336" width="9.140625" style="65"/>
    <col min="14337" max="14337" width="11.5703125" style="65" customWidth="1"/>
    <col min="14338" max="14342" width="26.28515625" style="65" customWidth="1"/>
    <col min="14343" max="14592" width="9.140625" style="65"/>
    <col min="14593" max="14593" width="11.5703125" style="65" customWidth="1"/>
    <col min="14594" max="14598" width="26.28515625" style="65" customWidth="1"/>
    <col min="14599" max="14848" width="9.140625" style="65"/>
    <col min="14849" max="14849" width="11.5703125" style="65" customWidth="1"/>
    <col min="14850" max="14854" width="26.28515625" style="65" customWidth="1"/>
    <col min="14855" max="15104" width="9.140625" style="65"/>
    <col min="15105" max="15105" width="11.5703125" style="65" customWidth="1"/>
    <col min="15106" max="15110" width="26.28515625" style="65" customWidth="1"/>
    <col min="15111" max="15360" width="9.140625" style="65"/>
    <col min="15361" max="15361" width="11.5703125" style="65" customWidth="1"/>
    <col min="15362" max="15366" width="26.28515625" style="65" customWidth="1"/>
    <col min="15367" max="15616" width="9.140625" style="65"/>
    <col min="15617" max="15617" width="11.5703125" style="65" customWidth="1"/>
    <col min="15618" max="15622" width="26.28515625" style="65" customWidth="1"/>
    <col min="15623" max="15872" width="9.140625" style="65"/>
    <col min="15873" max="15873" width="11.5703125" style="65" customWidth="1"/>
    <col min="15874" max="15878" width="26.28515625" style="65" customWidth="1"/>
    <col min="15879" max="16128" width="9.140625" style="65"/>
    <col min="16129" max="16129" width="11.5703125" style="65" customWidth="1"/>
    <col min="16130" max="16134" width="26.28515625" style="65" customWidth="1"/>
    <col min="16135" max="16384" width="9.140625" style="65"/>
  </cols>
  <sheetData>
    <row r="1" spans="1:7" x14ac:dyDescent="0.25">
      <c r="F1" s="76"/>
    </row>
    <row r="2" spans="1:7" x14ac:dyDescent="0.25">
      <c r="B2" s="1158" t="s">
        <v>510</v>
      </c>
      <c r="C2" s="1158"/>
      <c r="D2" s="1158"/>
      <c r="E2" s="1158"/>
    </row>
    <row r="5" spans="1:7" x14ac:dyDescent="0.25">
      <c r="A5" s="1152" t="s">
        <v>240</v>
      </c>
      <c r="B5" s="1154" t="s">
        <v>0</v>
      </c>
      <c r="C5" s="1152" t="s">
        <v>241</v>
      </c>
      <c r="D5" s="1156" t="s">
        <v>178</v>
      </c>
      <c r="E5" s="1157"/>
      <c r="F5" s="1157"/>
    </row>
    <row r="6" spans="1:7" ht="30" x14ac:dyDescent="0.25">
      <c r="A6" s="1153"/>
      <c r="B6" s="1155"/>
      <c r="C6" s="1153"/>
      <c r="D6" s="69" t="s">
        <v>174</v>
      </c>
      <c r="E6" s="69" t="s">
        <v>175</v>
      </c>
      <c r="F6" s="69" t="s">
        <v>176</v>
      </c>
    </row>
    <row r="7" spans="1:7" s="75" customFormat="1" ht="57" x14ac:dyDescent="0.2">
      <c r="A7" s="77">
        <v>1</v>
      </c>
      <c r="B7" s="74" t="s">
        <v>341</v>
      </c>
      <c r="C7" s="81" t="s">
        <v>180</v>
      </c>
      <c r="D7" s="73"/>
      <c r="E7" s="73"/>
      <c r="F7" s="73"/>
    </row>
    <row r="8" spans="1:7" x14ac:dyDescent="0.25">
      <c r="A8" s="68"/>
      <c r="B8" s="66" t="s">
        <v>267</v>
      </c>
      <c r="C8" s="81"/>
      <c r="D8" s="67"/>
      <c r="E8" s="67"/>
      <c r="F8" s="67"/>
    </row>
    <row r="9" spans="1:7" x14ac:dyDescent="0.25">
      <c r="A9" s="70" t="s">
        <v>244</v>
      </c>
      <c r="B9" s="71" t="s">
        <v>342</v>
      </c>
      <c r="C9" s="81"/>
      <c r="D9" s="67">
        <v>0</v>
      </c>
      <c r="E9" s="67"/>
      <c r="F9" s="67"/>
      <c r="G9" s="65">
        <v>100</v>
      </c>
    </row>
    <row r="10" spans="1:7" ht="30" x14ac:dyDescent="0.25">
      <c r="A10" s="70" t="s">
        <v>248</v>
      </c>
      <c r="B10" s="71" t="s">
        <v>343</v>
      </c>
      <c r="C10" s="81"/>
      <c r="D10" s="67">
        <v>22988.58</v>
      </c>
      <c r="E10" s="67"/>
      <c r="F10" s="67"/>
      <c r="G10" s="65">
        <v>200</v>
      </c>
    </row>
    <row r="11" spans="1:7" ht="30" x14ac:dyDescent="0.25">
      <c r="A11" s="70" t="s">
        <v>276</v>
      </c>
      <c r="B11" s="71" t="s">
        <v>344</v>
      </c>
      <c r="C11" s="81"/>
      <c r="D11" s="67"/>
      <c r="E11" s="67"/>
      <c r="F11" s="67"/>
      <c r="G11" s="65">
        <v>300</v>
      </c>
    </row>
    <row r="12" spans="1:7" ht="45" x14ac:dyDescent="0.25">
      <c r="A12" s="70" t="s">
        <v>277</v>
      </c>
      <c r="B12" s="71" t="s">
        <v>345</v>
      </c>
      <c r="C12" s="81"/>
      <c r="D12" s="67"/>
      <c r="E12" s="67"/>
      <c r="F12" s="67"/>
      <c r="G12" s="65">
        <v>830</v>
      </c>
    </row>
    <row r="13" spans="1:7" ht="30" x14ac:dyDescent="0.25">
      <c r="A13" s="70" t="s">
        <v>278</v>
      </c>
      <c r="B13" s="71" t="s">
        <v>346</v>
      </c>
      <c r="C13" s="81"/>
      <c r="D13" s="67"/>
      <c r="E13" s="67"/>
      <c r="F13" s="67"/>
      <c r="G13" s="65">
        <v>850</v>
      </c>
    </row>
    <row r="14" spans="1:7" s="75" customFormat="1" ht="57" x14ac:dyDescent="0.2">
      <c r="A14" s="77">
        <v>2</v>
      </c>
      <c r="B14" s="74" t="s">
        <v>347</v>
      </c>
      <c r="C14" s="81" t="s">
        <v>181</v>
      </c>
      <c r="D14" s="73"/>
      <c r="E14" s="73"/>
      <c r="F14" s="73"/>
    </row>
    <row r="15" spans="1:7" x14ac:dyDescent="0.25">
      <c r="A15" s="68"/>
      <c r="B15" s="66" t="s">
        <v>267</v>
      </c>
      <c r="C15" s="70"/>
      <c r="D15" s="67"/>
      <c r="E15" s="67"/>
      <c r="F15" s="67"/>
    </row>
    <row r="16" spans="1:7" x14ac:dyDescent="0.25">
      <c r="A16" s="70" t="s">
        <v>280</v>
      </c>
      <c r="B16" s="71" t="s">
        <v>342</v>
      </c>
      <c r="C16" s="70"/>
      <c r="D16" s="67">
        <v>0</v>
      </c>
      <c r="E16" s="67"/>
      <c r="F16" s="67"/>
      <c r="G16" s="65">
        <v>100</v>
      </c>
    </row>
    <row r="17" spans="1:7" ht="30" x14ac:dyDescent="0.25">
      <c r="A17" s="70" t="s">
        <v>281</v>
      </c>
      <c r="B17" s="71" t="s">
        <v>343</v>
      </c>
      <c r="C17" s="70"/>
      <c r="D17" s="67">
        <v>8677.74</v>
      </c>
      <c r="E17" s="67"/>
      <c r="F17" s="67"/>
      <c r="G17" s="65">
        <v>200</v>
      </c>
    </row>
    <row r="18" spans="1:7" ht="30" x14ac:dyDescent="0.25">
      <c r="A18" s="70" t="s">
        <v>282</v>
      </c>
      <c r="B18" s="71" t="s">
        <v>344</v>
      </c>
      <c r="C18" s="70"/>
      <c r="D18" s="67"/>
      <c r="E18" s="67"/>
      <c r="F18" s="67"/>
      <c r="G18" s="65">
        <v>300</v>
      </c>
    </row>
    <row r="19" spans="1:7" ht="45" x14ac:dyDescent="0.25">
      <c r="A19" s="70" t="s">
        <v>283</v>
      </c>
      <c r="B19" s="71" t="s">
        <v>345</v>
      </c>
      <c r="C19" s="70"/>
      <c r="D19" s="67"/>
      <c r="E19" s="67"/>
      <c r="F19" s="67"/>
      <c r="G19" s="65">
        <v>830</v>
      </c>
    </row>
    <row r="20" spans="1:7" ht="30" x14ac:dyDescent="0.25">
      <c r="A20" s="70" t="s">
        <v>284</v>
      </c>
      <c r="B20" s="71" t="s">
        <v>346</v>
      </c>
      <c r="C20" s="70"/>
      <c r="D20" s="67"/>
      <c r="E20" s="67"/>
      <c r="F20" s="67"/>
      <c r="G20" s="65">
        <v>850</v>
      </c>
    </row>
    <row r="22" spans="1:7" s="84" customFormat="1" ht="18.75" x14ac:dyDescent="0.25">
      <c r="A22" s="97" t="s">
        <v>303</v>
      </c>
      <c r="C22" s="1176" t="s">
        <v>541</v>
      </c>
      <c r="D22" s="1176"/>
      <c r="E22" s="378"/>
      <c r="F22" s="604" t="s">
        <v>694</v>
      </c>
    </row>
    <row r="23" spans="1:7" s="82" customFormat="1" ht="15.75" x14ac:dyDescent="0.25">
      <c r="C23" s="1175" t="s">
        <v>304</v>
      </c>
      <c r="D23" s="1175"/>
      <c r="E23" s="390" t="s">
        <v>171</v>
      </c>
      <c r="F23" s="390" t="s">
        <v>172</v>
      </c>
    </row>
    <row r="24" spans="1:7" s="84" customFormat="1" ht="18.75" x14ac:dyDescent="0.25"/>
    <row r="25" spans="1:7" s="84" customFormat="1" ht="18.75" x14ac:dyDescent="0.25">
      <c r="A25" s="97" t="s">
        <v>173</v>
      </c>
      <c r="C25" s="758" t="s">
        <v>789</v>
      </c>
      <c r="D25" s="731"/>
      <c r="E25" s="378"/>
      <c r="F25" s="757" t="s">
        <v>788</v>
      </c>
    </row>
    <row r="26" spans="1:7" s="82" customFormat="1" ht="15.75" x14ac:dyDescent="0.25">
      <c r="C26" s="1175" t="s">
        <v>304</v>
      </c>
      <c r="D26" s="1175"/>
      <c r="E26" s="390" t="s">
        <v>171</v>
      </c>
      <c r="F26" s="390" t="s">
        <v>172</v>
      </c>
    </row>
    <row r="27" spans="1:7" s="84" customFormat="1" ht="18.75" x14ac:dyDescent="0.25"/>
    <row r="28" spans="1:7" s="84" customFormat="1" ht="18.75" x14ac:dyDescent="0.25">
      <c r="A28" s="756" t="s">
        <v>787</v>
      </c>
    </row>
  </sheetData>
  <mergeCells count="8">
    <mergeCell ref="C26:D26"/>
    <mergeCell ref="C22:D22"/>
    <mergeCell ref="C23:D23"/>
    <mergeCell ref="B2:E2"/>
    <mergeCell ref="A5:A6"/>
    <mergeCell ref="B5:B6"/>
    <mergeCell ref="C5:C6"/>
    <mergeCell ref="D5:F5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L67"/>
  <sheetViews>
    <sheetView view="pageBreakPreview" topLeftCell="A19" zoomScaleNormal="75" zoomScaleSheetLayoutView="100" workbookViewId="0">
      <selection activeCell="A11" sqref="A11"/>
    </sheetView>
  </sheetViews>
  <sheetFormatPr defaultRowHeight="18" x14ac:dyDescent="0.25"/>
  <cols>
    <col min="1" max="1" width="5" style="401" customWidth="1"/>
    <col min="2" max="2" width="18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608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18" customHeight="1" x14ac:dyDescent="0.3">
      <c r="A11" s="412" t="s">
        <v>677</v>
      </c>
      <c r="B11" s="412"/>
      <c r="C11" s="412"/>
      <c r="D11" s="412"/>
      <c r="E11" s="412"/>
      <c r="F11" s="412"/>
      <c r="G11" s="412"/>
      <c r="H11" s="412"/>
      <c r="I11" s="412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412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ht="18.75" x14ac:dyDescent="0.3">
      <c r="A18" s="434">
        <v>1</v>
      </c>
      <c r="B18" s="426"/>
      <c r="C18" s="427"/>
      <c r="D18" s="428"/>
      <c r="E18" s="429"/>
      <c r="F18" s="428"/>
      <c r="G18" s="428"/>
      <c r="H18" s="428"/>
      <c r="I18" s="430"/>
      <c r="L18" s="101"/>
    </row>
    <row r="19" spans="1:12" ht="18.75" x14ac:dyDescent="0.3">
      <c r="A19" s="434">
        <v>2</v>
      </c>
      <c r="B19" s="426"/>
      <c r="C19" s="427"/>
      <c r="D19" s="428"/>
      <c r="E19" s="429"/>
      <c r="F19" s="428"/>
      <c r="G19" s="428"/>
      <c r="H19" s="428"/>
      <c r="I19" s="430"/>
      <c r="L19" s="101"/>
    </row>
    <row r="20" spans="1:12" ht="18.75" x14ac:dyDescent="0.3">
      <c r="A20" s="434">
        <v>3</v>
      </c>
      <c r="B20" s="426"/>
      <c r="C20" s="427"/>
      <c r="D20" s="428"/>
      <c r="E20" s="429"/>
      <c r="F20" s="428"/>
      <c r="G20" s="428"/>
      <c r="H20" s="428"/>
      <c r="I20" s="430"/>
      <c r="L20" s="101"/>
    </row>
    <row r="21" spans="1:12" ht="18.75" x14ac:dyDescent="0.3">
      <c r="A21" s="434">
        <v>4</v>
      </c>
      <c r="B21" s="426"/>
      <c r="C21" s="427"/>
      <c r="D21" s="428"/>
      <c r="E21" s="429"/>
      <c r="F21" s="428"/>
      <c r="G21" s="428"/>
      <c r="H21" s="428"/>
      <c r="I21" s="430"/>
      <c r="L21" s="101"/>
    </row>
    <row r="22" spans="1:12" ht="18.75" x14ac:dyDescent="0.3">
      <c r="A22" s="434">
        <v>5</v>
      </c>
      <c r="B22" s="426"/>
      <c r="C22" s="427"/>
      <c r="D22" s="428"/>
      <c r="E22" s="429"/>
      <c r="F22" s="428"/>
      <c r="G22" s="428"/>
      <c r="H22" s="428"/>
      <c r="I22" s="430"/>
      <c r="L22" s="101"/>
    </row>
    <row r="23" spans="1:12" ht="18.75" x14ac:dyDescent="0.3">
      <c r="A23" s="434">
        <v>6</v>
      </c>
      <c r="B23" s="426"/>
      <c r="C23" s="431"/>
      <c r="D23" s="428"/>
      <c r="E23" s="429"/>
      <c r="F23" s="428"/>
      <c r="G23" s="428"/>
      <c r="H23" s="428"/>
      <c r="I23" s="430"/>
      <c r="L23" s="101"/>
    </row>
    <row r="24" spans="1:12" ht="18.75" x14ac:dyDescent="0.3">
      <c r="A24" s="434">
        <v>7</v>
      </c>
      <c r="B24" s="426"/>
      <c r="C24" s="431"/>
      <c r="D24" s="428"/>
      <c r="E24" s="429"/>
      <c r="F24" s="428"/>
      <c r="G24" s="428"/>
      <c r="H24" s="428"/>
      <c r="I24" s="430"/>
      <c r="L24" s="101"/>
    </row>
    <row r="25" spans="1:12" ht="18.75" x14ac:dyDescent="0.3">
      <c r="A25" s="434">
        <v>8</v>
      </c>
      <c r="B25" s="426"/>
      <c r="C25" s="431"/>
      <c r="D25" s="428"/>
      <c r="E25" s="429"/>
      <c r="F25" s="428"/>
      <c r="G25" s="428"/>
      <c r="H25" s="428"/>
      <c r="I25" s="430"/>
      <c r="L25" s="101"/>
    </row>
    <row r="26" spans="1:12" ht="18.75" x14ac:dyDescent="0.3">
      <c r="A26" s="434">
        <v>9</v>
      </c>
      <c r="B26" s="426"/>
      <c r="C26" s="431"/>
      <c r="D26" s="428"/>
      <c r="E26" s="429"/>
      <c r="F26" s="432"/>
      <c r="G26" s="428"/>
      <c r="H26" s="428"/>
      <c r="I26" s="430"/>
      <c r="L26" s="101"/>
    </row>
    <row r="27" spans="1:12" ht="18.75" x14ac:dyDescent="0.3">
      <c r="A27" s="1177" t="s">
        <v>364</v>
      </c>
      <c r="B27" s="1177"/>
      <c r="C27" s="1177"/>
      <c r="D27" s="433">
        <f>SUM(D18:D26)</f>
        <v>0</v>
      </c>
      <c r="E27" s="433">
        <f>SUM(E18:E26)</f>
        <v>0</v>
      </c>
      <c r="F27" s="433" t="s">
        <v>365</v>
      </c>
      <c r="G27" s="428">
        <f>SUM(G18:G26)</f>
        <v>0</v>
      </c>
      <c r="H27" s="428">
        <f>SUM(H18:H26)</f>
        <v>0</v>
      </c>
      <c r="I27" s="428"/>
    </row>
    <row r="28" spans="1:12" x14ac:dyDescent="0.25">
      <c r="I28" s="409"/>
    </row>
    <row r="29" spans="1:12" s="84" customFormat="1" ht="23.25" customHeight="1" x14ac:dyDescent="0.25">
      <c r="A29" s="97" t="s">
        <v>541</v>
      </c>
      <c r="E29" s="378"/>
      <c r="F29" s="378"/>
      <c r="H29" s="1144" t="s">
        <v>694</v>
      </c>
      <c r="I29" s="1144"/>
    </row>
    <row r="30" spans="1:12" s="390" customFormat="1" ht="12" x14ac:dyDescent="0.25">
      <c r="E30" s="1151" t="s">
        <v>171</v>
      </c>
      <c r="F30" s="1151"/>
      <c r="H30" s="1151" t="s">
        <v>172</v>
      </c>
      <c r="I30" s="1151"/>
    </row>
    <row r="31" spans="1:12" s="84" customFormat="1" ht="18.75" x14ac:dyDescent="0.25"/>
    <row r="32" spans="1:12" s="84" customFormat="1" ht="23.25" customHeight="1" x14ac:dyDescent="0.25">
      <c r="A32" s="97" t="s">
        <v>173</v>
      </c>
      <c r="E32" s="378"/>
      <c r="F32" s="378"/>
      <c r="H32" s="1144" t="s">
        <v>742</v>
      </c>
      <c r="I32" s="1144"/>
    </row>
    <row r="33" spans="5:9" s="390" customFormat="1" ht="12" x14ac:dyDescent="0.25">
      <c r="E33" s="1151" t="s">
        <v>171</v>
      </c>
      <c r="F33" s="1151"/>
      <c r="H33" s="1151" t="s">
        <v>172</v>
      </c>
      <c r="I33" s="1151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17">
    <mergeCell ref="A27:C27"/>
    <mergeCell ref="H29:I29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E30:F30"/>
    <mergeCell ref="H30:I30"/>
    <mergeCell ref="H32:I32"/>
    <mergeCell ref="E33:F33"/>
    <mergeCell ref="H33:I33"/>
  </mergeCells>
  <pageMargins left="0.19685039370078741" right="0.19685039370078741" top="0.70866141732283472" bottom="0.19685039370078741" header="0.62992125984251968" footer="0.35433070866141736"/>
  <pageSetup paperSize="9" scale="45" fitToHeight="2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L67"/>
  <sheetViews>
    <sheetView view="pageBreakPreview" topLeftCell="A19" zoomScaleNormal="75" zoomScaleSheetLayoutView="100" workbookViewId="0">
      <selection activeCell="A11" sqref="A11"/>
    </sheetView>
  </sheetViews>
  <sheetFormatPr defaultRowHeight="18" x14ac:dyDescent="0.25"/>
  <cols>
    <col min="1" max="1" width="5" style="401" customWidth="1"/>
    <col min="2" max="2" width="18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609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18" customHeight="1" x14ac:dyDescent="0.3">
      <c r="A11" s="412" t="s">
        <v>677</v>
      </c>
      <c r="B11" s="412"/>
      <c r="C11" s="412"/>
      <c r="D11" s="412"/>
      <c r="E11" s="412"/>
      <c r="F11" s="412"/>
      <c r="G11" s="412"/>
      <c r="H11" s="412"/>
      <c r="I11" s="412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412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ht="18.75" x14ac:dyDescent="0.3">
      <c r="A18" s="434">
        <v>1</v>
      </c>
      <c r="B18" s="426"/>
      <c r="C18" s="427"/>
      <c r="D18" s="428"/>
      <c r="E18" s="429"/>
      <c r="F18" s="428"/>
      <c r="G18" s="428"/>
      <c r="H18" s="428"/>
      <c r="I18" s="430"/>
      <c r="L18" s="101"/>
    </row>
    <row r="19" spans="1:12" ht="18.75" x14ac:dyDescent="0.3">
      <c r="A19" s="434">
        <v>2</v>
      </c>
      <c r="B19" s="426"/>
      <c r="C19" s="427"/>
      <c r="D19" s="428"/>
      <c r="E19" s="429"/>
      <c r="F19" s="428"/>
      <c r="G19" s="428"/>
      <c r="H19" s="428"/>
      <c r="I19" s="430"/>
      <c r="L19" s="101"/>
    </row>
    <row r="20" spans="1:12" ht="18.75" x14ac:dyDescent="0.3">
      <c r="A20" s="434">
        <v>3</v>
      </c>
      <c r="B20" s="426"/>
      <c r="C20" s="427"/>
      <c r="D20" s="428"/>
      <c r="E20" s="429"/>
      <c r="F20" s="428"/>
      <c r="G20" s="428"/>
      <c r="H20" s="428"/>
      <c r="I20" s="430"/>
      <c r="L20" s="101"/>
    </row>
    <row r="21" spans="1:12" ht="18.75" x14ac:dyDescent="0.3">
      <c r="A21" s="434">
        <v>4</v>
      </c>
      <c r="B21" s="426"/>
      <c r="C21" s="427"/>
      <c r="D21" s="428"/>
      <c r="E21" s="429"/>
      <c r="F21" s="428"/>
      <c r="G21" s="428"/>
      <c r="H21" s="428"/>
      <c r="I21" s="430"/>
      <c r="L21" s="101"/>
    </row>
    <row r="22" spans="1:12" ht="18.75" x14ac:dyDescent="0.3">
      <c r="A22" s="434">
        <v>5</v>
      </c>
      <c r="B22" s="426"/>
      <c r="C22" s="427"/>
      <c r="D22" s="428"/>
      <c r="E22" s="429"/>
      <c r="F22" s="428"/>
      <c r="G22" s="428"/>
      <c r="H22" s="428"/>
      <c r="I22" s="430"/>
      <c r="L22" s="101"/>
    </row>
    <row r="23" spans="1:12" ht="18.75" x14ac:dyDescent="0.3">
      <c r="A23" s="434">
        <v>6</v>
      </c>
      <c r="B23" s="426"/>
      <c r="C23" s="431"/>
      <c r="D23" s="428"/>
      <c r="E23" s="429"/>
      <c r="F23" s="428"/>
      <c r="G23" s="428"/>
      <c r="H23" s="428"/>
      <c r="I23" s="430"/>
      <c r="L23" s="101"/>
    </row>
    <row r="24" spans="1:12" ht="18.75" x14ac:dyDescent="0.3">
      <c r="A24" s="434">
        <v>7</v>
      </c>
      <c r="B24" s="426"/>
      <c r="C24" s="431"/>
      <c r="D24" s="428"/>
      <c r="E24" s="429"/>
      <c r="F24" s="428"/>
      <c r="G24" s="428"/>
      <c r="H24" s="428"/>
      <c r="I24" s="430"/>
      <c r="L24" s="101"/>
    </row>
    <row r="25" spans="1:12" ht="18.75" x14ac:dyDescent="0.3">
      <c r="A25" s="434">
        <v>8</v>
      </c>
      <c r="B25" s="426"/>
      <c r="C25" s="431"/>
      <c r="D25" s="428"/>
      <c r="E25" s="429"/>
      <c r="F25" s="428"/>
      <c r="G25" s="428"/>
      <c r="H25" s="428"/>
      <c r="I25" s="430"/>
      <c r="L25" s="101"/>
    </row>
    <row r="26" spans="1:12" ht="18.75" x14ac:dyDescent="0.3">
      <c r="A26" s="434">
        <v>9</v>
      </c>
      <c r="B26" s="426"/>
      <c r="C26" s="431"/>
      <c r="D26" s="428"/>
      <c r="E26" s="429"/>
      <c r="F26" s="432"/>
      <c r="G26" s="428"/>
      <c r="H26" s="428"/>
      <c r="I26" s="430"/>
      <c r="L26" s="101"/>
    </row>
    <row r="27" spans="1:12" ht="18.75" x14ac:dyDescent="0.3">
      <c r="A27" s="1177" t="s">
        <v>364</v>
      </c>
      <c r="B27" s="1177"/>
      <c r="C27" s="1177"/>
      <c r="D27" s="433">
        <f>SUM(D18:D26)</f>
        <v>0</v>
      </c>
      <c r="E27" s="433">
        <f>SUM(E18:E26)</f>
        <v>0</v>
      </c>
      <c r="F27" s="433" t="s">
        <v>365</v>
      </c>
      <c r="G27" s="428">
        <f>SUM(G18:G26)</f>
        <v>0</v>
      </c>
      <c r="H27" s="428">
        <f>SUM(H18:H26)</f>
        <v>0</v>
      </c>
      <c r="I27" s="428"/>
    </row>
    <row r="28" spans="1:12" x14ac:dyDescent="0.25">
      <c r="I28" s="409"/>
    </row>
    <row r="29" spans="1:12" s="84" customFormat="1" ht="23.25" customHeight="1" x14ac:dyDescent="0.25">
      <c r="A29" s="97" t="s">
        <v>541</v>
      </c>
      <c r="E29" s="378"/>
      <c r="F29" s="378"/>
      <c r="H29" s="1144" t="s">
        <v>694</v>
      </c>
      <c r="I29" s="1144"/>
    </row>
    <row r="30" spans="1:12" s="390" customFormat="1" ht="12" x14ac:dyDescent="0.25">
      <c r="E30" s="1151" t="s">
        <v>171</v>
      </c>
      <c r="F30" s="1151"/>
      <c r="H30" s="1151" t="s">
        <v>172</v>
      </c>
      <c r="I30" s="1151"/>
    </row>
    <row r="31" spans="1:12" s="84" customFormat="1" ht="18.75" x14ac:dyDescent="0.25"/>
    <row r="32" spans="1:12" s="84" customFormat="1" ht="23.25" customHeight="1" x14ac:dyDescent="0.25">
      <c r="A32" s="97" t="s">
        <v>173</v>
      </c>
      <c r="E32" s="378"/>
      <c r="F32" s="378"/>
      <c r="H32" s="1144" t="s">
        <v>742</v>
      </c>
      <c r="I32" s="1144"/>
    </row>
    <row r="33" spans="5:9" s="390" customFormat="1" ht="12" x14ac:dyDescent="0.25">
      <c r="E33" s="1151" t="s">
        <v>171</v>
      </c>
      <c r="F33" s="1151"/>
      <c r="H33" s="1151" t="s">
        <v>172</v>
      </c>
      <c r="I33" s="1151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17">
    <mergeCell ref="A27:C27"/>
    <mergeCell ref="H29:I29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E30:F30"/>
    <mergeCell ref="H30:I30"/>
    <mergeCell ref="H32:I32"/>
    <mergeCell ref="E33:F33"/>
    <mergeCell ref="H33:I33"/>
  </mergeCells>
  <pageMargins left="0.19685039370078741" right="0.19685039370078741" top="0.70866141732283472" bottom="0.19685039370078741" header="0.62992125984251968" footer="0.35433070866141736"/>
  <pageSetup paperSize="9" scale="45" fitToHeight="2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L67"/>
  <sheetViews>
    <sheetView view="pageBreakPreview" topLeftCell="A16" zoomScaleNormal="75" zoomScaleSheetLayoutView="100" workbookViewId="0">
      <selection activeCell="A11" sqref="A11"/>
    </sheetView>
  </sheetViews>
  <sheetFormatPr defaultRowHeight="18" x14ac:dyDescent="0.25"/>
  <cols>
    <col min="1" max="1" width="5" style="401" customWidth="1"/>
    <col min="2" max="2" width="18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610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18" customHeight="1" x14ac:dyDescent="0.3">
      <c r="A11" s="412" t="s">
        <v>677</v>
      </c>
      <c r="B11" s="412"/>
      <c r="C11" s="412"/>
      <c r="D11" s="412"/>
      <c r="E11" s="412"/>
      <c r="F11" s="412"/>
      <c r="G11" s="412"/>
      <c r="H11" s="412"/>
      <c r="I11" s="412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412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ht="18.75" x14ac:dyDescent="0.3">
      <c r="A18" s="434">
        <v>1</v>
      </c>
      <c r="B18" s="426"/>
      <c r="C18" s="427"/>
      <c r="D18" s="428"/>
      <c r="E18" s="429"/>
      <c r="F18" s="428"/>
      <c r="G18" s="428"/>
      <c r="H18" s="428"/>
      <c r="I18" s="430"/>
      <c r="L18" s="101"/>
    </row>
    <row r="19" spans="1:12" ht="18.75" x14ac:dyDescent="0.3">
      <c r="A19" s="434">
        <v>2</v>
      </c>
      <c r="B19" s="426"/>
      <c r="C19" s="427"/>
      <c r="D19" s="428"/>
      <c r="E19" s="429"/>
      <c r="F19" s="428"/>
      <c r="G19" s="428"/>
      <c r="H19" s="428"/>
      <c r="I19" s="430"/>
      <c r="L19" s="101"/>
    </row>
    <row r="20" spans="1:12" ht="18.75" x14ac:dyDescent="0.3">
      <c r="A20" s="434">
        <v>3</v>
      </c>
      <c r="B20" s="426"/>
      <c r="C20" s="427"/>
      <c r="D20" s="428"/>
      <c r="E20" s="429"/>
      <c r="F20" s="428"/>
      <c r="G20" s="428"/>
      <c r="H20" s="428"/>
      <c r="I20" s="430"/>
      <c r="L20" s="101"/>
    </row>
    <row r="21" spans="1:12" ht="18.75" x14ac:dyDescent="0.3">
      <c r="A21" s="434">
        <v>4</v>
      </c>
      <c r="B21" s="426"/>
      <c r="C21" s="427"/>
      <c r="D21" s="428"/>
      <c r="E21" s="429"/>
      <c r="F21" s="428"/>
      <c r="G21" s="428"/>
      <c r="H21" s="428"/>
      <c r="I21" s="430"/>
      <c r="L21" s="101"/>
    </row>
    <row r="22" spans="1:12" ht="18.75" x14ac:dyDescent="0.3">
      <c r="A22" s="434">
        <v>5</v>
      </c>
      <c r="B22" s="426"/>
      <c r="C22" s="427"/>
      <c r="D22" s="428"/>
      <c r="E22" s="429"/>
      <c r="F22" s="428"/>
      <c r="G22" s="428"/>
      <c r="H22" s="428"/>
      <c r="I22" s="430"/>
      <c r="L22" s="101"/>
    </row>
    <row r="23" spans="1:12" ht="18.75" x14ac:dyDescent="0.3">
      <c r="A23" s="434">
        <v>6</v>
      </c>
      <c r="B23" s="426"/>
      <c r="C23" s="431"/>
      <c r="D23" s="428"/>
      <c r="E23" s="429"/>
      <c r="F23" s="428"/>
      <c r="G23" s="428"/>
      <c r="H23" s="428"/>
      <c r="I23" s="430"/>
      <c r="L23" s="101"/>
    </row>
    <row r="24" spans="1:12" ht="18.75" x14ac:dyDescent="0.3">
      <c r="A24" s="434">
        <v>7</v>
      </c>
      <c r="B24" s="426"/>
      <c r="C24" s="431"/>
      <c r="D24" s="428"/>
      <c r="E24" s="429"/>
      <c r="F24" s="428"/>
      <c r="G24" s="428"/>
      <c r="H24" s="428"/>
      <c r="I24" s="430"/>
      <c r="L24" s="101"/>
    </row>
    <row r="25" spans="1:12" ht="18.75" x14ac:dyDescent="0.3">
      <c r="A25" s="434">
        <v>8</v>
      </c>
      <c r="B25" s="426"/>
      <c r="C25" s="431"/>
      <c r="D25" s="428"/>
      <c r="E25" s="429"/>
      <c r="F25" s="428"/>
      <c r="G25" s="428"/>
      <c r="H25" s="428"/>
      <c r="I25" s="430"/>
      <c r="L25" s="101"/>
    </row>
    <row r="26" spans="1:12" ht="18.75" x14ac:dyDescent="0.3">
      <c r="A26" s="434">
        <v>9</v>
      </c>
      <c r="B26" s="426"/>
      <c r="C26" s="431"/>
      <c r="D26" s="428"/>
      <c r="E26" s="429"/>
      <c r="F26" s="432"/>
      <c r="G26" s="428"/>
      <c r="H26" s="428"/>
      <c r="I26" s="430"/>
      <c r="L26" s="101"/>
    </row>
    <row r="27" spans="1:12" ht="18.75" x14ac:dyDescent="0.3">
      <c r="A27" s="1177" t="s">
        <v>364</v>
      </c>
      <c r="B27" s="1177"/>
      <c r="C27" s="1177"/>
      <c r="D27" s="433">
        <f>SUM(D18:D26)</f>
        <v>0</v>
      </c>
      <c r="E27" s="433">
        <f>SUM(E18:E26)</f>
        <v>0</v>
      </c>
      <c r="F27" s="433" t="s">
        <v>365</v>
      </c>
      <c r="G27" s="428">
        <f>SUM(G18:G26)</f>
        <v>0</v>
      </c>
      <c r="H27" s="428">
        <f>SUM(H18:H26)</f>
        <v>0</v>
      </c>
      <c r="I27" s="428"/>
    </row>
    <row r="28" spans="1:12" x14ac:dyDescent="0.25">
      <c r="I28" s="409"/>
    </row>
    <row r="29" spans="1:12" s="84" customFormat="1" ht="23.25" customHeight="1" x14ac:dyDescent="0.25">
      <c r="A29" s="97" t="s">
        <v>541</v>
      </c>
      <c r="E29" s="378"/>
      <c r="F29" s="378"/>
      <c r="H29" s="1144" t="s">
        <v>694</v>
      </c>
      <c r="I29" s="1144"/>
    </row>
    <row r="30" spans="1:12" s="390" customFormat="1" ht="12" x14ac:dyDescent="0.25">
      <c r="E30" s="1151" t="s">
        <v>171</v>
      </c>
      <c r="F30" s="1151"/>
      <c r="H30" s="1151" t="s">
        <v>172</v>
      </c>
      <c r="I30" s="1151"/>
    </row>
    <row r="31" spans="1:12" s="84" customFormat="1" ht="18.75" x14ac:dyDescent="0.25"/>
    <row r="32" spans="1:12" s="84" customFormat="1" ht="23.25" customHeight="1" x14ac:dyDescent="0.25">
      <c r="A32" s="97" t="s">
        <v>173</v>
      </c>
      <c r="E32" s="378"/>
      <c r="F32" s="378"/>
      <c r="H32" s="1144" t="s">
        <v>742</v>
      </c>
      <c r="I32" s="1144"/>
    </row>
    <row r="33" spans="5:9" s="390" customFormat="1" ht="12" x14ac:dyDescent="0.25">
      <c r="E33" s="1151" t="s">
        <v>171</v>
      </c>
      <c r="F33" s="1151"/>
      <c r="H33" s="1151" t="s">
        <v>172</v>
      </c>
      <c r="I33" s="1151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17">
    <mergeCell ref="A27:C27"/>
    <mergeCell ref="H29:I29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E30:F30"/>
    <mergeCell ref="H30:I30"/>
    <mergeCell ref="H32:I32"/>
    <mergeCell ref="E33:F33"/>
    <mergeCell ref="H33:I33"/>
  </mergeCells>
  <pageMargins left="0.19685039370078741" right="0.19685039370078741" top="0.70866141732283472" bottom="0.19685039370078741" header="0.62992125984251968" footer="0.35433070866141736"/>
  <pageSetup paperSize="9" scale="45" fitToHeight="2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K92"/>
  <sheetViews>
    <sheetView view="pageBreakPreview" topLeftCell="A13" zoomScale="70" zoomScaleNormal="60" zoomScaleSheetLayoutView="70" workbookViewId="0">
      <selection activeCell="A2" sqref="A2:AX3"/>
    </sheetView>
  </sheetViews>
  <sheetFormatPr defaultRowHeight="18.75" x14ac:dyDescent="0.3"/>
  <cols>
    <col min="1" max="1" width="7.28515625" style="136" customWidth="1"/>
    <col min="2" max="2" width="105.140625" style="124" customWidth="1"/>
    <col min="3" max="4" width="21" style="122" customWidth="1"/>
    <col min="5" max="5" width="21" style="124" customWidth="1"/>
    <col min="6" max="8" width="19" style="124" customWidth="1"/>
    <col min="9" max="256" width="9.140625" style="124"/>
    <col min="257" max="257" width="7.28515625" style="124" customWidth="1"/>
    <col min="258" max="258" width="105.140625" style="124" customWidth="1"/>
    <col min="259" max="261" width="21" style="124" customWidth="1"/>
    <col min="262" max="264" width="19" style="124" customWidth="1"/>
    <col min="265" max="512" width="9.140625" style="124"/>
    <col min="513" max="513" width="7.28515625" style="124" customWidth="1"/>
    <col min="514" max="514" width="105.140625" style="124" customWidth="1"/>
    <col min="515" max="517" width="21" style="124" customWidth="1"/>
    <col min="518" max="520" width="19" style="124" customWidth="1"/>
    <col min="521" max="768" width="9.140625" style="124"/>
    <col min="769" max="769" width="7.28515625" style="124" customWidth="1"/>
    <col min="770" max="770" width="105.140625" style="124" customWidth="1"/>
    <col min="771" max="773" width="21" style="124" customWidth="1"/>
    <col min="774" max="776" width="19" style="124" customWidth="1"/>
    <col min="777" max="1024" width="9.140625" style="124"/>
    <col min="1025" max="1025" width="7.28515625" style="124" customWidth="1"/>
    <col min="1026" max="1026" width="105.140625" style="124" customWidth="1"/>
    <col min="1027" max="1029" width="21" style="124" customWidth="1"/>
    <col min="1030" max="1032" width="19" style="124" customWidth="1"/>
    <col min="1033" max="1280" width="9.140625" style="124"/>
    <col min="1281" max="1281" width="7.28515625" style="124" customWidth="1"/>
    <col min="1282" max="1282" width="105.140625" style="124" customWidth="1"/>
    <col min="1283" max="1285" width="21" style="124" customWidth="1"/>
    <col min="1286" max="1288" width="19" style="124" customWidth="1"/>
    <col min="1289" max="1536" width="9.140625" style="124"/>
    <col min="1537" max="1537" width="7.28515625" style="124" customWidth="1"/>
    <col min="1538" max="1538" width="105.140625" style="124" customWidth="1"/>
    <col min="1539" max="1541" width="21" style="124" customWidth="1"/>
    <col min="1542" max="1544" width="19" style="124" customWidth="1"/>
    <col min="1545" max="1792" width="9.140625" style="124"/>
    <col min="1793" max="1793" width="7.28515625" style="124" customWidth="1"/>
    <col min="1794" max="1794" width="105.140625" style="124" customWidth="1"/>
    <col min="1795" max="1797" width="21" style="124" customWidth="1"/>
    <col min="1798" max="1800" width="19" style="124" customWidth="1"/>
    <col min="1801" max="2048" width="9.140625" style="124"/>
    <col min="2049" max="2049" width="7.28515625" style="124" customWidth="1"/>
    <col min="2050" max="2050" width="105.140625" style="124" customWidth="1"/>
    <col min="2051" max="2053" width="21" style="124" customWidth="1"/>
    <col min="2054" max="2056" width="19" style="124" customWidth="1"/>
    <col min="2057" max="2304" width="9.140625" style="124"/>
    <col min="2305" max="2305" width="7.28515625" style="124" customWidth="1"/>
    <col min="2306" max="2306" width="105.140625" style="124" customWidth="1"/>
    <col min="2307" max="2309" width="21" style="124" customWidth="1"/>
    <col min="2310" max="2312" width="19" style="124" customWidth="1"/>
    <col min="2313" max="2560" width="9.140625" style="124"/>
    <col min="2561" max="2561" width="7.28515625" style="124" customWidth="1"/>
    <col min="2562" max="2562" width="105.140625" style="124" customWidth="1"/>
    <col min="2563" max="2565" width="21" style="124" customWidth="1"/>
    <col min="2566" max="2568" width="19" style="124" customWidth="1"/>
    <col min="2569" max="2816" width="9.140625" style="124"/>
    <col min="2817" max="2817" width="7.28515625" style="124" customWidth="1"/>
    <col min="2818" max="2818" width="105.140625" style="124" customWidth="1"/>
    <col min="2819" max="2821" width="21" style="124" customWidth="1"/>
    <col min="2822" max="2824" width="19" style="124" customWidth="1"/>
    <col min="2825" max="3072" width="9.140625" style="124"/>
    <col min="3073" max="3073" width="7.28515625" style="124" customWidth="1"/>
    <col min="3074" max="3074" width="105.140625" style="124" customWidth="1"/>
    <col min="3075" max="3077" width="21" style="124" customWidth="1"/>
    <col min="3078" max="3080" width="19" style="124" customWidth="1"/>
    <col min="3081" max="3328" width="9.140625" style="124"/>
    <col min="3329" max="3329" width="7.28515625" style="124" customWidth="1"/>
    <col min="3330" max="3330" width="105.140625" style="124" customWidth="1"/>
    <col min="3331" max="3333" width="21" style="124" customWidth="1"/>
    <col min="3334" max="3336" width="19" style="124" customWidth="1"/>
    <col min="3337" max="3584" width="9.140625" style="124"/>
    <col min="3585" max="3585" width="7.28515625" style="124" customWidth="1"/>
    <col min="3586" max="3586" width="105.140625" style="124" customWidth="1"/>
    <col min="3587" max="3589" width="21" style="124" customWidth="1"/>
    <col min="3590" max="3592" width="19" style="124" customWidth="1"/>
    <col min="3593" max="3840" width="9.140625" style="124"/>
    <col min="3841" max="3841" width="7.28515625" style="124" customWidth="1"/>
    <col min="3842" max="3842" width="105.140625" style="124" customWidth="1"/>
    <col min="3843" max="3845" width="21" style="124" customWidth="1"/>
    <col min="3846" max="3848" width="19" style="124" customWidth="1"/>
    <col min="3849" max="4096" width="9.140625" style="124"/>
    <col min="4097" max="4097" width="7.28515625" style="124" customWidth="1"/>
    <col min="4098" max="4098" width="105.140625" style="124" customWidth="1"/>
    <col min="4099" max="4101" width="21" style="124" customWidth="1"/>
    <col min="4102" max="4104" width="19" style="124" customWidth="1"/>
    <col min="4105" max="4352" width="9.140625" style="124"/>
    <col min="4353" max="4353" width="7.28515625" style="124" customWidth="1"/>
    <col min="4354" max="4354" width="105.140625" style="124" customWidth="1"/>
    <col min="4355" max="4357" width="21" style="124" customWidth="1"/>
    <col min="4358" max="4360" width="19" style="124" customWidth="1"/>
    <col min="4361" max="4608" width="9.140625" style="124"/>
    <col min="4609" max="4609" width="7.28515625" style="124" customWidth="1"/>
    <col min="4610" max="4610" width="105.140625" style="124" customWidth="1"/>
    <col min="4611" max="4613" width="21" style="124" customWidth="1"/>
    <col min="4614" max="4616" width="19" style="124" customWidth="1"/>
    <col min="4617" max="4864" width="9.140625" style="124"/>
    <col min="4865" max="4865" width="7.28515625" style="124" customWidth="1"/>
    <col min="4866" max="4866" width="105.140625" style="124" customWidth="1"/>
    <col min="4867" max="4869" width="21" style="124" customWidth="1"/>
    <col min="4870" max="4872" width="19" style="124" customWidth="1"/>
    <col min="4873" max="5120" width="9.140625" style="124"/>
    <col min="5121" max="5121" width="7.28515625" style="124" customWidth="1"/>
    <col min="5122" max="5122" width="105.140625" style="124" customWidth="1"/>
    <col min="5123" max="5125" width="21" style="124" customWidth="1"/>
    <col min="5126" max="5128" width="19" style="124" customWidth="1"/>
    <col min="5129" max="5376" width="9.140625" style="124"/>
    <col min="5377" max="5377" width="7.28515625" style="124" customWidth="1"/>
    <col min="5378" max="5378" width="105.140625" style="124" customWidth="1"/>
    <col min="5379" max="5381" width="21" style="124" customWidth="1"/>
    <col min="5382" max="5384" width="19" style="124" customWidth="1"/>
    <col min="5385" max="5632" width="9.140625" style="124"/>
    <col min="5633" max="5633" width="7.28515625" style="124" customWidth="1"/>
    <col min="5634" max="5634" width="105.140625" style="124" customWidth="1"/>
    <col min="5635" max="5637" width="21" style="124" customWidth="1"/>
    <col min="5638" max="5640" width="19" style="124" customWidth="1"/>
    <col min="5641" max="5888" width="9.140625" style="124"/>
    <col min="5889" max="5889" width="7.28515625" style="124" customWidth="1"/>
    <col min="5890" max="5890" width="105.140625" style="124" customWidth="1"/>
    <col min="5891" max="5893" width="21" style="124" customWidth="1"/>
    <col min="5894" max="5896" width="19" style="124" customWidth="1"/>
    <col min="5897" max="6144" width="9.140625" style="124"/>
    <col min="6145" max="6145" width="7.28515625" style="124" customWidth="1"/>
    <col min="6146" max="6146" width="105.140625" style="124" customWidth="1"/>
    <col min="6147" max="6149" width="21" style="124" customWidth="1"/>
    <col min="6150" max="6152" width="19" style="124" customWidth="1"/>
    <col min="6153" max="6400" width="9.140625" style="124"/>
    <col min="6401" max="6401" width="7.28515625" style="124" customWidth="1"/>
    <col min="6402" max="6402" width="105.140625" style="124" customWidth="1"/>
    <col min="6403" max="6405" width="21" style="124" customWidth="1"/>
    <col min="6406" max="6408" width="19" style="124" customWidth="1"/>
    <col min="6409" max="6656" width="9.140625" style="124"/>
    <col min="6657" max="6657" width="7.28515625" style="124" customWidth="1"/>
    <col min="6658" max="6658" width="105.140625" style="124" customWidth="1"/>
    <col min="6659" max="6661" width="21" style="124" customWidth="1"/>
    <col min="6662" max="6664" width="19" style="124" customWidth="1"/>
    <col min="6665" max="6912" width="9.140625" style="124"/>
    <col min="6913" max="6913" width="7.28515625" style="124" customWidth="1"/>
    <col min="6914" max="6914" width="105.140625" style="124" customWidth="1"/>
    <col min="6915" max="6917" width="21" style="124" customWidth="1"/>
    <col min="6918" max="6920" width="19" style="124" customWidth="1"/>
    <col min="6921" max="7168" width="9.140625" style="124"/>
    <col min="7169" max="7169" width="7.28515625" style="124" customWidth="1"/>
    <col min="7170" max="7170" width="105.140625" style="124" customWidth="1"/>
    <col min="7171" max="7173" width="21" style="124" customWidth="1"/>
    <col min="7174" max="7176" width="19" style="124" customWidth="1"/>
    <col min="7177" max="7424" width="9.140625" style="124"/>
    <col min="7425" max="7425" width="7.28515625" style="124" customWidth="1"/>
    <col min="7426" max="7426" width="105.140625" style="124" customWidth="1"/>
    <col min="7427" max="7429" width="21" style="124" customWidth="1"/>
    <col min="7430" max="7432" width="19" style="124" customWidth="1"/>
    <col min="7433" max="7680" width="9.140625" style="124"/>
    <col min="7681" max="7681" width="7.28515625" style="124" customWidth="1"/>
    <col min="7682" max="7682" width="105.140625" style="124" customWidth="1"/>
    <col min="7683" max="7685" width="21" style="124" customWidth="1"/>
    <col min="7686" max="7688" width="19" style="124" customWidth="1"/>
    <col min="7689" max="7936" width="9.140625" style="124"/>
    <col min="7937" max="7937" width="7.28515625" style="124" customWidth="1"/>
    <col min="7938" max="7938" width="105.140625" style="124" customWidth="1"/>
    <col min="7939" max="7941" width="21" style="124" customWidth="1"/>
    <col min="7942" max="7944" width="19" style="124" customWidth="1"/>
    <col min="7945" max="8192" width="9.140625" style="124"/>
    <col min="8193" max="8193" width="7.28515625" style="124" customWidth="1"/>
    <col min="8194" max="8194" width="105.140625" style="124" customWidth="1"/>
    <col min="8195" max="8197" width="21" style="124" customWidth="1"/>
    <col min="8198" max="8200" width="19" style="124" customWidth="1"/>
    <col min="8201" max="8448" width="9.140625" style="124"/>
    <col min="8449" max="8449" width="7.28515625" style="124" customWidth="1"/>
    <col min="8450" max="8450" width="105.140625" style="124" customWidth="1"/>
    <col min="8451" max="8453" width="21" style="124" customWidth="1"/>
    <col min="8454" max="8456" width="19" style="124" customWidth="1"/>
    <col min="8457" max="8704" width="9.140625" style="124"/>
    <col min="8705" max="8705" width="7.28515625" style="124" customWidth="1"/>
    <col min="8706" max="8706" width="105.140625" style="124" customWidth="1"/>
    <col min="8707" max="8709" width="21" style="124" customWidth="1"/>
    <col min="8710" max="8712" width="19" style="124" customWidth="1"/>
    <col min="8713" max="8960" width="9.140625" style="124"/>
    <col min="8961" max="8961" width="7.28515625" style="124" customWidth="1"/>
    <col min="8962" max="8962" width="105.140625" style="124" customWidth="1"/>
    <col min="8963" max="8965" width="21" style="124" customWidth="1"/>
    <col min="8966" max="8968" width="19" style="124" customWidth="1"/>
    <col min="8969" max="9216" width="9.140625" style="124"/>
    <col min="9217" max="9217" width="7.28515625" style="124" customWidth="1"/>
    <col min="9218" max="9218" width="105.140625" style="124" customWidth="1"/>
    <col min="9219" max="9221" width="21" style="124" customWidth="1"/>
    <col min="9222" max="9224" width="19" style="124" customWidth="1"/>
    <col min="9225" max="9472" width="9.140625" style="124"/>
    <col min="9473" max="9473" width="7.28515625" style="124" customWidth="1"/>
    <col min="9474" max="9474" width="105.140625" style="124" customWidth="1"/>
    <col min="9475" max="9477" width="21" style="124" customWidth="1"/>
    <col min="9478" max="9480" width="19" style="124" customWidth="1"/>
    <col min="9481" max="9728" width="9.140625" style="124"/>
    <col min="9729" max="9729" width="7.28515625" style="124" customWidth="1"/>
    <col min="9730" max="9730" width="105.140625" style="124" customWidth="1"/>
    <col min="9731" max="9733" width="21" style="124" customWidth="1"/>
    <col min="9734" max="9736" width="19" style="124" customWidth="1"/>
    <col min="9737" max="9984" width="9.140625" style="124"/>
    <col min="9985" max="9985" width="7.28515625" style="124" customWidth="1"/>
    <col min="9986" max="9986" width="105.140625" style="124" customWidth="1"/>
    <col min="9987" max="9989" width="21" style="124" customWidth="1"/>
    <col min="9990" max="9992" width="19" style="124" customWidth="1"/>
    <col min="9993" max="10240" width="9.140625" style="124"/>
    <col min="10241" max="10241" width="7.28515625" style="124" customWidth="1"/>
    <col min="10242" max="10242" width="105.140625" style="124" customWidth="1"/>
    <col min="10243" max="10245" width="21" style="124" customWidth="1"/>
    <col min="10246" max="10248" width="19" style="124" customWidth="1"/>
    <col min="10249" max="10496" width="9.140625" style="124"/>
    <col min="10497" max="10497" width="7.28515625" style="124" customWidth="1"/>
    <col min="10498" max="10498" width="105.140625" style="124" customWidth="1"/>
    <col min="10499" max="10501" width="21" style="124" customWidth="1"/>
    <col min="10502" max="10504" width="19" style="124" customWidth="1"/>
    <col min="10505" max="10752" width="9.140625" style="124"/>
    <col min="10753" max="10753" width="7.28515625" style="124" customWidth="1"/>
    <col min="10754" max="10754" width="105.140625" style="124" customWidth="1"/>
    <col min="10755" max="10757" width="21" style="124" customWidth="1"/>
    <col min="10758" max="10760" width="19" style="124" customWidth="1"/>
    <col min="10761" max="11008" width="9.140625" style="124"/>
    <col min="11009" max="11009" width="7.28515625" style="124" customWidth="1"/>
    <col min="11010" max="11010" width="105.140625" style="124" customWidth="1"/>
    <col min="11011" max="11013" width="21" style="124" customWidth="1"/>
    <col min="11014" max="11016" width="19" style="124" customWidth="1"/>
    <col min="11017" max="11264" width="9.140625" style="124"/>
    <col min="11265" max="11265" width="7.28515625" style="124" customWidth="1"/>
    <col min="11266" max="11266" width="105.140625" style="124" customWidth="1"/>
    <col min="11267" max="11269" width="21" style="124" customWidth="1"/>
    <col min="11270" max="11272" width="19" style="124" customWidth="1"/>
    <col min="11273" max="11520" width="9.140625" style="124"/>
    <col min="11521" max="11521" width="7.28515625" style="124" customWidth="1"/>
    <col min="11522" max="11522" width="105.140625" style="124" customWidth="1"/>
    <col min="11523" max="11525" width="21" style="124" customWidth="1"/>
    <col min="11526" max="11528" width="19" style="124" customWidth="1"/>
    <col min="11529" max="11776" width="9.140625" style="124"/>
    <col min="11777" max="11777" width="7.28515625" style="124" customWidth="1"/>
    <col min="11778" max="11778" width="105.140625" style="124" customWidth="1"/>
    <col min="11779" max="11781" width="21" style="124" customWidth="1"/>
    <col min="11782" max="11784" width="19" style="124" customWidth="1"/>
    <col min="11785" max="12032" width="9.140625" style="124"/>
    <col min="12033" max="12033" width="7.28515625" style="124" customWidth="1"/>
    <col min="12034" max="12034" width="105.140625" style="124" customWidth="1"/>
    <col min="12035" max="12037" width="21" style="124" customWidth="1"/>
    <col min="12038" max="12040" width="19" style="124" customWidth="1"/>
    <col min="12041" max="12288" width="9.140625" style="124"/>
    <col min="12289" max="12289" width="7.28515625" style="124" customWidth="1"/>
    <col min="12290" max="12290" width="105.140625" style="124" customWidth="1"/>
    <col min="12291" max="12293" width="21" style="124" customWidth="1"/>
    <col min="12294" max="12296" width="19" style="124" customWidth="1"/>
    <col min="12297" max="12544" width="9.140625" style="124"/>
    <col min="12545" max="12545" width="7.28515625" style="124" customWidth="1"/>
    <col min="12546" max="12546" width="105.140625" style="124" customWidth="1"/>
    <col min="12547" max="12549" width="21" style="124" customWidth="1"/>
    <col min="12550" max="12552" width="19" style="124" customWidth="1"/>
    <col min="12553" max="12800" width="9.140625" style="124"/>
    <col min="12801" max="12801" width="7.28515625" style="124" customWidth="1"/>
    <col min="12802" max="12802" width="105.140625" style="124" customWidth="1"/>
    <col min="12803" max="12805" width="21" style="124" customWidth="1"/>
    <col min="12806" max="12808" width="19" style="124" customWidth="1"/>
    <col min="12809" max="13056" width="9.140625" style="124"/>
    <col min="13057" max="13057" width="7.28515625" style="124" customWidth="1"/>
    <col min="13058" max="13058" width="105.140625" style="124" customWidth="1"/>
    <col min="13059" max="13061" width="21" style="124" customWidth="1"/>
    <col min="13062" max="13064" width="19" style="124" customWidth="1"/>
    <col min="13065" max="13312" width="9.140625" style="124"/>
    <col min="13313" max="13313" width="7.28515625" style="124" customWidth="1"/>
    <col min="13314" max="13314" width="105.140625" style="124" customWidth="1"/>
    <col min="13315" max="13317" width="21" style="124" customWidth="1"/>
    <col min="13318" max="13320" width="19" style="124" customWidth="1"/>
    <col min="13321" max="13568" width="9.140625" style="124"/>
    <col min="13569" max="13569" width="7.28515625" style="124" customWidth="1"/>
    <col min="13570" max="13570" width="105.140625" style="124" customWidth="1"/>
    <col min="13571" max="13573" width="21" style="124" customWidth="1"/>
    <col min="13574" max="13576" width="19" style="124" customWidth="1"/>
    <col min="13577" max="13824" width="9.140625" style="124"/>
    <col min="13825" max="13825" width="7.28515625" style="124" customWidth="1"/>
    <col min="13826" max="13826" width="105.140625" style="124" customWidth="1"/>
    <col min="13827" max="13829" width="21" style="124" customWidth="1"/>
    <col min="13830" max="13832" width="19" style="124" customWidth="1"/>
    <col min="13833" max="14080" width="9.140625" style="124"/>
    <col min="14081" max="14081" width="7.28515625" style="124" customWidth="1"/>
    <col min="14082" max="14082" width="105.140625" style="124" customWidth="1"/>
    <col min="14083" max="14085" width="21" style="124" customWidth="1"/>
    <col min="14086" max="14088" width="19" style="124" customWidth="1"/>
    <col min="14089" max="14336" width="9.140625" style="124"/>
    <col min="14337" max="14337" width="7.28515625" style="124" customWidth="1"/>
    <col min="14338" max="14338" width="105.140625" style="124" customWidth="1"/>
    <col min="14339" max="14341" width="21" style="124" customWidth="1"/>
    <col min="14342" max="14344" width="19" style="124" customWidth="1"/>
    <col min="14345" max="14592" width="9.140625" style="124"/>
    <col min="14593" max="14593" width="7.28515625" style="124" customWidth="1"/>
    <col min="14594" max="14594" width="105.140625" style="124" customWidth="1"/>
    <col min="14595" max="14597" width="21" style="124" customWidth="1"/>
    <col min="14598" max="14600" width="19" style="124" customWidth="1"/>
    <col min="14601" max="14848" width="9.140625" style="124"/>
    <col min="14849" max="14849" width="7.28515625" style="124" customWidth="1"/>
    <col min="14850" max="14850" width="105.140625" style="124" customWidth="1"/>
    <col min="14851" max="14853" width="21" style="124" customWidth="1"/>
    <col min="14854" max="14856" width="19" style="124" customWidth="1"/>
    <col min="14857" max="15104" width="9.140625" style="124"/>
    <col min="15105" max="15105" width="7.28515625" style="124" customWidth="1"/>
    <col min="15106" max="15106" width="105.140625" style="124" customWidth="1"/>
    <col min="15107" max="15109" width="21" style="124" customWidth="1"/>
    <col min="15110" max="15112" width="19" style="124" customWidth="1"/>
    <col min="15113" max="15360" width="9.140625" style="124"/>
    <col min="15361" max="15361" width="7.28515625" style="124" customWidth="1"/>
    <col min="15362" max="15362" width="105.140625" style="124" customWidth="1"/>
    <col min="15363" max="15365" width="21" style="124" customWidth="1"/>
    <col min="15366" max="15368" width="19" style="124" customWidth="1"/>
    <col min="15369" max="15616" width="9.140625" style="124"/>
    <col min="15617" max="15617" width="7.28515625" style="124" customWidth="1"/>
    <col min="15618" max="15618" width="105.140625" style="124" customWidth="1"/>
    <col min="15619" max="15621" width="21" style="124" customWidth="1"/>
    <col min="15622" max="15624" width="19" style="124" customWidth="1"/>
    <col min="15625" max="15872" width="9.140625" style="124"/>
    <col min="15873" max="15873" width="7.28515625" style="124" customWidth="1"/>
    <col min="15874" max="15874" width="105.140625" style="124" customWidth="1"/>
    <col min="15875" max="15877" width="21" style="124" customWidth="1"/>
    <col min="15878" max="15880" width="19" style="124" customWidth="1"/>
    <col min="15881" max="16128" width="9.140625" style="124"/>
    <col min="16129" max="16129" width="7.28515625" style="124" customWidth="1"/>
    <col min="16130" max="16130" width="105.140625" style="124" customWidth="1"/>
    <col min="16131" max="16133" width="21" style="124" customWidth="1"/>
    <col min="16134" max="16136" width="19" style="124" customWidth="1"/>
    <col min="16137" max="16384" width="9.140625" style="124"/>
  </cols>
  <sheetData>
    <row r="1" spans="1:11" x14ac:dyDescent="0.3">
      <c r="A1" s="121"/>
      <c r="B1" s="122"/>
      <c r="E1" s="123"/>
      <c r="F1" s="418"/>
      <c r="G1" s="418"/>
      <c r="H1" s="400" t="s">
        <v>514</v>
      </c>
    </row>
    <row r="2" spans="1:11" ht="15" x14ac:dyDescent="0.25">
      <c r="A2" s="1193" t="s">
        <v>375</v>
      </c>
      <c r="B2" s="1193"/>
      <c r="C2" s="1193"/>
      <c r="D2" s="1193"/>
      <c r="E2" s="1193"/>
      <c r="F2" s="1193"/>
      <c r="G2" s="1193"/>
      <c r="H2" s="1193"/>
    </row>
    <row r="3" spans="1:11" ht="71.25" customHeight="1" x14ac:dyDescent="0.25">
      <c r="A3" s="1193"/>
      <c r="B3" s="1193"/>
      <c r="C3" s="1193"/>
      <c r="D3" s="1193"/>
      <c r="E3" s="1193"/>
      <c r="F3" s="1193"/>
      <c r="G3" s="1193"/>
      <c r="H3" s="1193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376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s="98" customFormat="1" ht="27.75" customHeight="1" x14ac:dyDescent="0.3">
      <c r="A8" s="125"/>
      <c r="B8" s="125"/>
      <c r="C8" s="126"/>
      <c r="D8" s="126"/>
      <c r="E8" s="126"/>
      <c r="F8" s="126"/>
      <c r="G8" s="126"/>
      <c r="H8" s="126"/>
      <c r="I8" s="126"/>
      <c r="J8" s="126"/>
      <c r="K8" s="126"/>
    </row>
    <row r="9" spans="1:11" ht="19.5" customHeight="1" x14ac:dyDescent="0.3">
      <c r="A9" s="1194" t="s">
        <v>351</v>
      </c>
      <c r="B9" s="1194" t="s">
        <v>377</v>
      </c>
      <c r="C9" s="1195" t="s">
        <v>378</v>
      </c>
      <c r="D9" s="1195"/>
      <c r="E9" s="1195"/>
      <c r="F9" s="1195" t="s">
        <v>379</v>
      </c>
      <c r="G9" s="1195"/>
      <c r="H9" s="1195"/>
    </row>
    <row r="10" spans="1:11" ht="75" x14ac:dyDescent="0.25">
      <c r="A10" s="1194"/>
      <c r="B10" s="1194"/>
      <c r="C10" s="127" t="s">
        <v>546</v>
      </c>
      <c r="D10" s="127" t="s">
        <v>547</v>
      </c>
      <c r="E10" s="127" t="s">
        <v>548</v>
      </c>
      <c r="F10" s="127" t="s">
        <v>546</v>
      </c>
      <c r="G10" s="127" t="s">
        <v>547</v>
      </c>
      <c r="H10" s="127" t="s">
        <v>548</v>
      </c>
    </row>
    <row r="11" spans="1:11" s="130" customFormat="1" ht="31.5" customHeight="1" x14ac:dyDescent="0.25">
      <c r="A11" s="128">
        <v>1</v>
      </c>
      <c r="B11" s="128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</row>
    <row r="12" spans="1:11" s="133" customFormat="1" x14ac:dyDescent="0.3">
      <c r="A12" s="131" t="s">
        <v>81</v>
      </c>
      <c r="B12" s="132" t="s">
        <v>380</v>
      </c>
      <c r="C12" s="436"/>
      <c r="D12" s="436"/>
      <c r="E12" s="437"/>
      <c r="F12" s="436"/>
      <c r="G12" s="437"/>
      <c r="H12" s="436"/>
    </row>
    <row r="13" spans="1:11" ht="24" customHeight="1" x14ac:dyDescent="0.3">
      <c r="A13" s="131" t="s">
        <v>381</v>
      </c>
      <c r="B13" s="134" t="s">
        <v>382</v>
      </c>
      <c r="C13" s="438"/>
      <c r="D13" s="438"/>
      <c r="E13" s="437"/>
      <c r="F13" s="438"/>
      <c r="G13" s="437"/>
      <c r="H13" s="438"/>
    </row>
    <row r="14" spans="1:11" x14ac:dyDescent="0.3">
      <c r="A14" s="131" t="s">
        <v>383</v>
      </c>
      <c r="B14" s="132" t="s">
        <v>384</v>
      </c>
      <c r="C14" s="436"/>
      <c r="D14" s="436"/>
      <c r="E14" s="437"/>
      <c r="F14" s="436"/>
      <c r="G14" s="437"/>
      <c r="H14" s="436"/>
    </row>
    <row r="15" spans="1:11" ht="37.5" x14ac:dyDescent="0.25">
      <c r="A15" s="131" t="s">
        <v>385</v>
      </c>
      <c r="B15" s="135" t="s">
        <v>386</v>
      </c>
      <c r="C15" s="437"/>
      <c r="D15" s="437"/>
      <c r="E15" s="437"/>
      <c r="F15" s="437"/>
      <c r="G15" s="437"/>
      <c r="H15" s="437"/>
    </row>
    <row r="16" spans="1:11" s="133" customFormat="1" ht="39" customHeight="1" x14ac:dyDescent="0.25">
      <c r="A16" s="131">
        <v>2</v>
      </c>
      <c r="B16" s="132" t="s">
        <v>387</v>
      </c>
      <c r="C16" s="437"/>
      <c r="D16" s="437"/>
      <c r="E16" s="437"/>
      <c r="F16" s="437"/>
      <c r="G16" s="437"/>
      <c r="H16" s="437"/>
    </row>
    <row r="17" spans="1:9" ht="40.5" customHeight="1" x14ac:dyDescent="0.3">
      <c r="A17" s="131" t="s">
        <v>388</v>
      </c>
      <c r="B17" s="134" t="s">
        <v>389</v>
      </c>
      <c r="C17" s="438"/>
      <c r="D17" s="438"/>
      <c r="E17" s="437"/>
      <c r="F17" s="438"/>
      <c r="G17" s="437"/>
      <c r="H17" s="438"/>
    </row>
    <row r="18" spans="1:9" ht="37.5" customHeight="1" x14ac:dyDescent="0.25">
      <c r="A18" s="131" t="s">
        <v>390</v>
      </c>
      <c r="B18" s="132" t="s">
        <v>391</v>
      </c>
      <c r="C18" s="437"/>
      <c r="D18" s="437"/>
      <c r="E18" s="437"/>
      <c r="F18" s="437"/>
      <c r="G18" s="437"/>
      <c r="H18" s="437"/>
    </row>
    <row r="19" spans="1:9" s="133" customFormat="1" ht="37.5" customHeight="1" x14ac:dyDescent="0.3">
      <c r="A19" s="131" t="s">
        <v>392</v>
      </c>
      <c r="B19" s="134" t="s">
        <v>393</v>
      </c>
      <c r="C19" s="438"/>
      <c r="D19" s="438"/>
      <c r="E19" s="437"/>
      <c r="F19" s="438"/>
      <c r="G19" s="437"/>
      <c r="H19" s="438"/>
    </row>
    <row r="20" spans="1:9" ht="57" customHeight="1" x14ac:dyDescent="0.25">
      <c r="A20" s="131" t="s">
        <v>394</v>
      </c>
      <c r="B20" s="132" t="s">
        <v>395</v>
      </c>
      <c r="C20" s="437"/>
      <c r="D20" s="437"/>
      <c r="E20" s="437"/>
      <c r="F20" s="437"/>
      <c r="G20" s="437"/>
      <c r="H20" s="437"/>
    </row>
    <row r="21" spans="1:9" ht="37.5" x14ac:dyDescent="0.25">
      <c r="A21" s="131" t="s">
        <v>396</v>
      </c>
      <c r="B21" s="132" t="s">
        <v>395</v>
      </c>
      <c r="C21" s="437"/>
      <c r="D21" s="437"/>
      <c r="E21" s="437"/>
      <c r="F21" s="437"/>
      <c r="G21" s="437"/>
      <c r="H21" s="437"/>
    </row>
    <row r="22" spans="1:9" s="133" customFormat="1" ht="37.5" x14ac:dyDescent="0.3">
      <c r="A22" s="131" t="s">
        <v>9</v>
      </c>
      <c r="B22" s="134" t="s">
        <v>397</v>
      </c>
      <c r="C22" s="438"/>
      <c r="D22" s="438"/>
      <c r="E22" s="437"/>
      <c r="F22" s="438"/>
      <c r="G22" s="437"/>
      <c r="H22" s="438"/>
    </row>
    <row r="23" spans="1:9" s="133" customFormat="1" ht="39" customHeight="1" x14ac:dyDescent="0.25">
      <c r="A23" s="131"/>
      <c r="B23" s="132" t="s">
        <v>364</v>
      </c>
      <c r="C23" s="439" t="s">
        <v>374</v>
      </c>
      <c r="D23" s="439" t="s">
        <v>374</v>
      </c>
      <c r="E23" s="439" t="s">
        <v>374</v>
      </c>
      <c r="F23" s="439"/>
      <c r="G23" s="437"/>
      <c r="H23" s="439"/>
    </row>
    <row r="24" spans="1:9" x14ac:dyDescent="0.3">
      <c r="A24" s="419"/>
      <c r="B24" s="418"/>
      <c r="C24" s="137"/>
      <c r="D24" s="137"/>
      <c r="E24" s="420">
        <f>6672524.86+9278</f>
        <v>6681802.8600000003</v>
      </c>
      <c r="F24" s="418"/>
      <c r="G24" s="418"/>
      <c r="H24" s="418"/>
    </row>
    <row r="25" spans="1:9" x14ac:dyDescent="0.3">
      <c r="A25" s="419"/>
      <c r="B25" s="418"/>
      <c r="C25" s="137"/>
      <c r="D25" s="137"/>
      <c r="E25" s="420"/>
      <c r="F25" s="418"/>
      <c r="G25" s="418"/>
      <c r="H25" s="418"/>
    </row>
    <row r="26" spans="1:9" s="82" customFormat="1" ht="23.25" customHeight="1" x14ac:dyDescent="0.25">
      <c r="A26" s="97" t="s">
        <v>541</v>
      </c>
      <c r="B26" s="84"/>
      <c r="D26" s="378"/>
      <c r="F26" s="379"/>
      <c r="G26" s="604" t="s">
        <v>694</v>
      </c>
      <c r="H26" s="84"/>
      <c r="I26" s="394"/>
    </row>
    <row r="27" spans="1:9" s="389" customFormat="1" ht="12.75" x14ac:dyDescent="0.25">
      <c r="D27" s="391" t="s">
        <v>171</v>
      </c>
      <c r="F27" s="393"/>
      <c r="G27" s="391" t="s">
        <v>172</v>
      </c>
      <c r="I27" s="393"/>
    </row>
    <row r="28" spans="1:9" s="82" customFormat="1" x14ac:dyDescent="0.25">
      <c r="A28" s="84"/>
      <c r="B28" s="84"/>
      <c r="D28" s="84"/>
      <c r="F28" s="379"/>
      <c r="G28" s="84"/>
      <c r="H28" s="84"/>
      <c r="I28" s="392"/>
    </row>
    <row r="29" spans="1:9" s="82" customFormat="1" ht="23.25" customHeight="1" x14ac:dyDescent="0.25">
      <c r="A29" s="97" t="s">
        <v>173</v>
      </c>
      <c r="B29" s="84"/>
      <c r="D29" s="378"/>
      <c r="F29" s="379"/>
      <c r="G29" s="714" t="s">
        <v>742</v>
      </c>
      <c r="H29" s="84"/>
      <c r="I29" s="394"/>
    </row>
    <row r="30" spans="1:9" s="389" customFormat="1" ht="12.75" x14ac:dyDescent="0.25">
      <c r="D30" s="391" t="s">
        <v>171</v>
      </c>
      <c r="F30" s="393"/>
      <c r="G30" s="391" t="s">
        <v>172</v>
      </c>
      <c r="I30" s="393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5">
    <mergeCell ref="A2:H3"/>
    <mergeCell ref="A9:A10"/>
    <mergeCell ref="B9:B10"/>
    <mergeCell ref="C9:E9"/>
    <mergeCell ref="F9:H9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K166"/>
  <sheetViews>
    <sheetView view="pageBreakPreview" topLeftCell="A139" zoomScale="80" zoomScaleSheetLayoutView="80" workbookViewId="0">
      <selection activeCell="A3" sqref="A3:AX3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375" t="s">
        <v>422</v>
      </c>
      <c r="D10" s="375" t="s">
        <v>441</v>
      </c>
      <c r="E10" s="375" t="s">
        <v>422</v>
      </c>
      <c r="F10" s="375" t="s">
        <v>441</v>
      </c>
    </row>
    <row r="11" spans="1:11" x14ac:dyDescent="0.3">
      <c r="A11" s="375">
        <v>1</v>
      </c>
      <c r="B11" s="375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x14ac:dyDescent="0.3">
      <c r="A12" s="1206" t="s">
        <v>550</v>
      </c>
      <c r="B12" s="1207"/>
      <c r="C12" s="1207"/>
      <c r="D12" s="1207"/>
      <c r="E12" s="1207"/>
      <c r="F12" s="1208"/>
      <c r="G12" s="468"/>
      <c r="H12" s="444"/>
      <c r="I12" s="462"/>
    </row>
    <row r="13" spans="1:11" s="184" customFormat="1" x14ac:dyDescent="0.3">
      <c r="A13" s="221">
        <v>1</v>
      </c>
      <c r="B13" s="222" t="s">
        <v>442</v>
      </c>
      <c r="C13" s="476" t="s">
        <v>374</v>
      </c>
      <c r="D13" s="477">
        <f>SUM(D15:D35)</f>
        <v>0</v>
      </c>
      <c r="E13" s="473" t="s">
        <v>374</v>
      </c>
      <c r="F13" s="478">
        <f>SUM(F14:F35)</f>
        <v>0</v>
      </c>
      <c r="G13" s="468"/>
      <c r="H13" s="444"/>
      <c r="I13" s="462"/>
    </row>
    <row r="14" spans="1:11" x14ac:dyDescent="0.3">
      <c r="A14" s="191"/>
      <c r="B14" s="190" t="s">
        <v>267</v>
      </c>
      <c r="C14" s="479"/>
      <c r="D14" s="474"/>
      <c r="E14" s="479"/>
      <c r="F14" s="475"/>
      <c r="G14" s="468"/>
      <c r="H14" s="444"/>
      <c r="I14" s="462">
        <f t="shared" ref="I14:I77" si="0">F14-H14</f>
        <v>0</v>
      </c>
    </row>
    <row r="15" spans="1:11" x14ac:dyDescent="0.3">
      <c r="A15" s="191"/>
      <c r="B15" s="471" t="s">
        <v>554</v>
      </c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x14ac:dyDescent="0.3">
      <c r="A16" s="191"/>
      <c r="B16" s="471" t="s">
        <v>555</v>
      </c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x14ac:dyDescent="0.3">
      <c r="A17" s="191"/>
      <c r="B17" s="471" t="s">
        <v>556</v>
      </c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x14ac:dyDescent="0.3">
      <c r="A18" s="191"/>
      <c r="B18" s="471" t="s">
        <v>557</v>
      </c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x14ac:dyDescent="0.3">
      <c r="A19" s="191"/>
      <c r="B19" s="471" t="s">
        <v>558</v>
      </c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x14ac:dyDescent="0.3">
      <c r="A20" s="191"/>
      <c r="B20" s="471" t="s">
        <v>559</v>
      </c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t="37.5" x14ac:dyDescent="0.3">
      <c r="A21" s="191"/>
      <c r="B21" s="471" t="s">
        <v>560</v>
      </c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t="37.5" x14ac:dyDescent="0.3">
      <c r="A22" s="191"/>
      <c r="B22" s="471" t="s">
        <v>561</v>
      </c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x14ac:dyDescent="0.3">
      <c r="A23" s="191"/>
      <c r="B23" s="471" t="s">
        <v>562</v>
      </c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x14ac:dyDescent="0.3">
      <c r="A24" s="191"/>
      <c r="B24" s="471" t="s">
        <v>563</v>
      </c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x14ac:dyDescent="0.3">
      <c r="A25" s="191"/>
      <c r="B25" s="471" t="s">
        <v>564</v>
      </c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x14ac:dyDescent="0.3">
      <c r="A26" s="191"/>
      <c r="B26" s="471" t="s">
        <v>565</v>
      </c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t="37.5" x14ac:dyDescent="0.3">
      <c r="A27" s="191"/>
      <c r="B27" s="471" t="s">
        <v>566</v>
      </c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x14ac:dyDescent="0.3">
      <c r="A28" s="191"/>
      <c r="B28" s="471" t="s">
        <v>567</v>
      </c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x14ac:dyDescent="0.3">
      <c r="A29" s="191"/>
      <c r="B29" s="471" t="s">
        <v>568</v>
      </c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0.25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t="22.5" customHeight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x14ac:dyDescent="0.3">
      <c r="A35" s="191"/>
      <c r="B35" s="190"/>
      <c r="C35" s="479"/>
      <c r="D35" s="474"/>
      <c r="E35" s="479"/>
      <c r="F35" s="475"/>
      <c r="G35" s="468"/>
      <c r="H35" s="444"/>
      <c r="I35" s="462">
        <f t="shared" si="0"/>
        <v>0</v>
      </c>
    </row>
    <row r="36" spans="1:9" s="184" customFormat="1" x14ac:dyDescent="0.3">
      <c r="A36" s="221">
        <v>2</v>
      </c>
      <c r="B36" s="222" t="s">
        <v>443</v>
      </c>
      <c r="C36" s="476" t="s">
        <v>374</v>
      </c>
      <c r="D36" s="480">
        <f>SUM(D38:D41)</f>
        <v>0</v>
      </c>
      <c r="E36" s="476" t="s">
        <v>374</v>
      </c>
      <c r="F36" s="481">
        <f>SUM(F37:F41)</f>
        <v>0</v>
      </c>
      <c r="G36" s="468"/>
      <c r="H36" s="444"/>
      <c r="I36" s="462"/>
    </row>
    <row r="37" spans="1:9" x14ac:dyDescent="0.3">
      <c r="A37" s="191"/>
      <c r="B37" s="190" t="s">
        <v>267</v>
      </c>
      <c r="C37" s="479"/>
      <c r="D37" s="474"/>
      <c r="E37" s="479"/>
      <c r="F37" s="475"/>
      <c r="G37" s="468"/>
      <c r="H37" s="444"/>
      <c r="I37" s="462">
        <f t="shared" si="0"/>
        <v>0</v>
      </c>
    </row>
    <row r="38" spans="1:9" ht="21" customHeight="1" x14ac:dyDescent="0.3">
      <c r="A38" s="191"/>
      <c r="B38" s="190"/>
      <c r="C38" s="479"/>
      <c r="D38" s="474" t="s">
        <v>444</v>
      </c>
      <c r="E38" s="479"/>
      <c r="F38" s="475"/>
      <c r="G38" s="468"/>
      <c r="H38" s="444"/>
      <c r="I38" s="462">
        <f t="shared" si="0"/>
        <v>0</v>
      </c>
    </row>
    <row r="39" spans="1:9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x14ac:dyDescent="0.3">
      <c r="A41" s="191"/>
      <c r="B41" s="190"/>
      <c r="C41" s="479"/>
      <c r="D41" s="474"/>
      <c r="E41" s="479"/>
      <c r="F41" s="475"/>
      <c r="G41" s="468"/>
      <c r="H41" s="444"/>
      <c r="I41" s="462">
        <f t="shared" si="0"/>
        <v>0</v>
      </c>
    </row>
    <row r="42" spans="1:9" s="184" customFormat="1" x14ac:dyDescent="0.3">
      <c r="A42" s="221">
        <v>3</v>
      </c>
      <c r="B42" s="222" t="s">
        <v>445</v>
      </c>
      <c r="C42" s="476" t="s">
        <v>374</v>
      </c>
      <c r="D42" s="480">
        <f>SUM(D44:D58)</f>
        <v>0</v>
      </c>
      <c r="E42" s="476" t="s">
        <v>374</v>
      </c>
      <c r="F42" s="481">
        <f>SUM(F43:F50)</f>
        <v>0</v>
      </c>
      <c r="G42" s="468"/>
      <c r="H42" s="444"/>
      <c r="I42" s="462"/>
    </row>
    <row r="43" spans="1:9" x14ac:dyDescent="0.3">
      <c r="A43" s="191"/>
      <c r="B43" s="190" t="s">
        <v>267</v>
      </c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3.45" customHeight="1" x14ac:dyDescent="0.3">
      <c r="A49" s="191"/>
      <c r="B49" s="225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ht="24" customHeight="1" x14ac:dyDescent="0.3">
      <c r="A50" s="191"/>
      <c r="B50" s="226"/>
      <c r="C50" s="479"/>
      <c r="D50" s="474"/>
      <c r="E50" s="479"/>
      <c r="F50" s="475"/>
      <c r="G50" s="468"/>
      <c r="H50" s="444"/>
      <c r="I50" s="462">
        <f t="shared" si="0"/>
        <v>0</v>
      </c>
    </row>
    <row r="51" spans="1:9" s="184" customFormat="1" ht="20.25" customHeight="1" x14ac:dyDescent="0.3">
      <c r="A51" s="221">
        <v>4</v>
      </c>
      <c r="B51" s="221" t="s">
        <v>446</v>
      </c>
      <c r="C51" s="476" t="s">
        <v>374</v>
      </c>
      <c r="D51" s="480">
        <f>SUM(D58:D58)</f>
        <v>0</v>
      </c>
      <c r="E51" s="476" t="s">
        <v>374</v>
      </c>
      <c r="F51" s="481">
        <f>SUM(F52:F58)</f>
        <v>0</v>
      </c>
      <c r="G51" s="468"/>
      <c r="H51" s="444"/>
      <c r="I51" s="462"/>
    </row>
    <row r="52" spans="1:9" x14ac:dyDescent="0.3">
      <c r="A52" s="191"/>
      <c r="B52" s="225" t="s">
        <v>267</v>
      </c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x14ac:dyDescent="0.3">
      <c r="A53" s="191"/>
      <c r="B53" s="472" t="s">
        <v>569</v>
      </c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191"/>
      <c r="B58" s="225"/>
      <c r="C58" s="479"/>
      <c r="D58" s="474"/>
      <c r="E58" s="479"/>
      <c r="F58" s="475"/>
      <c r="G58" s="468"/>
      <c r="H58" s="444"/>
      <c r="I58" s="462">
        <f t="shared" si="0"/>
        <v>0</v>
      </c>
    </row>
    <row r="59" spans="1:9" x14ac:dyDescent="0.3">
      <c r="A59" s="221">
        <v>5</v>
      </c>
      <c r="B59" s="221" t="s">
        <v>447</v>
      </c>
      <c r="C59" s="476" t="s">
        <v>374</v>
      </c>
      <c r="D59" s="480">
        <f>SUM(D60:D82)</f>
        <v>0</v>
      </c>
      <c r="E59" s="476" t="s">
        <v>374</v>
      </c>
      <c r="F59" s="481">
        <f>SUM(F60:F82)</f>
        <v>0</v>
      </c>
      <c r="G59" s="468"/>
      <c r="H59" s="444"/>
      <c r="I59" s="462"/>
    </row>
    <row r="60" spans="1:9" x14ac:dyDescent="0.3">
      <c r="A60" s="227"/>
      <c r="B60" s="228" t="s">
        <v>267</v>
      </c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x14ac:dyDescent="0.3">
      <c r="A61" s="191"/>
      <c r="B61" s="471" t="s">
        <v>570</v>
      </c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x14ac:dyDescent="0.3">
      <c r="A62" s="191"/>
      <c r="B62" s="471" t="s">
        <v>571</v>
      </c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x14ac:dyDescent="0.3">
      <c r="A63" s="191"/>
      <c r="B63" s="471" t="s">
        <v>572</v>
      </c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x14ac:dyDescent="0.3">
      <c r="A64" s="191"/>
      <c r="B64" s="471" t="s">
        <v>573</v>
      </c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x14ac:dyDescent="0.3">
      <c r="A65" s="191"/>
      <c r="B65" s="472" t="s">
        <v>574</v>
      </c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x14ac:dyDescent="0.3">
      <c r="A66" s="191"/>
      <c r="B66" s="471" t="s">
        <v>575</v>
      </c>
      <c r="C66" s="479"/>
      <c r="D66" s="474"/>
      <c r="E66" s="479"/>
      <c r="F66" s="475"/>
      <c r="G66" s="468"/>
      <c r="H66" s="444"/>
      <c r="I66" s="462">
        <f t="shared" si="0"/>
        <v>0</v>
      </c>
    </row>
    <row r="67" spans="1:9" x14ac:dyDescent="0.3">
      <c r="A67" s="191"/>
      <c r="B67" s="471" t="s">
        <v>579</v>
      </c>
      <c r="C67" s="479"/>
      <c r="D67" s="474"/>
      <c r="E67" s="479"/>
      <c r="F67" s="475"/>
      <c r="G67" s="468"/>
      <c r="H67" s="444"/>
      <c r="I67" s="462"/>
    </row>
    <row r="68" spans="1:9" x14ac:dyDescent="0.3">
      <c r="A68" s="191"/>
      <c r="B68" s="471" t="s">
        <v>576</v>
      </c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x14ac:dyDescent="0.3">
      <c r="A69" s="191"/>
      <c r="B69" s="471" t="s">
        <v>577</v>
      </c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x14ac:dyDescent="0.3">
      <c r="A70" s="191"/>
      <c r="B70" s="471" t="s">
        <v>578</v>
      </c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x14ac:dyDescent="0.3">
      <c r="A72" s="191"/>
      <c r="B72" s="471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si="0"/>
        <v>0</v>
      </c>
    </row>
    <row r="78" spans="1:9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ref="I78:I81" si="1">F78-H78</f>
        <v>0</v>
      </c>
    </row>
    <row r="79" spans="1:9" x14ac:dyDescent="0.3">
      <c r="A79" s="191"/>
      <c r="B79" s="190"/>
      <c r="C79" s="479"/>
      <c r="D79" s="474"/>
      <c r="E79" s="479"/>
      <c r="F79" s="475"/>
      <c r="G79" s="468"/>
      <c r="H79" s="444"/>
      <c r="I79" s="462">
        <f t="shared" si="1"/>
        <v>0</v>
      </c>
    </row>
    <row r="80" spans="1:9" x14ac:dyDescent="0.3">
      <c r="A80" s="191"/>
      <c r="B80" s="225"/>
      <c r="C80" s="479"/>
      <c r="D80" s="474"/>
      <c r="E80" s="479"/>
      <c r="F80" s="482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>
        <f t="shared" si="1"/>
        <v>0</v>
      </c>
    </row>
    <row r="82" spans="1:9" x14ac:dyDescent="0.3">
      <c r="A82" s="191"/>
      <c r="B82" s="190"/>
      <c r="C82" s="479"/>
      <c r="D82" s="474"/>
      <c r="E82" s="479"/>
      <c r="F82" s="475"/>
      <c r="G82" s="468"/>
      <c r="H82" s="444"/>
      <c r="I82" s="462"/>
    </row>
    <row r="83" spans="1:9" s="184" customFormat="1" x14ac:dyDescent="0.3">
      <c r="A83" s="192"/>
      <c r="B83" s="193" t="s">
        <v>364</v>
      </c>
      <c r="C83" s="483" t="s">
        <v>374</v>
      </c>
      <c r="D83" s="484">
        <f>D51+D42+D36+D13+D59</f>
        <v>0</v>
      </c>
      <c r="E83" s="483" t="s">
        <v>10</v>
      </c>
      <c r="F83" s="485">
        <f>F51+F42+F36+F13+F59</f>
        <v>0</v>
      </c>
      <c r="G83" s="470" t="s">
        <v>438</v>
      </c>
      <c r="H83" s="461">
        <f>SUM(H12:H82)</f>
        <v>0</v>
      </c>
      <c r="I83" s="461">
        <f>SUM(I12:I82)</f>
        <v>0</v>
      </c>
    </row>
    <row r="84" spans="1:9" x14ac:dyDescent="0.3">
      <c r="A84" s="1206" t="s">
        <v>551</v>
      </c>
      <c r="B84" s="1207"/>
      <c r="C84" s="1207"/>
      <c r="D84" s="1207"/>
      <c r="E84" s="1207"/>
      <c r="F84" s="1208"/>
    </row>
    <row r="85" spans="1:9" x14ac:dyDescent="0.3">
      <c r="A85" s="221">
        <v>1</v>
      </c>
      <c r="B85" s="222" t="s">
        <v>442</v>
      </c>
      <c r="C85" s="476" t="s">
        <v>374</v>
      </c>
      <c r="D85" s="477">
        <f>SUM(D87:D107)</f>
        <v>0</v>
      </c>
      <c r="E85" s="473" t="s">
        <v>374</v>
      </c>
      <c r="F85" s="478">
        <f>SUM(F86:F107)</f>
        <v>0</v>
      </c>
      <c r="G85" s="468"/>
      <c r="H85" s="444"/>
      <c r="I85" s="462"/>
    </row>
    <row r="86" spans="1:9" s="377" customFormat="1" ht="23.25" customHeight="1" x14ac:dyDescent="0.3">
      <c r="A86" s="191"/>
      <c r="B86" s="190" t="s">
        <v>267</v>
      </c>
      <c r="C86" s="479"/>
      <c r="D86" s="474"/>
      <c r="E86" s="479"/>
      <c r="F86" s="475"/>
      <c r="G86" s="468"/>
      <c r="H86" s="444"/>
      <c r="I86" s="462">
        <f t="shared" ref="I86:I107" si="2">F86-H86</f>
        <v>0</v>
      </c>
    </row>
    <row r="87" spans="1:9" s="389" customFormat="1" x14ac:dyDescent="0.3">
      <c r="A87" s="191"/>
      <c r="B87" s="471" t="s">
        <v>554</v>
      </c>
      <c r="C87" s="479"/>
      <c r="D87" s="474"/>
      <c r="E87" s="479"/>
      <c r="F87" s="475"/>
      <c r="G87" s="468"/>
      <c r="H87" s="444"/>
      <c r="I87" s="462">
        <f t="shared" si="2"/>
        <v>0</v>
      </c>
    </row>
    <row r="88" spans="1:9" s="82" customFormat="1" x14ac:dyDescent="0.3">
      <c r="A88" s="191"/>
      <c r="B88" s="471" t="s">
        <v>555</v>
      </c>
      <c r="C88" s="479"/>
      <c r="D88" s="474"/>
      <c r="E88" s="479"/>
      <c r="F88" s="475"/>
      <c r="G88" s="468"/>
      <c r="H88" s="444"/>
      <c r="I88" s="462">
        <f t="shared" si="2"/>
        <v>0</v>
      </c>
    </row>
    <row r="89" spans="1:9" s="377" customFormat="1" ht="23.25" customHeight="1" x14ac:dyDescent="0.3">
      <c r="A89" s="191"/>
      <c r="B89" s="471" t="s">
        <v>556</v>
      </c>
      <c r="C89" s="479"/>
      <c r="D89" s="474"/>
      <c r="E89" s="479"/>
      <c r="F89" s="475"/>
      <c r="G89" s="468"/>
      <c r="H89" s="444"/>
      <c r="I89" s="462">
        <f t="shared" si="2"/>
        <v>0</v>
      </c>
    </row>
    <row r="90" spans="1:9" s="389" customFormat="1" x14ac:dyDescent="0.3">
      <c r="A90" s="191"/>
      <c r="B90" s="471" t="s">
        <v>557</v>
      </c>
      <c r="C90" s="479"/>
      <c r="D90" s="474"/>
      <c r="E90" s="479"/>
      <c r="F90" s="475"/>
      <c r="G90" s="468"/>
      <c r="H90" s="444"/>
      <c r="I90" s="462">
        <f t="shared" si="2"/>
        <v>0</v>
      </c>
    </row>
    <row r="91" spans="1:9" x14ac:dyDescent="0.3">
      <c r="A91" s="191"/>
      <c r="B91" s="471" t="s">
        <v>558</v>
      </c>
      <c r="C91" s="479"/>
      <c r="D91" s="474"/>
      <c r="E91" s="479"/>
      <c r="F91" s="475"/>
      <c r="G91" s="468"/>
      <c r="H91" s="444"/>
      <c r="I91" s="462">
        <f t="shared" si="2"/>
        <v>0</v>
      </c>
    </row>
    <row r="92" spans="1:9" x14ac:dyDescent="0.3">
      <c r="A92" s="191"/>
      <c r="B92" s="471" t="s">
        <v>559</v>
      </c>
      <c r="C92" s="479"/>
      <c r="D92" s="474"/>
      <c r="E92" s="479"/>
      <c r="F92" s="475"/>
      <c r="G92" s="468"/>
      <c r="H92" s="444"/>
      <c r="I92" s="462">
        <f t="shared" si="2"/>
        <v>0</v>
      </c>
    </row>
    <row r="93" spans="1:9" ht="37.5" x14ac:dyDescent="0.3">
      <c r="A93" s="191"/>
      <c r="B93" s="471" t="s">
        <v>560</v>
      </c>
      <c r="C93" s="479"/>
      <c r="D93" s="474"/>
      <c r="E93" s="479"/>
      <c r="F93" s="475"/>
      <c r="G93" s="468"/>
      <c r="H93" s="444"/>
      <c r="I93" s="462">
        <f t="shared" si="2"/>
        <v>0</v>
      </c>
    </row>
    <row r="94" spans="1:9" ht="37.5" x14ac:dyDescent="0.3">
      <c r="A94" s="191"/>
      <c r="B94" s="471" t="s">
        <v>561</v>
      </c>
      <c r="C94" s="479"/>
      <c r="D94" s="474"/>
      <c r="E94" s="479"/>
      <c r="F94" s="475"/>
      <c r="G94" s="468"/>
      <c r="H94" s="444"/>
      <c r="I94" s="462">
        <f t="shared" si="2"/>
        <v>0</v>
      </c>
    </row>
    <row r="95" spans="1:9" x14ac:dyDescent="0.3">
      <c r="A95" s="191"/>
      <c r="B95" s="471" t="s">
        <v>562</v>
      </c>
      <c r="C95" s="479"/>
      <c r="D95" s="474"/>
      <c r="E95" s="479"/>
      <c r="F95" s="475"/>
      <c r="G95" s="468"/>
      <c r="H95" s="444"/>
      <c r="I95" s="462">
        <f t="shared" si="2"/>
        <v>0</v>
      </c>
    </row>
    <row r="96" spans="1:9" x14ac:dyDescent="0.3">
      <c r="A96" s="191"/>
      <c r="B96" s="471" t="s">
        <v>563</v>
      </c>
      <c r="C96" s="479"/>
      <c r="D96" s="474"/>
      <c r="E96" s="479"/>
      <c r="F96" s="475"/>
      <c r="G96" s="468"/>
      <c r="H96" s="444"/>
      <c r="I96" s="462">
        <f t="shared" si="2"/>
        <v>0</v>
      </c>
    </row>
    <row r="97" spans="1:9" x14ac:dyDescent="0.3">
      <c r="A97" s="191"/>
      <c r="B97" s="471" t="s">
        <v>564</v>
      </c>
      <c r="C97" s="479"/>
      <c r="D97" s="474"/>
      <c r="E97" s="479"/>
      <c r="F97" s="475"/>
      <c r="G97" s="468"/>
      <c r="H97" s="444"/>
      <c r="I97" s="462">
        <f t="shared" si="2"/>
        <v>0</v>
      </c>
    </row>
    <row r="98" spans="1:9" x14ac:dyDescent="0.3">
      <c r="A98" s="191"/>
      <c r="B98" s="471" t="s">
        <v>565</v>
      </c>
      <c r="C98" s="479"/>
      <c r="D98" s="474"/>
      <c r="E98" s="479"/>
      <c r="F98" s="475"/>
      <c r="G98" s="468"/>
      <c r="H98" s="444"/>
      <c r="I98" s="462">
        <f t="shared" si="2"/>
        <v>0</v>
      </c>
    </row>
    <row r="99" spans="1:9" ht="37.5" x14ac:dyDescent="0.3">
      <c r="A99" s="191"/>
      <c r="B99" s="471" t="s">
        <v>566</v>
      </c>
      <c r="C99" s="479"/>
      <c r="D99" s="474"/>
      <c r="E99" s="479"/>
      <c r="F99" s="475"/>
      <c r="G99" s="468"/>
      <c r="H99" s="444"/>
      <c r="I99" s="462">
        <f t="shared" si="2"/>
        <v>0</v>
      </c>
    </row>
    <row r="100" spans="1:9" x14ac:dyDescent="0.3">
      <c r="A100" s="191"/>
      <c r="B100" s="471" t="s">
        <v>567</v>
      </c>
      <c r="C100" s="479"/>
      <c r="D100" s="474"/>
      <c r="E100" s="479"/>
      <c r="F100" s="475"/>
      <c r="G100" s="468"/>
      <c r="H100" s="444"/>
      <c r="I100" s="462">
        <f t="shared" si="2"/>
        <v>0</v>
      </c>
    </row>
    <row r="101" spans="1:9" x14ac:dyDescent="0.3">
      <c r="A101" s="191"/>
      <c r="B101" s="471" t="s">
        <v>568</v>
      </c>
      <c r="C101" s="479"/>
      <c r="D101" s="474"/>
      <c r="E101" s="479"/>
      <c r="F101" s="475"/>
      <c r="G101" s="468"/>
      <c r="H101" s="444"/>
      <c r="I101" s="462">
        <f t="shared" si="2"/>
        <v>0</v>
      </c>
    </row>
    <row r="102" spans="1:9" x14ac:dyDescent="0.3">
      <c r="A102" s="191"/>
      <c r="B102" s="190"/>
      <c r="C102" s="479"/>
      <c r="D102" s="474"/>
      <c r="E102" s="479"/>
      <c r="F102" s="475"/>
      <c r="G102" s="468"/>
      <c r="H102" s="444"/>
      <c r="I102" s="462">
        <f t="shared" si="2"/>
        <v>0</v>
      </c>
    </row>
    <row r="103" spans="1:9" x14ac:dyDescent="0.3">
      <c r="A103" s="191"/>
      <c r="B103" s="190"/>
      <c r="C103" s="479"/>
      <c r="D103" s="474"/>
      <c r="E103" s="479"/>
      <c r="F103" s="475"/>
      <c r="G103" s="468"/>
      <c r="H103" s="444"/>
      <c r="I103" s="462">
        <f t="shared" si="2"/>
        <v>0</v>
      </c>
    </row>
    <row r="104" spans="1:9" x14ac:dyDescent="0.3">
      <c r="A104" s="191"/>
      <c r="B104" s="190"/>
      <c r="C104" s="479"/>
      <c r="D104" s="474"/>
      <c r="E104" s="479"/>
      <c r="F104" s="475"/>
      <c r="G104" s="468"/>
      <c r="H104" s="444"/>
      <c r="I104" s="462">
        <f t="shared" si="2"/>
        <v>0</v>
      </c>
    </row>
    <row r="105" spans="1:9" x14ac:dyDescent="0.3">
      <c r="A105" s="191"/>
      <c r="B105" s="190"/>
      <c r="C105" s="479"/>
      <c r="D105" s="474"/>
      <c r="E105" s="479"/>
      <c r="F105" s="475"/>
      <c r="G105" s="468"/>
      <c r="H105" s="444"/>
      <c r="I105" s="462">
        <f t="shared" si="2"/>
        <v>0</v>
      </c>
    </row>
    <row r="106" spans="1:9" x14ac:dyDescent="0.3">
      <c r="A106" s="191"/>
      <c r="B106" s="190"/>
      <c r="C106" s="479"/>
      <c r="D106" s="474"/>
      <c r="E106" s="479"/>
      <c r="F106" s="475"/>
      <c r="G106" s="468"/>
      <c r="H106" s="444"/>
      <c r="I106" s="462">
        <f t="shared" si="2"/>
        <v>0</v>
      </c>
    </row>
    <row r="107" spans="1:9" x14ac:dyDescent="0.3">
      <c r="A107" s="191"/>
      <c r="B107" s="190"/>
      <c r="C107" s="479"/>
      <c r="D107" s="474"/>
      <c r="E107" s="479"/>
      <c r="F107" s="475"/>
      <c r="G107" s="468"/>
      <c r="H107" s="444"/>
      <c r="I107" s="462">
        <f t="shared" si="2"/>
        <v>0</v>
      </c>
    </row>
    <row r="108" spans="1:9" x14ac:dyDescent="0.3">
      <c r="A108" s="221">
        <v>2</v>
      </c>
      <c r="B108" s="222" t="s">
        <v>443</v>
      </c>
      <c r="C108" s="476" t="s">
        <v>374</v>
      </c>
      <c r="D108" s="480">
        <f>SUM(D110:D113)</f>
        <v>0</v>
      </c>
      <c r="E108" s="476" t="s">
        <v>374</v>
      </c>
      <c r="F108" s="481">
        <f>SUM(F109:F113)</f>
        <v>0</v>
      </c>
      <c r="G108" s="468"/>
      <c r="H108" s="444"/>
      <c r="I108" s="462"/>
    </row>
    <row r="109" spans="1:9" x14ac:dyDescent="0.3">
      <c r="A109" s="191"/>
      <c r="B109" s="190" t="s">
        <v>267</v>
      </c>
      <c r="C109" s="479"/>
      <c r="D109" s="474"/>
      <c r="E109" s="479"/>
      <c r="F109" s="475"/>
      <c r="G109" s="468"/>
      <c r="H109" s="444"/>
      <c r="I109" s="462">
        <f t="shared" ref="I109:I113" si="3">F109-H109</f>
        <v>0</v>
      </c>
    </row>
    <row r="110" spans="1:9" x14ac:dyDescent="0.3">
      <c r="A110" s="191"/>
      <c r="B110" s="190"/>
      <c r="C110" s="479"/>
      <c r="D110" s="474" t="s">
        <v>444</v>
      </c>
      <c r="E110" s="479"/>
      <c r="F110" s="475"/>
      <c r="G110" s="468"/>
      <c r="H110" s="444"/>
      <c r="I110" s="462">
        <f t="shared" si="3"/>
        <v>0</v>
      </c>
    </row>
    <row r="111" spans="1:9" x14ac:dyDescent="0.3">
      <c r="A111" s="191"/>
      <c r="B111" s="190"/>
      <c r="C111" s="479"/>
      <c r="D111" s="474"/>
      <c r="E111" s="479"/>
      <c r="F111" s="475"/>
      <c r="G111" s="468"/>
      <c r="H111" s="444"/>
      <c r="I111" s="462">
        <f t="shared" si="3"/>
        <v>0</v>
      </c>
    </row>
    <row r="112" spans="1:9" x14ac:dyDescent="0.3">
      <c r="A112" s="191"/>
      <c r="B112" s="190"/>
      <c r="C112" s="479"/>
      <c r="D112" s="474"/>
      <c r="E112" s="479"/>
      <c r="F112" s="475"/>
      <c r="G112" s="468"/>
      <c r="H112" s="444"/>
      <c r="I112" s="462">
        <f t="shared" si="3"/>
        <v>0</v>
      </c>
    </row>
    <row r="113" spans="1:9" x14ac:dyDescent="0.3">
      <c r="A113" s="191"/>
      <c r="B113" s="190"/>
      <c r="C113" s="479"/>
      <c r="D113" s="474"/>
      <c r="E113" s="479"/>
      <c r="F113" s="475"/>
      <c r="G113" s="468"/>
      <c r="H113" s="444"/>
      <c r="I113" s="462">
        <f t="shared" si="3"/>
        <v>0</v>
      </c>
    </row>
    <row r="114" spans="1:9" x14ac:dyDescent="0.3">
      <c r="A114" s="221">
        <v>3</v>
      </c>
      <c r="B114" s="222" t="s">
        <v>445</v>
      </c>
      <c r="C114" s="476" t="s">
        <v>374</v>
      </c>
      <c r="D114" s="480">
        <f>SUM(D116:D130)</f>
        <v>0</v>
      </c>
      <c r="E114" s="476" t="s">
        <v>374</v>
      </c>
      <c r="F114" s="481">
        <f>SUM(F115:F122)</f>
        <v>0</v>
      </c>
      <c r="G114" s="468"/>
      <c r="H114" s="444"/>
      <c r="I114" s="462"/>
    </row>
    <row r="115" spans="1:9" x14ac:dyDescent="0.3">
      <c r="A115" s="191"/>
      <c r="B115" s="190" t="s">
        <v>267</v>
      </c>
      <c r="C115" s="479"/>
      <c r="D115" s="474"/>
      <c r="E115" s="479"/>
      <c r="F115" s="475"/>
      <c r="G115" s="468"/>
      <c r="H115" s="444"/>
      <c r="I115" s="462">
        <f t="shared" ref="I115:I122" si="4">F115-H115</f>
        <v>0</v>
      </c>
    </row>
    <row r="116" spans="1:9" x14ac:dyDescent="0.3">
      <c r="A116" s="191"/>
      <c r="B116" s="225"/>
      <c r="C116" s="479"/>
      <c r="D116" s="474"/>
      <c r="E116" s="479"/>
      <c r="F116" s="475"/>
      <c r="G116" s="468"/>
      <c r="H116" s="444"/>
      <c r="I116" s="462">
        <f t="shared" si="4"/>
        <v>0</v>
      </c>
    </row>
    <row r="117" spans="1:9" x14ac:dyDescent="0.3">
      <c r="A117" s="191"/>
      <c r="B117" s="225"/>
      <c r="C117" s="479"/>
      <c r="D117" s="474"/>
      <c r="E117" s="479"/>
      <c r="F117" s="475"/>
      <c r="G117" s="468"/>
      <c r="H117" s="444"/>
      <c r="I117" s="462">
        <f t="shared" si="4"/>
        <v>0</v>
      </c>
    </row>
    <row r="118" spans="1:9" x14ac:dyDescent="0.3">
      <c r="A118" s="191"/>
      <c r="B118" s="225"/>
      <c r="C118" s="479"/>
      <c r="D118" s="474"/>
      <c r="E118" s="479"/>
      <c r="F118" s="475"/>
      <c r="G118" s="468"/>
      <c r="H118" s="444"/>
      <c r="I118" s="462">
        <f t="shared" si="4"/>
        <v>0</v>
      </c>
    </row>
    <row r="119" spans="1:9" x14ac:dyDescent="0.3">
      <c r="A119" s="191"/>
      <c r="B119" s="225"/>
      <c r="C119" s="479"/>
      <c r="D119" s="474"/>
      <c r="E119" s="479"/>
      <c r="F119" s="475"/>
      <c r="G119" s="468"/>
      <c r="H119" s="444"/>
      <c r="I119" s="462">
        <f t="shared" si="4"/>
        <v>0</v>
      </c>
    </row>
    <row r="120" spans="1:9" x14ac:dyDescent="0.3">
      <c r="A120" s="191"/>
      <c r="B120" s="225"/>
      <c r="C120" s="479"/>
      <c r="D120" s="474"/>
      <c r="E120" s="479"/>
      <c r="F120" s="475"/>
      <c r="G120" s="468"/>
      <c r="H120" s="444"/>
      <c r="I120" s="462">
        <f t="shared" si="4"/>
        <v>0</v>
      </c>
    </row>
    <row r="121" spans="1:9" x14ac:dyDescent="0.3">
      <c r="A121" s="191"/>
      <c r="B121" s="225"/>
      <c r="C121" s="479"/>
      <c r="D121" s="474"/>
      <c r="E121" s="479"/>
      <c r="F121" s="475"/>
      <c r="G121" s="468"/>
      <c r="H121" s="444"/>
      <c r="I121" s="462">
        <f t="shared" si="4"/>
        <v>0</v>
      </c>
    </row>
    <row r="122" spans="1:9" x14ac:dyDescent="0.3">
      <c r="A122" s="191"/>
      <c r="B122" s="226"/>
      <c r="C122" s="479"/>
      <c r="D122" s="474"/>
      <c r="E122" s="479"/>
      <c r="F122" s="475"/>
      <c r="G122" s="468"/>
      <c r="H122" s="444"/>
      <c r="I122" s="462">
        <f t="shared" si="4"/>
        <v>0</v>
      </c>
    </row>
    <row r="123" spans="1:9" x14ac:dyDescent="0.3">
      <c r="A123" s="221">
        <v>4</v>
      </c>
      <c r="B123" s="221" t="s">
        <v>446</v>
      </c>
      <c r="C123" s="476" t="s">
        <v>374</v>
      </c>
      <c r="D123" s="480">
        <f>SUM(D130:D130)</f>
        <v>0</v>
      </c>
      <c r="E123" s="476" t="s">
        <v>374</v>
      </c>
      <c r="F123" s="481">
        <f>SUM(F124:F130)</f>
        <v>0</v>
      </c>
      <c r="G123" s="468"/>
      <c r="H123" s="444"/>
      <c r="I123" s="462"/>
    </row>
    <row r="124" spans="1:9" x14ac:dyDescent="0.3">
      <c r="A124" s="191"/>
      <c r="B124" s="225" t="s">
        <v>267</v>
      </c>
      <c r="C124" s="479"/>
      <c r="D124" s="474"/>
      <c r="E124" s="479"/>
      <c r="F124" s="475"/>
      <c r="G124" s="468"/>
      <c r="H124" s="444"/>
      <c r="I124" s="462">
        <f t="shared" ref="I124:I130" si="5">F124-H124</f>
        <v>0</v>
      </c>
    </row>
    <row r="125" spans="1:9" x14ac:dyDescent="0.3">
      <c r="A125" s="191"/>
      <c r="B125" s="472" t="s">
        <v>569</v>
      </c>
      <c r="C125" s="479"/>
      <c r="D125" s="474"/>
      <c r="E125" s="479"/>
      <c r="F125" s="475"/>
      <c r="G125" s="468"/>
      <c r="H125" s="444"/>
      <c r="I125" s="462">
        <f t="shared" si="5"/>
        <v>0</v>
      </c>
    </row>
    <row r="126" spans="1:9" x14ac:dyDescent="0.3">
      <c r="A126" s="191"/>
      <c r="B126" s="225"/>
      <c r="C126" s="479"/>
      <c r="D126" s="474"/>
      <c r="E126" s="479"/>
      <c r="F126" s="475"/>
      <c r="G126" s="468"/>
      <c r="H126" s="444"/>
      <c r="I126" s="462">
        <f t="shared" si="5"/>
        <v>0</v>
      </c>
    </row>
    <row r="127" spans="1:9" x14ac:dyDescent="0.3">
      <c r="A127" s="191"/>
      <c r="B127" s="225"/>
      <c r="C127" s="479"/>
      <c r="D127" s="474"/>
      <c r="E127" s="479"/>
      <c r="F127" s="475"/>
      <c r="G127" s="468"/>
      <c r="H127" s="444"/>
      <c r="I127" s="462">
        <f t="shared" si="5"/>
        <v>0</v>
      </c>
    </row>
    <row r="128" spans="1:9" x14ac:dyDescent="0.3">
      <c r="A128" s="191"/>
      <c r="B128" s="225"/>
      <c r="C128" s="479"/>
      <c r="D128" s="474"/>
      <c r="E128" s="479"/>
      <c r="F128" s="475"/>
      <c r="G128" s="468"/>
      <c r="H128" s="444"/>
      <c r="I128" s="462">
        <f t="shared" si="5"/>
        <v>0</v>
      </c>
    </row>
    <row r="129" spans="1:9" x14ac:dyDescent="0.3">
      <c r="A129" s="191"/>
      <c r="B129" s="225"/>
      <c r="C129" s="479"/>
      <c r="D129" s="474"/>
      <c r="E129" s="479"/>
      <c r="F129" s="475"/>
      <c r="G129" s="468"/>
      <c r="H129" s="444"/>
      <c r="I129" s="462">
        <f t="shared" si="5"/>
        <v>0</v>
      </c>
    </row>
    <row r="130" spans="1:9" x14ac:dyDescent="0.3">
      <c r="A130" s="191"/>
      <c r="B130" s="225"/>
      <c r="C130" s="479"/>
      <c r="D130" s="474"/>
      <c r="E130" s="479"/>
      <c r="F130" s="475"/>
      <c r="G130" s="468"/>
      <c r="H130" s="444"/>
      <c r="I130" s="462">
        <f t="shared" si="5"/>
        <v>0</v>
      </c>
    </row>
    <row r="131" spans="1:9" x14ac:dyDescent="0.3">
      <c r="A131" s="221">
        <v>5</v>
      </c>
      <c r="B131" s="221" t="s">
        <v>447</v>
      </c>
      <c r="C131" s="476" t="s">
        <v>374</v>
      </c>
      <c r="D131" s="480">
        <f>SUM(D132:D154)</f>
        <v>0</v>
      </c>
      <c r="E131" s="476" t="s">
        <v>374</v>
      </c>
      <c r="F131" s="481">
        <f>SUM(F132:F154)</f>
        <v>0</v>
      </c>
      <c r="G131" s="468"/>
      <c r="H131" s="444"/>
      <c r="I131" s="462"/>
    </row>
    <row r="132" spans="1:9" x14ac:dyDescent="0.3">
      <c r="A132" s="227"/>
      <c r="B132" s="228" t="s">
        <v>267</v>
      </c>
      <c r="C132" s="479"/>
      <c r="D132" s="474"/>
      <c r="E132" s="479"/>
      <c r="F132" s="475"/>
      <c r="G132" s="468"/>
      <c r="H132" s="444"/>
      <c r="I132" s="462">
        <f t="shared" ref="I132:I138" si="6">F132-H132</f>
        <v>0</v>
      </c>
    </row>
    <row r="133" spans="1:9" x14ac:dyDescent="0.3">
      <c r="A133" s="191"/>
      <c r="B133" s="471" t="s">
        <v>570</v>
      </c>
      <c r="C133" s="479"/>
      <c r="D133" s="474"/>
      <c r="E133" s="479"/>
      <c r="F133" s="475"/>
      <c r="G133" s="468"/>
      <c r="H133" s="444"/>
      <c r="I133" s="462">
        <f t="shared" si="6"/>
        <v>0</v>
      </c>
    </row>
    <row r="134" spans="1:9" x14ac:dyDescent="0.3">
      <c r="A134" s="191"/>
      <c r="B134" s="471" t="s">
        <v>571</v>
      </c>
      <c r="C134" s="479"/>
      <c r="D134" s="474"/>
      <c r="E134" s="479"/>
      <c r="F134" s="475"/>
      <c r="G134" s="468"/>
      <c r="H134" s="444"/>
      <c r="I134" s="462">
        <f t="shared" si="6"/>
        <v>0</v>
      </c>
    </row>
    <row r="135" spans="1:9" x14ac:dyDescent="0.3">
      <c r="A135" s="191"/>
      <c r="B135" s="471" t="s">
        <v>572</v>
      </c>
      <c r="C135" s="479"/>
      <c r="D135" s="474"/>
      <c r="E135" s="479"/>
      <c r="F135" s="475"/>
      <c r="G135" s="468"/>
      <c r="H135" s="444"/>
      <c r="I135" s="462">
        <f t="shared" si="6"/>
        <v>0</v>
      </c>
    </row>
    <row r="136" spans="1:9" x14ac:dyDescent="0.3">
      <c r="A136" s="191"/>
      <c r="B136" s="471" t="s">
        <v>573</v>
      </c>
      <c r="C136" s="479"/>
      <c r="D136" s="474"/>
      <c r="E136" s="479"/>
      <c r="F136" s="475"/>
      <c r="G136" s="468"/>
      <c r="H136" s="444"/>
      <c r="I136" s="462">
        <f t="shared" si="6"/>
        <v>0</v>
      </c>
    </row>
    <row r="137" spans="1:9" x14ac:dyDescent="0.3">
      <c r="A137" s="191"/>
      <c r="B137" s="472" t="s">
        <v>574</v>
      </c>
      <c r="C137" s="479"/>
      <c r="D137" s="474"/>
      <c r="E137" s="479"/>
      <c r="F137" s="475"/>
      <c r="G137" s="468"/>
      <c r="H137" s="444"/>
      <c r="I137" s="462">
        <f t="shared" si="6"/>
        <v>0</v>
      </c>
    </row>
    <row r="138" spans="1:9" x14ac:dyDescent="0.3">
      <c r="A138" s="191"/>
      <c r="B138" s="471" t="s">
        <v>575</v>
      </c>
      <c r="C138" s="479"/>
      <c r="D138" s="474"/>
      <c r="E138" s="479"/>
      <c r="F138" s="475"/>
      <c r="G138" s="468"/>
      <c r="H138" s="444"/>
      <c r="I138" s="462">
        <f t="shared" si="6"/>
        <v>0</v>
      </c>
    </row>
    <row r="139" spans="1:9" x14ac:dyDescent="0.3">
      <c r="A139" s="191"/>
      <c r="B139" s="471" t="s">
        <v>579</v>
      </c>
      <c r="C139" s="479"/>
      <c r="D139" s="474"/>
      <c r="E139" s="479"/>
      <c r="F139" s="475"/>
      <c r="G139" s="468"/>
      <c r="H139" s="444"/>
      <c r="I139" s="462"/>
    </row>
    <row r="140" spans="1:9" x14ac:dyDescent="0.3">
      <c r="A140" s="191"/>
      <c r="B140" s="471" t="s">
        <v>576</v>
      </c>
      <c r="C140" s="479"/>
      <c r="D140" s="474"/>
      <c r="E140" s="479"/>
      <c r="F140" s="475"/>
      <c r="G140" s="468"/>
      <c r="H140" s="444"/>
      <c r="I140" s="462">
        <f t="shared" ref="I140:I153" si="7">F140-H140</f>
        <v>0</v>
      </c>
    </row>
    <row r="141" spans="1:9" x14ac:dyDescent="0.3">
      <c r="A141" s="191"/>
      <c r="B141" s="471" t="s">
        <v>577</v>
      </c>
      <c r="C141" s="479"/>
      <c r="D141" s="474"/>
      <c r="E141" s="479"/>
      <c r="F141" s="475"/>
      <c r="G141" s="468"/>
      <c r="H141" s="444"/>
      <c r="I141" s="462">
        <f t="shared" si="7"/>
        <v>0</v>
      </c>
    </row>
    <row r="142" spans="1:9" x14ac:dyDescent="0.3">
      <c r="A142" s="191"/>
      <c r="B142" s="471" t="s">
        <v>578</v>
      </c>
      <c r="C142" s="479"/>
      <c r="D142" s="474"/>
      <c r="E142" s="479"/>
      <c r="F142" s="475"/>
      <c r="G142" s="468"/>
      <c r="H142" s="444"/>
      <c r="I142" s="462">
        <f t="shared" si="7"/>
        <v>0</v>
      </c>
    </row>
    <row r="143" spans="1:9" x14ac:dyDescent="0.3">
      <c r="A143" s="191"/>
      <c r="B143" s="471"/>
      <c r="C143" s="479"/>
      <c r="D143" s="474"/>
      <c r="E143" s="479"/>
      <c r="F143" s="475"/>
      <c r="G143" s="468"/>
      <c r="H143" s="444"/>
      <c r="I143" s="462">
        <f t="shared" si="7"/>
        <v>0</v>
      </c>
    </row>
    <row r="144" spans="1:9" x14ac:dyDescent="0.3">
      <c r="A144" s="191"/>
      <c r="B144" s="471"/>
      <c r="C144" s="479"/>
      <c r="D144" s="474"/>
      <c r="E144" s="479"/>
      <c r="F144" s="475"/>
      <c r="G144" s="468"/>
      <c r="H144" s="444"/>
      <c r="I144" s="462">
        <f t="shared" si="7"/>
        <v>0</v>
      </c>
    </row>
    <row r="145" spans="1:9" x14ac:dyDescent="0.3">
      <c r="A145" s="191"/>
      <c r="B145" s="190"/>
      <c r="C145" s="479"/>
      <c r="D145" s="474"/>
      <c r="E145" s="479"/>
      <c r="F145" s="475"/>
      <c r="G145" s="468"/>
      <c r="H145" s="444"/>
      <c r="I145" s="462">
        <f t="shared" si="7"/>
        <v>0</v>
      </c>
    </row>
    <row r="146" spans="1:9" x14ac:dyDescent="0.3">
      <c r="A146" s="191"/>
      <c r="B146" s="190"/>
      <c r="C146" s="479"/>
      <c r="D146" s="474"/>
      <c r="E146" s="479"/>
      <c r="F146" s="475"/>
      <c r="G146" s="468"/>
      <c r="H146" s="444"/>
      <c r="I146" s="462">
        <f t="shared" si="7"/>
        <v>0</v>
      </c>
    </row>
    <row r="147" spans="1:9" x14ac:dyDescent="0.3">
      <c r="A147" s="191"/>
      <c r="B147" s="190"/>
      <c r="C147" s="479"/>
      <c r="D147" s="474"/>
      <c r="E147" s="479"/>
      <c r="F147" s="475"/>
      <c r="G147" s="468"/>
      <c r="H147" s="444"/>
      <c r="I147" s="462">
        <f t="shared" si="7"/>
        <v>0</v>
      </c>
    </row>
    <row r="148" spans="1:9" x14ac:dyDescent="0.3">
      <c r="A148" s="191"/>
      <c r="B148" s="190"/>
      <c r="C148" s="479"/>
      <c r="D148" s="474"/>
      <c r="E148" s="479"/>
      <c r="F148" s="475"/>
      <c r="G148" s="468"/>
      <c r="H148" s="444"/>
      <c r="I148" s="462">
        <f t="shared" si="7"/>
        <v>0</v>
      </c>
    </row>
    <row r="149" spans="1:9" x14ac:dyDescent="0.3">
      <c r="A149" s="191"/>
      <c r="B149" s="190"/>
      <c r="C149" s="479"/>
      <c r="D149" s="474"/>
      <c r="E149" s="479"/>
      <c r="F149" s="475"/>
      <c r="G149" s="468"/>
      <c r="H149" s="444"/>
      <c r="I149" s="462">
        <f t="shared" si="7"/>
        <v>0</v>
      </c>
    </row>
    <row r="150" spans="1:9" x14ac:dyDescent="0.3">
      <c r="A150" s="191"/>
      <c r="B150" s="190"/>
      <c r="C150" s="479"/>
      <c r="D150" s="474"/>
      <c r="E150" s="479"/>
      <c r="F150" s="475"/>
      <c r="G150" s="468"/>
      <c r="H150" s="444"/>
      <c r="I150" s="462">
        <f t="shared" si="7"/>
        <v>0</v>
      </c>
    </row>
    <row r="151" spans="1:9" x14ac:dyDescent="0.3">
      <c r="A151" s="191"/>
      <c r="B151" s="190"/>
      <c r="C151" s="479"/>
      <c r="D151" s="474"/>
      <c r="E151" s="479"/>
      <c r="F151" s="475"/>
      <c r="G151" s="468"/>
      <c r="H151" s="444"/>
      <c r="I151" s="462">
        <f t="shared" si="7"/>
        <v>0</v>
      </c>
    </row>
    <row r="152" spans="1:9" x14ac:dyDescent="0.3">
      <c r="A152" s="191"/>
      <c r="B152" s="225"/>
      <c r="C152" s="479"/>
      <c r="D152" s="474"/>
      <c r="E152" s="479"/>
      <c r="F152" s="482"/>
      <c r="G152" s="468"/>
      <c r="H152" s="444"/>
      <c r="I152" s="462">
        <f t="shared" si="7"/>
        <v>0</v>
      </c>
    </row>
    <row r="153" spans="1:9" x14ac:dyDescent="0.3">
      <c r="A153" s="191"/>
      <c r="B153" s="190"/>
      <c r="C153" s="479"/>
      <c r="D153" s="474"/>
      <c r="E153" s="479"/>
      <c r="F153" s="475"/>
      <c r="G153" s="468"/>
      <c r="H153" s="444"/>
      <c r="I153" s="462">
        <f t="shared" si="7"/>
        <v>0</v>
      </c>
    </row>
    <row r="154" spans="1:9" x14ac:dyDescent="0.3">
      <c r="A154" s="191"/>
      <c r="B154" s="190"/>
      <c r="C154" s="479"/>
      <c r="D154" s="474"/>
      <c r="E154" s="479"/>
      <c r="F154" s="475"/>
      <c r="G154" s="468"/>
      <c r="H154" s="444"/>
      <c r="I154" s="462"/>
    </row>
    <row r="155" spans="1:9" x14ac:dyDescent="0.3">
      <c r="A155" s="192"/>
      <c r="B155" s="193" t="s">
        <v>364</v>
      </c>
      <c r="C155" s="483" t="s">
        <v>374</v>
      </c>
      <c r="D155" s="484">
        <f>D123+D114+D108+D85+D131</f>
        <v>0</v>
      </c>
      <c r="E155" s="483" t="s">
        <v>10</v>
      </c>
      <c r="F155" s="485">
        <f>F123+F114+F108+F85+F131</f>
        <v>0</v>
      </c>
      <c r="G155" s="470" t="s">
        <v>438</v>
      </c>
      <c r="H155" s="461">
        <f>SUM(H84:H154)</f>
        <v>0</v>
      </c>
      <c r="I155" s="461">
        <f>SUM(I84:I154)</f>
        <v>0</v>
      </c>
    </row>
    <row r="156" spans="1:9" x14ac:dyDescent="0.3">
      <c r="F156" s="194"/>
      <c r="G156" s="464" t="s">
        <v>552</v>
      </c>
      <c r="H156" s="465">
        <f>H83+H155</f>
        <v>0</v>
      </c>
      <c r="I156" s="465">
        <f>I83+I155</f>
        <v>0</v>
      </c>
    </row>
    <row r="157" spans="1:9" x14ac:dyDescent="0.3">
      <c r="F157" s="194"/>
    </row>
    <row r="158" spans="1:9" x14ac:dyDescent="0.3">
      <c r="F158" s="194"/>
    </row>
    <row r="159" spans="1:9" x14ac:dyDescent="0.25">
      <c r="A159" s="380" t="s">
        <v>541</v>
      </c>
      <c r="B159" s="377"/>
      <c r="C159" s="377"/>
      <c r="D159" s="378"/>
      <c r="E159" s="377"/>
      <c r="F159" s="604" t="s">
        <v>694</v>
      </c>
      <c r="G159" s="377"/>
      <c r="H159" s="377"/>
      <c r="I159" s="415"/>
    </row>
    <row r="160" spans="1:9" ht="15" x14ac:dyDescent="0.25">
      <c r="A160" s="389"/>
      <c r="B160" s="389"/>
      <c r="C160" s="389"/>
      <c r="D160" s="391" t="s">
        <v>171</v>
      </c>
      <c r="E160" s="389"/>
      <c r="F160" s="391" t="s">
        <v>172</v>
      </c>
      <c r="G160" s="389"/>
      <c r="H160" s="389"/>
      <c r="I160" s="393"/>
    </row>
    <row r="161" spans="1:9" ht="15.75" x14ac:dyDescent="0.25">
      <c r="A161" s="82"/>
      <c r="B161" s="82"/>
      <c r="C161" s="82"/>
      <c r="D161" s="82"/>
      <c r="E161" s="82"/>
      <c r="F161" s="82"/>
      <c r="G161" s="82"/>
      <c r="H161" s="82"/>
      <c r="I161" s="392"/>
    </row>
    <row r="162" spans="1:9" x14ac:dyDescent="0.25">
      <c r="A162" s="380" t="s">
        <v>173</v>
      </c>
      <c r="B162" s="377"/>
      <c r="C162" s="377"/>
      <c r="D162" s="378"/>
      <c r="E162" s="377"/>
      <c r="F162" s="714" t="s">
        <v>742</v>
      </c>
      <c r="G162" s="377"/>
      <c r="H162" s="377"/>
      <c r="I162" s="415"/>
    </row>
    <row r="163" spans="1:9" ht="15" x14ac:dyDescent="0.25">
      <c r="A163" s="389"/>
      <c r="B163" s="389"/>
      <c r="C163" s="389"/>
      <c r="D163" s="391" t="s">
        <v>171</v>
      </c>
      <c r="E163" s="389"/>
      <c r="F163" s="391" t="s">
        <v>172</v>
      </c>
      <c r="G163" s="389"/>
      <c r="H163" s="389"/>
      <c r="I163" s="393"/>
    </row>
    <row r="166" spans="1:9" ht="21" x14ac:dyDescent="0.35">
      <c r="B166" s="232"/>
    </row>
  </sheetData>
  <mergeCells count="7">
    <mergeCell ref="A84:F84"/>
    <mergeCell ref="A3:F3"/>
    <mergeCell ref="A9:A10"/>
    <mergeCell ref="B9:B10"/>
    <mergeCell ref="C9:D9"/>
    <mergeCell ref="E9:F9"/>
    <mergeCell ref="A12:F12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L146"/>
  <sheetViews>
    <sheetView view="pageBreakPreview" zoomScale="80" zoomScaleSheetLayoutView="80" workbookViewId="0">
      <selection activeCell="A3" sqref="A3:AX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74" t="s">
        <v>449</v>
      </c>
      <c r="E10" s="374" t="s">
        <v>448</v>
      </c>
      <c r="F10" s="374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ht="21" customHeight="1" x14ac:dyDescent="0.3">
      <c r="A12" s="1206" t="s">
        <v>550</v>
      </c>
      <c r="B12" s="1207"/>
      <c r="C12" s="1207"/>
      <c r="D12" s="1207"/>
      <c r="E12" s="1207"/>
      <c r="F12" s="1208"/>
      <c r="G12" s="223"/>
      <c r="H12" s="223"/>
      <c r="I12" s="223"/>
    </row>
    <row r="13" spans="1:11" s="506" customFormat="1" ht="21.6" customHeight="1" x14ac:dyDescent="0.25">
      <c r="A13" s="502">
        <v>1</v>
      </c>
      <c r="B13" s="503" t="s">
        <v>450</v>
      </c>
      <c r="C13" s="489" t="s">
        <v>374</v>
      </c>
      <c r="D13" s="490">
        <f>SUM(D14:D18)</f>
        <v>0</v>
      </c>
      <c r="E13" s="489" t="s">
        <v>374</v>
      </c>
      <c r="F13" s="490">
        <f>SUM(F14:F18)</f>
        <v>0</v>
      </c>
      <c r="G13" s="504"/>
      <c r="H13" s="504"/>
      <c r="I13" s="504"/>
      <c r="J13" s="505"/>
    </row>
    <row r="14" spans="1:11" x14ac:dyDescent="0.3">
      <c r="A14" s="454"/>
      <c r="B14" s="491" t="s">
        <v>451</v>
      </c>
      <c r="C14" s="492"/>
      <c r="D14" s="467"/>
      <c r="E14" s="492"/>
      <c r="F14" s="467"/>
      <c r="G14" s="220"/>
      <c r="H14" s="220"/>
      <c r="I14" s="220">
        <f t="shared" ref="I14:I69" si="0">F14-H14</f>
        <v>0</v>
      </c>
    </row>
    <row r="15" spans="1:11" x14ac:dyDescent="0.3">
      <c r="A15" s="454"/>
      <c r="B15" s="507" t="s">
        <v>580</v>
      </c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x14ac:dyDescent="0.3">
      <c r="A17" s="454"/>
      <c r="B17" s="491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x14ac:dyDescent="0.3">
      <c r="A18" s="454"/>
      <c r="B18" s="450"/>
      <c r="C18" s="492"/>
      <c r="D18" s="467"/>
      <c r="E18" s="492"/>
      <c r="F18" s="467"/>
      <c r="G18" s="220"/>
      <c r="H18" s="220"/>
      <c r="I18" s="220">
        <f t="shared" si="0"/>
        <v>0</v>
      </c>
    </row>
    <row r="19" spans="1:10" s="506" customFormat="1" ht="21.6" customHeight="1" x14ac:dyDescent="0.25">
      <c r="A19" s="502">
        <v>2</v>
      </c>
      <c r="B19" s="503" t="s">
        <v>452</v>
      </c>
      <c r="C19" s="489" t="s">
        <v>374</v>
      </c>
      <c r="D19" s="490">
        <f>SUM(D20:D26)</f>
        <v>0</v>
      </c>
      <c r="E19" s="489" t="s">
        <v>374</v>
      </c>
      <c r="F19" s="490">
        <f>SUM(F20:F26)</f>
        <v>0</v>
      </c>
      <c r="G19" s="504"/>
      <c r="H19" s="504"/>
      <c r="I19" s="504"/>
      <c r="J19" s="505"/>
    </row>
    <row r="20" spans="1:10" x14ac:dyDescent="0.3">
      <c r="A20" s="454"/>
      <c r="B20" s="491" t="s">
        <v>267</v>
      </c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x14ac:dyDescent="0.3">
      <c r="A26" s="454"/>
      <c r="B26" s="491"/>
      <c r="C26" s="492"/>
      <c r="D26" s="467"/>
      <c r="E26" s="492"/>
      <c r="F26" s="467"/>
      <c r="G26" s="220"/>
      <c r="H26" s="220"/>
      <c r="I26" s="220">
        <f t="shared" si="0"/>
        <v>0</v>
      </c>
    </row>
    <row r="27" spans="1:10" s="506" customFormat="1" ht="21.6" customHeight="1" x14ac:dyDescent="0.25">
      <c r="A27" s="502">
        <v>3</v>
      </c>
      <c r="B27" s="503" t="s">
        <v>453</v>
      </c>
      <c r="C27" s="489" t="s">
        <v>374</v>
      </c>
      <c r="D27" s="490">
        <f>SUM(D28:D32)</f>
        <v>0</v>
      </c>
      <c r="E27" s="489" t="s">
        <v>374</v>
      </c>
      <c r="F27" s="490">
        <f>SUM(F28:F33)</f>
        <v>0</v>
      </c>
      <c r="G27" s="504"/>
      <c r="H27" s="504"/>
      <c r="I27" s="504"/>
      <c r="J27" s="505"/>
    </row>
    <row r="28" spans="1:10" x14ac:dyDescent="0.3">
      <c r="A28" s="454"/>
      <c r="B28" s="491" t="s">
        <v>267</v>
      </c>
      <c r="C28" s="492"/>
      <c r="D28" s="467"/>
      <c r="E28" s="492"/>
      <c r="F28" s="467"/>
      <c r="G28" s="220"/>
      <c r="H28" s="220"/>
      <c r="I28" s="220">
        <f t="shared" si="0"/>
        <v>0</v>
      </c>
    </row>
    <row r="29" spans="1:10" x14ac:dyDescent="0.3">
      <c r="A29" s="454"/>
      <c r="B29" s="493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x14ac:dyDescent="0.3">
      <c r="A30" s="454"/>
      <c r="B30" s="491"/>
      <c r="C30" s="492"/>
      <c r="D30" s="467"/>
      <c r="E30" s="492"/>
      <c r="F30" s="467"/>
      <c r="G30" s="220"/>
      <c r="H30" s="229"/>
      <c r="I30" s="220">
        <f t="shared" si="0"/>
        <v>0</v>
      </c>
    </row>
    <row r="31" spans="1:10" x14ac:dyDescent="0.3">
      <c r="A31" s="454"/>
      <c r="B31" s="494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x14ac:dyDescent="0.3">
      <c r="A33" s="454"/>
      <c r="B33" s="491"/>
      <c r="C33" s="492"/>
      <c r="D33" s="467"/>
      <c r="E33" s="492"/>
      <c r="F33" s="467"/>
      <c r="G33" s="220"/>
      <c r="H33" s="220"/>
      <c r="I33" s="220">
        <f t="shared" si="0"/>
        <v>0</v>
      </c>
    </row>
    <row r="34" spans="1:10" s="506" customFormat="1" ht="21.6" customHeight="1" x14ac:dyDescent="0.25">
      <c r="A34" s="502">
        <v>4</v>
      </c>
      <c r="B34" s="503" t="s">
        <v>454</v>
      </c>
      <c r="C34" s="489" t="s">
        <v>374</v>
      </c>
      <c r="D34" s="490">
        <f>SUM(D35:D68)</f>
        <v>0</v>
      </c>
      <c r="E34" s="489" t="s">
        <v>374</v>
      </c>
      <c r="F34" s="490">
        <f>SUM(F36:F72)</f>
        <v>0</v>
      </c>
      <c r="G34" s="504"/>
      <c r="H34" s="504"/>
      <c r="I34" s="504"/>
      <c r="J34" s="505"/>
    </row>
    <row r="35" spans="1:10" x14ac:dyDescent="0.3">
      <c r="A35" s="501"/>
      <c r="B35" s="491" t="s">
        <v>267</v>
      </c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x14ac:dyDescent="0.3">
      <c r="A36" s="495"/>
      <c r="B36" s="507" t="s">
        <v>581</v>
      </c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 t="s">
        <v>582</v>
      </c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t="37.5" x14ac:dyDescent="0.3">
      <c r="A38" s="495"/>
      <c r="B38" s="507" t="s">
        <v>583</v>
      </c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t="56.25" x14ac:dyDescent="0.3">
      <c r="A39" s="495"/>
      <c r="B39" s="507" t="s">
        <v>584</v>
      </c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t="37.5" x14ac:dyDescent="0.3">
      <c r="A40" s="495"/>
      <c r="B40" s="507" t="s">
        <v>585</v>
      </c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t="56.25" x14ac:dyDescent="0.3">
      <c r="A41" s="495"/>
      <c r="B41" s="507" t="s">
        <v>586</v>
      </c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t="37.5" x14ac:dyDescent="0.3">
      <c r="A42" s="495"/>
      <c r="B42" s="507" t="s">
        <v>587</v>
      </c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507" t="s">
        <v>588</v>
      </c>
      <c r="C43" s="492"/>
      <c r="D43" s="467"/>
      <c r="E43" s="492"/>
      <c r="F43" s="467"/>
      <c r="G43" s="220"/>
      <c r="H43" s="220"/>
      <c r="I43" s="220">
        <f t="shared" si="0"/>
        <v>0</v>
      </c>
    </row>
    <row r="44" spans="1:10" x14ac:dyDescent="0.3">
      <c r="A44" s="495"/>
      <c r="B44" s="507" t="s">
        <v>589</v>
      </c>
      <c r="C44" s="492"/>
      <c r="D44" s="467"/>
      <c r="E44" s="492"/>
      <c r="F44" s="467"/>
      <c r="G44" s="220"/>
      <c r="H44" s="220"/>
      <c r="I44" s="220">
        <f t="shared" si="0"/>
        <v>0</v>
      </c>
    </row>
    <row r="45" spans="1:10" x14ac:dyDescent="0.3">
      <c r="A45" s="495"/>
      <c r="B45" s="507" t="s">
        <v>590</v>
      </c>
      <c r="C45" s="492"/>
      <c r="D45" s="467"/>
      <c r="E45" s="492"/>
      <c r="F45" s="467"/>
      <c r="G45" s="220"/>
      <c r="H45" s="220"/>
      <c r="I45" s="220">
        <f t="shared" si="0"/>
        <v>0</v>
      </c>
    </row>
    <row r="46" spans="1:10" ht="37.5" x14ac:dyDescent="0.3">
      <c r="A46" s="495"/>
      <c r="B46" s="507" t="s">
        <v>591</v>
      </c>
      <c r="C46" s="492"/>
      <c r="D46" s="467"/>
      <c r="E46" s="492"/>
      <c r="F46" s="467"/>
      <c r="G46" s="220"/>
      <c r="H46" s="220"/>
      <c r="I46" s="220">
        <f t="shared" si="0"/>
        <v>0</v>
      </c>
    </row>
    <row r="47" spans="1:10" ht="37.5" x14ac:dyDescent="0.3">
      <c r="A47" s="495"/>
      <c r="B47" s="507" t="s">
        <v>592</v>
      </c>
      <c r="C47" s="492"/>
      <c r="D47" s="467"/>
      <c r="E47" s="492"/>
      <c r="F47" s="467"/>
      <c r="G47" s="220"/>
      <c r="H47" s="220"/>
      <c r="I47" s="220">
        <f t="shared" si="0"/>
        <v>0</v>
      </c>
    </row>
    <row r="48" spans="1:10" ht="37.5" x14ac:dyDescent="0.3">
      <c r="A48" s="495"/>
      <c r="B48" s="507" t="s">
        <v>593</v>
      </c>
      <c r="C48" s="492"/>
      <c r="D48" s="467"/>
      <c r="E48" s="492"/>
      <c r="F48" s="467"/>
      <c r="G48" s="220"/>
      <c r="H48" s="220"/>
      <c r="I48" s="220">
        <f t="shared" si="0"/>
        <v>0</v>
      </c>
    </row>
    <row r="49" spans="1:9" ht="56.25" x14ac:dyDescent="0.3">
      <c r="A49" s="495"/>
      <c r="B49" s="507" t="s">
        <v>594</v>
      </c>
      <c r="C49" s="492"/>
      <c r="D49" s="467"/>
      <c r="E49" s="492"/>
      <c r="F49" s="467"/>
      <c r="G49" s="220"/>
      <c r="H49" s="220"/>
      <c r="I49" s="220">
        <f t="shared" si="0"/>
        <v>0</v>
      </c>
    </row>
    <row r="50" spans="1:9" ht="37.5" x14ac:dyDescent="0.3">
      <c r="A50" s="495"/>
      <c r="B50" s="507" t="s">
        <v>595</v>
      </c>
      <c r="C50" s="492"/>
      <c r="D50" s="467"/>
      <c r="E50" s="492"/>
      <c r="F50" s="467"/>
      <c r="G50" s="220"/>
      <c r="H50" s="220"/>
      <c r="I50" s="220">
        <f t="shared" si="0"/>
        <v>0</v>
      </c>
    </row>
    <row r="51" spans="1:9" ht="37.5" x14ac:dyDescent="0.3">
      <c r="A51" s="495"/>
      <c r="B51" s="507" t="s">
        <v>596</v>
      </c>
      <c r="C51" s="492"/>
      <c r="D51" s="467"/>
      <c r="E51" s="492"/>
      <c r="F51" s="467"/>
      <c r="G51" s="220"/>
      <c r="H51" s="220"/>
      <c r="I51" s="220">
        <f t="shared" si="0"/>
        <v>0</v>
      </c>
    </row>
    <row r="52" spans="1:9" x14ac:dyDescent="0.3">
      <c r="A52" s="495"/>
      <c r="B52" s="507" t="s">
        <v>597</v>
      </c>
      <c r="C52" s="492"/>
      <c r="D52" s="467"/>
      <c r="E52" s="492"/>
      <c r="F52" s="467"/>
      <c r="G52" s="220"/>
      <c r="H52" s="220"/>
      <c r="I52" s="220">
        <f t="shared" si="0"/>
        <v>0</v>
      </c>
    </row>
    <row r="53" spans="1:9" ht="37.5" x14ac:dyDescent="0.3">
      <c r="A53" s="495"/>
      <c r="B53" s="507" t="s">
        <v>598</v>
      </c>
      <c r="C53" s="492"/>
      <c r="D53" s="467"/>
      <c r="E53" s="492"/>
      <c r="F53" s="467"/>
      <c r="G53" s="220"/>
      <c r="H53" s="220"/>
      <c r="I53" s="220">
        <f t="shared" si="0"/>
        <v>0</v>
      </c>
    </row>
    <row r="54" spans="1:9" x14ac:dyDescent="0.3">
      <c r="A54" s="495"/>
      <c r="B54" s="507" t="s">
        <v>599</v>
      </c>
      <c r="C54" s="492"/>
      <c r="D54" s="467"/>
      <c r="E54" s="492"/>
      <c r="F54" s="467"/>
      <c r="G54" s="220"/>
      <c r="H54" s="220"/>
      <c r="I54" s="220">
        <f t="shared" si="0"/>
        <v>0</v>
      </c>
    </row>
    <row r="55" spans="1:9" x14ac:dyDescent="0.3">
      <c r="A55" s="495"/>
      <c r="B55" s="507" t="s">
        <v>600</v>
      </c>
      <c r="C55" s="492"/>
      <c r="D55" s="467"/>
      <c r="E55" s="492"/>
      <c r="F55" s="467"/>
      <c r="G55" s="220"/>
      <c r="H55" s="220"/>
      <c r="I55" s="220">
        <f t="shared" si="0"/>
        <v>0</v>
      </c>
    </row>
    <row r="56" spans="1:9" ht="37.5" x14ac:dyDescent="0.3">
      <c r="A56" s="495"/>
      <c r="B56" s="507" t="s">
        <v>601</v>
      </c>
      <c r="C56" s="492"/>
      <c r="D56" s="467"/>
      <c r="E56" s="492"/>
      <c r="F56" s="467"/>
      <c r="G56" s="220"/>
      <c r="H56" s="220"/>
      <c r="I56" s="220">
        <f t="shared" si="0"/>
        <v>0</v>
      </c>
    </row>
    <row r="57" spans="1:9" x14ac:dyDescent="0.3">
      <c r="A57" s="495"/>
      <c r="B57" s="507" t="s">
        <v>602</v>
      </c>
      <c r="C57" s="492"/>
      <c r="D57" s="467"/>
      <c r="E57" s="492"/>
      <c r="F57" s="467"/>
      <c r="G57" s="220"/>
      <c r="H57" s="220"/>
      <c r="I57" s="220">
        <f t="shared" si="0"/>
        <v>0</v>
      </c>
    </row>
    <row r="58" spans="1:9" x14ac:dyDescent="0.3">
      <c r="A58" s="495"/>
      <c r="B58" s="507" t="s">
        <v>607</v>
      </c>
      <c r="C58" s="492"/>
      <c r="D58" s="467"/>
      <c r="E58" s="492"/>
      <c r="F58" s="467"/>
      <c r="G58" s="220"/>
      <c r="H58" s="220"/>
      <c r="I58" s="220">
        <f t="shared" si="0"/>
        <v>0</v>
      </c>
    </row>
    <row r="59" spans="1:9" ht="56.25" x14ac:dyDescent="0.3">
      <c r="A59" s="495"/>
      <c r="B59" s="507" t="s">
        <v>603</v>
      </c>
      <c r="C59" s="492"/>
      <c r="D59" s="467"/>
      <c r="E59" s="492"/>
      <c r="F59" s="467"/>
      <c r="G59" s="220"/>
      <c r="H59" s="220"/>
      <c r="I59" s="220">
        <f t="shared" si="0"/>
        <v>0</v>
      </c>
    </row>
    <row r="60" spans="1:9" x14ac:dyDescent="0.3">
      <c r="A60" s="495"/>
      <c r="B60" s="507" t="s">
        <v>606</v>
      </c>
      <c r="C60" s="492"/>
      <c r="D60" s="467"/>
      <c r="E60" s="492"/>
      <c r="F60" s="467"/>
      <c r="G60" s="220"/>
      <c r="H60" s="220"/>
      <c r="I60" s="220">
        <f t="shared" si="0"/>
        <v>0</v>
      </c>
    </row>
    <row r="61" spans="1:9" ht="37.5" x14ac:dyDescent="0.3">
      <c r="A61" s="495"/>
      <c r="B61" s="508" t="s">
        <v>604</v>
      </c>
      <c r="C61" s="492"/>
      <c r="D61" s="467"/>
      <c r="E61" s="492"/>
      <c r="F61" s="467"/>
      <c r="G61" s="220"/>
      <c r="H61" s="220"/>
      <c r="I61" s="220">
        <f t="shared" si="0"/>
        <v>0</v>
      </c>
    </row>
    <row r="62" spans="1:9" ht="37.5" x14ac:dyDescent="0.3">
      <c r="A62" s="495"/>
      <c r="B62" s="247" t="s">
        <v>605</v>
      </c>
      <c r="C62" s="492"/>
      <c r="D62" s="467"/>
      <c r="E62" s="492"/>
      <c r="F62" s="467"/>
      <c r="G62" s="220"/>
      <c r="H62" s="220"/>
      <c r="I62" s="220">
        <f t="shared" si="0"/>
        <v>0</v>
      </c>
    </row>
    <row r="63" spans="1:9" x14ac:dyDescent="0.3">
      <c r="A63" s="495"/>
      <c r="B63" s="491"/>
      <c r="C63" s="492"/>
      <c r="D63" s="467"/>
      <c r="E63" s="492"/>
      <c r="F63" s="467"/>
      <c r="G63" s="220"/>
      <c r="H63" s="220"/>
      <c r="I63" s="220">
        <f t="shared" si="0"/>
        <v>0</v>
      </c>
    </row>
    <row r="64" spans="1:9" x14ac:dyDescent="0.3">
      <c r="A64" s="495"/>
      <c r="B64" s="491"/>
      <c r="C64" s="492"/>
      <c r="D64" s="467"/>
      <c r="E64" s="492"/>
      <c r="F64" s="467"/>
      <c r="G64" s="220"/>
      <c r="H64" s="220"/>
      <c r="I64" s="220">
        <f t="shared" si="0"/>
        <v>0</v>
      </c>
    </row>
    <row r="65" spans="1:12" x14ac:dyDescent="0.3">
      <c r="A65" s="495"/>
      <c r="B65" s="491"/>
      <c r="C65" s="492"/>
      <c r="D65" s="467"/>
      <c r="E65" s="492"/>
      <c r="F65" s="467"/>
      <c r="G65" s="220"/>
      <c r="H65" s="220"/>
      <c r="I65" s="220">
        <f t="shared" si="0"/>
        <v>0</v>
      </c>
    </row>
    <row r="66" spans="1:12" ht="27.75" customHeight="1" x14ac:dyDescent="0.3">
      <c r="A66" s="495"/>
      <c r="B66" s="491"/>
      <c r="C66" s="492"/>
      <c r="D66" s="467"/>
      <c r="E66" s="492"/>
      <c r="F66" s="467"/>
      <c r="G66" s="220"/>
      <c r="H66" s="229"/>
      <c r="I66" s="220">
        <f t="shared" si="0"/>
        <v>0</v>
      </c>
    </row>
    <row r="67" spans="1:12" x14ac:dyDescent="0.3">
      <c r="A67" s="495"/>
      <c r="B67" s="491"/>
      <c r="C67" s="492"/>
      <c r="D67" s="467"/>
      <c r="E67" s="492"/>
      <c r="F67" s="467"/>
      <c r="G67" s="220"/>
      <c r="H67" s="229"/>
      <c r="I67" s="220">
        <f t="shared" si="0"/>
        <v>0</v>
      </c>
    </row>
    <row r="68" spans="1:12" x14ac:dyDescent="0.3">
      <c r="A68" s="495"/>
      <c r="B68" s="494"/>
      <c r="C68" s="492"/>
      <c r="D68" s="467"/>
      <c r="E68" s="492"/>
      <c r="F68" s="467"/>
      <c r="G68" s="220"/>
      <c r="H68" s="229"/>
      <c r="I68" s="220">
        <f t="shared" si="0"/>
        <v>0</v>
      </c>
      <c r="L68" s="236"/>
    </row>
    <row r="69" spans="1:12" x14ac:dyDescent="0.3">
      <c r="A69" s="495"/>
      <c r="B69" s="491"/>
      <c r="C69" s="492"/>
      <c r="D69" s="467"/>
      <c r="E69" s="492"/>
      <c r="F69" s="467"/>
      <c r="G69" s="496"/>
      <c r="H69" s="220"/>
      <c r="I69" s="220">
        <f t="shared" si="0"/>
        <v>0</v>
      </c>
    </row>
    <row r="70" spans="1:12" x14ac:dyDescent="0.3">
      <c r="A70" s="495"/>
      <c r="B70" s="491"/>
      <c r="C70" s="492"/>
      <c r="D70" s="467"/>
      <c r="E70" s="492"/>
      <c r="F70" s="467"/>
      <c r="G70" s="220"/>
      <c r="H70" s="229"/>
      <c r="I70" s="220">
        <f>F70-H70</f>
        <v>0</v>
      </c>
    </row>
    <row r="71" spans="1:12" x14ac:dyDescent="0.3">
      <c r="A71" s="495"/>
      <c r="B71" s="491"/>
      <c r="C71" s="492"/>
      <c r="D71" s="467"/>
      <c r="E71" s="492"/>
      <c r="F71" s="467"/>
      <c r="G71" s="220"/>
      <c r="H71" s="220"/>
      <c r="I71" s="220">
        <f>F71-H71</f>
        <v>0</v>
      </c>
    </row>
    <row r="72" spans="1:12" x14ac:dyDescent="0.3">
      <c r="A72" s="495"/>
      <c r="B72" s="491"/>
      <c r="C72" s="492"/>
      <c r="D72" s="467"/>
      <c r="E72" s="492"/>
      <c r="F72" s="467"/>
      <c r="G72" s="220"/>
      <c r="H72" s="220"/>
      <c r="I72" s="220"/>
    </row>
    <row r="73" spans="1:12" ht="21" customHeight="1" x14ac:dyDescent="0.3">
      <c r="A73" s="497"/>
      <c r="B73" s="498" t="s">
        <v>364</v>
      </c>
      <c r="C73" s="499" t="s">
        <v>374</v>
      </c>
      <c r="D73" s="500">
        <f>D34+D27+D19+D13</f>
        <v>0</v>
      </c>
      <c r="E73" s="499" t="s">
        <v>374</v>
      </c>
      <c r="F73" s="500">
        <f>F13+F19+F27+F34</f>
        <v>0</v>
      </c>
      <c r="G73" s="500">
        <f>G13+G19+G27+G34</f>
        <v>0</v>
      </c>
      <c r="H73" s="500">
        <f>H13+H19+H27+H34</f>
        <v>0</v>
      </c>
      <c r="I73" s="500">
        <f>I13+I19+I27+I34</f>
        <v>0</v>
      </c>
    </row>
    <row r="74" spans="1:12" x14ac:dyDescent="0.3">
      <c r="A74" s="1206" t="s">
        <v>551</v>
      </c>
      <c r="B74" s="1207"/>
      <c r="C74" s="1207"/>
      <c r="D74" s="1207"/>
      <c r="E74" s="1207"/>
      <c r="F74" s="1208"/>
    </row>
    <row r="75" spans="1:12" x14ac:dyDescent="0.3">
      <c r="A75" s="502">
        <v>1</v>
      </c>
      <c r="B75" s="503" t="s">
        <v>450</v>
      </c>
      <c r="C75" s="489" t="s">
        <v>374</v>
      </c>
      <c r="D75" s="490">
        <f>SUM(D76:D80)</f>
        <v>0</v>
      </c>
      <c r="E75" s="489" t="s">
        <v>374</v>
      </c>
      <c r="F75" s="490">
        <f>SUM(F76:F80)</f>
        <v>0</v>
      </c>
      <c r="G75" s="504"/>
      <c r="H75" s="504"/>
      <c r="I75" s="504"/>
    </row>
    <row r="76" spans="1:12" x14ac:dyDescent="0.3">
      <c r="A76" s="454"/>
      <c r="B76" s="491" t="s">
        <v>451</v>
      </c>
      <c r="C76" s="492"/>
      <c r="D76" s="467"/>
      <c r="E76" s="492"/>
      <c r="F76" s="467"/>
      <c r="G76" s="220"/>
      <c r="H76" s="220"/>
      <c r="I76" s="220">
        <f t="shared" ref="I76:I80" si="1">F76-H76</f>
        <v>0</v>
      </c>
    </row>
    <row r="77" spans="1:12" x14ac:dyDescent="0.3">
      <c r="A77" s="454"/>
      <c r="B77" s="507" t="s">
        <v>580</v>
      </c>
      <c r="C77" s="492"/>
      <c r="D77" s="467"/>
      <c r="E77" s="492"/>
      <c r="F77" s="467"/>
      <c r="G77" s="220"/>
      <c r="H77" s="220"/>
      <c r="I77" s="220">
        <f t="shared" si="1"/>
        <v>0</v>
      </c>
    </row>
    <row r="78" spans="1:12" s="82" customFormat="1" ht="23.25" customHeight="1" x14ac:dyDescent="0.3">
      <c r="A78" s="454"/>
      <c r="B78" s="491"/>
      <c r="C78" s="492"/>
      <c r="D78" s="467"/>
      <c r="E78" s="492"/>
      <c r="F78" s="467"/>
      <c r="G78" s="220"/>
      <c r="H78" s="220"/>
      <c r="I78" s="220">
        <f t="shared" si="1"/>
        <v>0</v>
      </c>
    </row>
    <row r="79" spans="1:12" s="82" customFormat="1" x14ac:dyDescent="0.3">
      <c r="A79" s="454"/>
      <c r="B79" s="491"/>
      <c r="C79" s="492"/>
      <c r="D79" s="467"/>
      <c r="E79" s="492"/>
      <c r="F79" s="467"/>
      <c r="G79" s="220"/>
      <c r="H79" s="220"/>
      <c r="I79" s="220">
        <f t="shared" si="1"/>
        <v>0</v>
      </c>
    </row>
    <row r="80" spans="1:12" s="82" customFormat="1" x14ac:dyDescent="0.3">
      <c r="A80" s="454"/>
      <c r="B80" s="450"/>
      <c r="C80" s="492"/>
      <c r="D80" s="467"/>
      <c r="E80" s="492"/>
      <c r="F80" s="467"/>
      <c r="G80" s="220"/>
      <c r="H80" s="220"/>
      <c r="I80" s="220">
        <f t="shared" si="1"/>
        <v>0</v>
      </c>
    </row>
    <row r="81" spans="1:10" s="82" customFormat="1" ht="37.5" x14ac:dyDescent="0.25">
      <c r="A81" s="502">
        <v>2</v>
      </c>
      <c r="B81" s="503" t="s">
        <v>452</v>
      </c>
      <c r="C81" s="489" t="s">
        <v>374</v>
      </c>
      <c r="D81" s="490">
        <f>SUM(D82:D88)</f>
        <v>0</v>
      </c>
      <c r="E81" s="489" t="s">
        <v>374</v>
      </c>
      <c r="F81" s="490">
        <f>SUM(F82:F88)</f>
        <v>0</v>
      </c>
      <c r="G81" s="504"/>
      <c r="H81" s="504"/>
      <c r="I81" s="504"/>
    </row>
    <row r="82" spans="1:10" s="82" customFormat="1" x14ac:dyDescent="0.3">
      <c r="A82" s="454"/>
      <c r="B82" s="491" t="s">
        <v>267</v>
      </c>
      <c r="C82" s="492"/>
      <c r="D82" s="467"/>
      <c r="E82" s="492"/>
      <c r="F82" s="467"/>
      <c r="G82" s="220"/>
      <c r="H82" s="220"/>
      <c r="I82" s="220">
        <f t="shared" ref="I82:I88" si="2">F82-H82</f>
        <v>0</v>
      </c>
    </row>
    <row r="83" spans="1:10" s="102" customFormat="1" x14ac:dyDescent="0.3">
      <c r="A83" s="454"/>
      <c r="B83" s="491"/>
      <c r="C83" s="492"/>
      <c r="D83" s="467"/>
      <c r="E83" s="492"/>
      <c r="F83" s="467"/>
      <c r="G83" s="220"/>
      <c r="H83" s="220"/>
      <c r="I83" s="220">
        <f t="shared" si="2"/>
        <v>0</v>
      </c>
      <c r="J83" s="233"/>
    </row>
    <row r="84" spans="1:10" x14ac:dyDescent="0.3">
      <c r="A84" s="454"/>
      <c r="B84" s="491"/>
      <c r="C84" s="492"/>
      <c r="D84" s="467"/>
      <c r="E84" s="492"/>
      <c r="F84" s="467"/>
      <c r="G84" s="220"/>
      <c r="H84" s="220"/>
      <c r="I84" s="220">
        <f t="shared" si="2"/>
        <v>0</v>
      </c>
    </row>
    <row r="85" spans="1:10" x14ac:dyDescent="0.3">
      <c r="A85" s="454"/>
      <c r="B85" s="491"/>
      <c r="C85" s="492"/>
      <c r="D85" s="467"/>
      <c r="E85" s="492"/>
      <c r="F85" s="467"/>
      <c r="G85" s="220"/>
      <c r="H85" s="220"/>
      <c r="I85" s="220">
        <f t="shared" si="2"/>
        <v>0</v>
      </c>
    </row>
    <row r="86" spans="1:10" x14ac:dyDescent="0.3">
      <c r="A86" s="454"/>
      <c r="B86" s="491"/>
      <c r="C86" s="492"/>
      <c r="D86" s="467"/>
      <c r="E86" s="492"/>
      <c r="F86" s="467"/>
      <c r="G86" s="220"/>
      <c r="H86" s="220"/>
      <c r="I86" s="220">
        <f t="shared" si="2"/>
        <v>0</v>
      </c>
    </row>
    <row r="87" spans="1:10" x14ac:dyDescent="0.3">
      <c r="A87" s="454"/>
      <c r="B87" s="491"/>
      <c r="C87" s="492"/>
      <c r="D87" s="467"/>
      <c r="E87" s="492"/>
      <c r="F87" s="467"/>
      <c r="G87" s="220"/>
      <c r="H87" s="220"/>
      <c r="I87" s="220">
        <f t="shared" si="2"/>
        <v>0</v>
      </c>
    </row>
    <row r="88" spans="1:10" x14ac:dyDescent="0.3">
      <c r="A88" s="454"/>
      <c r="B88" s="491"/>
      <c r="C88" s="492"/>
      <c r="D88" s="467"/>
      <c r="E88" s="492"/>
      <c r="F88" s="467"/>
      <c r="G88" s="220"/>
      <c r="H88" s="220"/>
      <c r="I88" s="220">
        <f t="shared" si="2"/>
        <v>0</v>
      </c>
    </row>
    <row r="89" spans="1:10" x14ac:dyDescent="0.3">
      <c r="A89" s="502">
        <v>3</v>
      </c>
      <c r="B89" s="503" t="s">
        <v>453</v>
      </c>
      <c r="C89" s="489" t="s">
        <v>374</v>
      </c>
      <c r="D89" s="490">
        <f>SUM(D90:D94)</f>
        <v>0</v>
      </c>
      <c r="E89" s="489" t="s">
        <v>374</v>
      </c>
      <c r="F89" s="490">
        <f>SUM(F90:F95)</f>
        <v>0</v>
      </c>
      <c r="G89" s="504"/>
      <c r="H89" s="504"/>
      <c r="I89" s="504"/>
    </row>
    <row r="90" spans="1:10" x14ac:dyDescent="0.3">
      <c r="A90" s="454"/>
      <c r="B90" s="491" t="s">
        <v>267</v>
      </c>
      <c r="C90" s="492"/>
      <c r="D90" s="467"/>
      <c r="E90" s="492"/>
      <c r="F90" s="467"/>
      <c r="G90" s="220"/>
      <c r="H90" s="220"/>
      <c r="I90" s="220">
        <f t="shared" ref="I90:I95" si="3">F90-H90</f>
        <v>0</v>
      </c>
    </row>
    <row r="91" spans="1:10" x14ac:dyDescent="0.3">
      <c r="A91" s="454"/>
      <c r="B91" s="493"/>
      <c r="C91" s="492"/>
      <c r="D91" s="467"/>
      <c r="E91" s="492"/>
      <c r="F91" s="467"/>
      <c r="G91" s="220"/>
      <c r="H91" s="229"/>
      <c r="I91" s="220">
        <f t="shared" si="3"/>
        <v>0</v>
      </c>
    </row>
    <row r="92" spans="1:10" x14ac:dyDescent="0.3">
      <c r="A92" s="454"/>
      <c r="B92" s="491"/>
      <c r="C92" s="492"/>
      <c r="D92" s="467"/>
      <c r="E92" s="492"/>
      <c r="F92" s="467"/>
      <c r="G92" s="220"/>
      <c r="H92" s="229"/>
      <c r="I92" s="220">
        <f t="shared" si="3"/>
        <v>0</v>
      </c>
    </row>
    <row r="93" spans="1:10" x14ac:dyDescent="0.3">
      <c r="A93" s="454"/>
      <c r="B93" s="494"/>
      <c r="C93" s="492"/>
      <c r="D93" s="467"/>
      <c r="E93" s="492"/>
      <c r="F93" s="467"/>
      <c r="G93" s="220"/>
      <c r="H93" s="220"/>
      <c r="I93" s="220">
        <f t="shared" si="3"/>
        <v>0</v>
      </c>
    </row>
    <row r="94" spans="1:10" x14ac:dyDescent="0.3">
      <c r="A94" s="454"/>
      <c r="B94" s="491"/>
      <c r="C94" s="492"/>
      <c r="D94" s="467"/>
      <c r="E94" s="492"/>
      <c r="F94" s="467"/>
      <c r="G94" s="220"/>
      <c r="H94" s="220"/>
      <c r="I94" s="220">
        <f t="shared" si="3"/>
        <v>0</v>
      </c>
    </row>
    <row r="95" spans="1:10" x14ac:dyDescent="0.3">
      <c r="A95" s="454"/>
      <c r="B95" s="491"/>
      <c r="C95" s="492"/>
      <c r="D95" s="467"/>
      <c r="E95" s="492"/>
      <c r="F95" s="467"/>
      <c r="G95" s="220"/>
      <c r="H95" s="220"/>
      <c r="I95" s="220">
        <f t="shared" si="3"/>
        <v>0</v>
      </c>
    </row>
    <row r="96" spans="1:10" x14ac:dyDescent="0.3">
      <c r="A96" s="502">
        <v>4</v>
      </c>
      <c r="B96" s="503" t="s">
        <v>454</v>
      </c>
      <c r="C96" s="489" t="s">
        <v>374</v>
      </c>
      <c r="D96" s="490">
        <f>SUM(D97:D130)</f>
        <v>0</v>
      </c>
      <c r="E96" s="489" t="s">
        <v>374</v>
      </c>
      <c r="F96" s="490">
        <f>SUM(F98:F134)</f>
        <v>0</v>
      </c>
      <c r="G96" s="504"/>
      <c r="H96" s="504"/>
      <c r="I96" s="504"/>
    </row>
    <row r="97" spans="1:9" x14ac:dyDescent="0.3">
      <c r="A97" s="501"/>
      <c r="B97" s="491" t="s">
        <v>267</v>
      </c>
      <c r="C97" s="492"/>
      <c r="D97" s="467"/>
      <c r="E97" s="492"/>
      <c r="F97" s="467"/>
      <c r="G97" s="220"/>
      <c r="H97" s="220"/>
      <c r="I97" s="220">
        <f t="shared" ref="I97:I131" si="4">F97-H97</f>
        <v>0</v>
      </c>
    </row>
    <row r="98" spans="1:9" x14ac:dyDescent="0.3">
      <c r="A98" s="495"/>
      <c r="B98" s="507" t="s">
        <v>581</v>
      </c>
      <c r="C98" s="492"/>
      <c r="D98" s="467"/>
      <c r="E98" s="492"/>
      <c r="F98" s="467"/>
      <c r="G98" s="220"/>
      <c r="H98" s="220"/>
      <c r="I98" s="220">
        <f t="shared" si="4"/>
        <v>0</v>
      </c>
    </row>
    <row r="99" spans="1:9" x14ac:dyDescent="0.3">
      <c r="A99" s="495"/>
      <c r="B99" s="507" t="s">
        <v>582</v>
      </c>
      <c r="C99" s="492"/>
      <c r="D99" s="467"/>
      <c r="E99" s="492"/>
      <c r="F99" s="467"/>
      <c r="G99" s="220"/>
      <c r="H99" s="220"/>
      <c r="I99" s="220">
        <f t="shared" si="4"/>
        <v>0</v>
      </c>
    </row>
    <row r="100" spans="1:9" ht="37.5" x14ac:dyDescent="0.3">
      <c r="A100" s="495"/>
      <c r="B100" s="507" t="s">
        <v>583</v>
      </c>
      <c r="C100" s="492"/>
      <c r="D100" s="467"/>
      <c r="E100" s="492"/>
      <c r="F100" s="467"/>
      <c r="G100" s="220"/>
      <c r="H100" s="220"/>
      <c r="I100" s="220">
        <f t="shared" si="4"/>
        <v>0</v>
      </c>
    </row>
    <row r="101" spans="1:9" ht="56.25" x14ac:dyDescent="0.3">
      <c r="A101" s="495"/>
      <c r="B101" s="507" t="s">
        <v>584</v>
      </c>
      <c r="C101" s="492"/>
      <c r="D101" s="467"/>
      <c r="E101" s="492"/>
      <c r="F101" s="467"/>
      <c r="G101" s="220"/>
      <c r="H101" s="220"/>
      <c r="I101" s="220">
        <f t="shared" si="4"/>
        <v>0</v>
      </c>
    </row>
    <row r="102" spans="1:9" ht="37.5" x14ac:dyDescent="0.3">
      <c r="A102" s="495"/>
      <c r="B102" s="507" t="s">
        <v>585</v>
      </c>
      <c r="C102" s="492"/>
      <c r="D102" s="467"/>
      <c r="E102" s="492"/>
      <c r="F102" s="467"/>
      <c r="G102" s="220"/>
      <c r="H102" s="220"/>
      <c r="I102" s="220">
        <f t="shared" si="4"/>
        <v>0</v>
      </c>
    </row>
    <row r="103" spans="1:9" ht="56.25" x14ac:dyDescent="0.3">
      <c r="A103" s="495"/>
      <c r="B103" s="507" t="s">
        <v>586</v>
      </c>
      <c r="C103" s="492"/>
      <c r="D103" s="467"/>
      <c r="E103" s="492"/>
      <c r="F103" s="467"/>
      <c r="G103" s="220"/>
      <c r="H103" s="220"/>
      <c r="I103" s="220">
        <f t="shared" si="4"/>
        <v>0</v>
      </c>
    </row>
    <row r="104" spans="1:9" ht="37.5" x14ac:dyDescent="0.3">
      <c r="A104" s="495"/>
      <c r="B104" s="507" t="s">
        <v>587</v>
      </c>
      <c r="C104" s="492"/>
      <c r="D104" s="467"/>
      <c r="E104" s="492"/>
      <c r="F104" s="467"/>
      <c r="G104" s="220"/>
      <c r="H104" s="220"/>
      <c r="I104" s="220">
        <f t="shared" si="4"/>
        <v>0</v>
      </c>
    </row>
    <row r="105" spans="1:9" x14ac:dyDescent="0.3">
      <c r="A105" s="495"/>
      <c r="B105" s="507" t="s">
        <v>588</v>
      </c>
      <c r="C105" s="492"/>
      <c r="D105" s="467"/>
      <c r="E105" s="492"/>
      <c r="F105" s="467"/>
      <c r="G105" s="220"/>
      <c r="H105" s="220"/>
      <c r="I105" s="220">
        <f t="shared" si="4"/>
        <v>0</v>
      </c>
    </row>
    <row r="106" spans="1:9" x14ac:dyDescent="0.3">
      <c r="A106" s="495"/>
      <c r="B106" s="507" t="s">
        <v>589</v>
      </c>
      <c r="C106" s="492"/>
      <c r="D106" s="467"/>
      <c r="E106" s="492"/>
      <c r="F106" s="467"/>
      <c r="G106" s="220"/>
      <c r="H106" s="220"/>
      <c r="I106" s="220">
        <f t="shared" si="4"/>
        <v>0</v>
      </c>
    </row>
    <row r="107" spans="1:9" x14ac:dyDescent="0.3">
      <c r="A107" s="495"/>
      <c r="B107" s="507" t="s">
        <v>590</v>
      </c>
      <c r="C107" s="492"/>
      <c r="D107" s="467"/>
      <c r="E107" s="492"/>
      <c r="F107" s="467"/>
      <c r="G107" s="220"/>
      <c r="H107" s="220"/>
      <c r="I107" s="220">
        <f t="shared" si="4"/>
        <v>0</v>
      </c>
    </row>
    <row r="108" spans="1:9" ht="37.5" x14ac:dyDescent="0.3">
      <c r="A108" s="495"/>
      <c r="B108" s="507" t="s">
        <v>591</v>
      </c>
      <c r="C108" s="492"/>
      <c r="D108" s="467"/>
      <c r="E108" s="492"/>
      <c r="F108" s="467"/>
      <c r="G108" s="220"/>
      <c r="H108" s="220"/>
      <c r="I108" s="220">
        <f t="shared" si="4"/>
        <v>0</v>
      </c>
    </row>
    <row r="109" spans="1:9" ht="37.5" x14ac:dyDescent="0.3">
      <c r="A109" s="495"/>
      <c r="B109" s="507" t="s">
        <v>592</v>
      </c>
      <c r="C109" s="492"/>
      <c r="D109" s="467"/>
      <c r="E109" s="492"/>
      <c r="F109" s="467"/>
      <c r="G109" s="220"/>
      <c r="H109" s="220"/>
      <c r="I109" s="220">
        <f t="shared" si="4"/>
        <v>0</v>
      </c>
    </row>
    <row r="110" spans="1:9" ht="37.5" x14ac:dyDescent="0.3">
      <c r="A110" s="495"/>
      <c r="B110" s="507" t="s">
        <v>593</v>
      </c>
      <c r="C110" s="492"/>
      <c r="D110" s="467"/>
      <c r="E110" s="492"/>
      <c r="F110" s="467"/>
      <c r="G110" s="220"/>
      <c r="H110" s="220"/>
      <c r="I110" s="220">
        <f t="shared" si="4"/>
        <v>0</v>
      </c>
    </row>
    <row r="111" spans="1:9" ht="56.25" x14ac:dyDescent="0.3">
      <c r="A111" s="495"/>
      <c r="B111" s="507" t="s">
        <v>594</v>
      </c>
      <c r="C111" s="492"/>
      <c r="D111" s="467"/>
      <c r="E111" s="492"/>
      <c r="F111" s="467"/>
      <c r="G111" s="220"/>
      <c r="H111" s="220"/>
      <c r="I111" s="220">
        <f t="shared" si="4"/>
        <v>0</v>
      </c>
    </row>
    <row r="112" spans="1:9" ht="37.5" x14ac:dyDescent="0.3">
      <c r="A112" s="495"/>
      <c r="B112" s="507" t="s">
        <v>595</v>
      </c>
      <c r="C112" s="492"/>
      <c r="D112" s="467"/>
      <c r="E112" s="492"/>
      <c r="F112" s="467"/>
      <c r="G112" s="220"/>
      <c r="H112" s="220"/>
      <c r="I112" s="220">
        <f t="shared" si="4"/>
        <v>0</v>
      </c>
    </row>
    <row r="113" spans="1:9" ht="37.5" x14ac:dyDescent="0.3">
      <c r="A113" s="495"/>
      <c r="B113" s="507" t="s">
        <v>596</v>
      </c>
      <c r="C113" s="492"/>
      <c r="D113" s="467"/>
      <c r="E113" s="492"/>
      <c r="F113" s="467"/>
      <c r="G113" s="220"/>
      <c r="H113" s="220"/>
      <c r="I113" s="220">
        <f t="shared" si="4"/>
        <v>0</v>
      </c>
    </row>
    <row r="114" spans="1:9" x14ac:dyDescent="0.3">
      <c r="A114" s="495"/>
      <c r="B114" s="507" t="s">
        <v>597</v>
      </c>
      <c r="C114" s="492"/>
      <c r="D114" s="467"/>
      <c r="E114" s="492"/>
      <c r="F114" s="467"/>
      <c r="G114" s="220"/>
      <c r="H114" s="220"/>
      <c r="I114" s="220">
        <f t="shared" si="4"/>
        <v>0</v>
      </c>
    </row>
    <row r="115" spans="1:9" ht="37.5" x14ac:dyDescent="0.3">
      <c r="A115" s="495"/>
      <c r="B115" s="507" t="s">
        <v>598</v>
      </c>
      <c r="C115" s="492"/>
      <c r="D115" s="467"/>
      <c r="E115" s="492"/>
      <c r="F115" s="467"/>
      <c r="G115" s="220"/>
      <c r="H115" s="220"/>
      <c r="I115" s="220">
        <f t="shared" si="4"/>
        <v>0</v>
      </c>
    </row>
    <row r="116" spans="1:9" x14ac:dyDescent="0.3">
      <c r="A116" s="495"/>
      <c r="B116" s="507" t="s">
        <v>599</v>
      </c>
      <c r="C116" s="492"/>
      <c r="D116" s="467"/>
      <c r="E116" s="492"/>
      <c r="F116" s="467"/>
      <c r="G116" s="220"/>
      <c r="H116" s="220"/>
      <c r="I116" s="220">
        <f t="shared" si="4"/>
        <v>0</v>
      </c>
    </row>
    <row r="117" spans="1:9" x14ac:dyDescent="0.3">
      <c r="A117" s="495"/>
      <c r="B117" s="507" t="s">
        <v>600</v>
      </c>
      <c r="C117" s="492"/>
      <c r="D117" s="467"/>
      <c r="E117" s="492"/>
      <c r="F117" s="467"/>
      <c r="G117" s="220"/>
      <c r="H117" s="220"/>
      <c r="I117" s="220">
        <f t="shared" si="4"/>
        <v>0</v>
      </c>
    </row>
    <row r="118" spans="1:9" ht="37.5" x14ac:dyDescent="0.3">
      <c r="A118" s="495"/>
      <c r="B118" s="507" t="s">
        <v>601</v>
      </c>
      <c r="C118" s="492"/>
      <c r="D118" s="467"/>
      <c r="E118" s="492"/>
      <c r="F118" s="467"/>
      <c r="G118" s="220"/>
      <c r="H118" s="220"/>
      <c r="I118" s="220">
        <f t="shared" si="4"/>
        <v>0</v>
      </c>
    </row>
    <row r="119" spans="1:9" x14ac:dyDescent="0.3">
      <c r="A119" s="495"/>
      <c r="B119" s="507" t="s">
        <v>602</v>
      </c>
      <c r="C119" s="492"/>
      <c r="D119" s="467"/>
      <c r="E119" s="492"/>
      <c r="F119" s="467"/>
      <c r="G119" s="220"/>
      <c r="H119" s="220"/>
      <c r="I119" s="220">
        <f t="shared" si="4"/>
        <v>0</v>
      </c>
    </row>
    <row r="120" spans="1:9" x14ac:dyDescent="0.3">
      <c r="A120" s="495"/>
      <c r="B120" s="507" t="s">
        <v>607</v>
      </c>
      <c r="C120" s="492"/>
      <c r="D120" s="467"/>
      <c r="E120" s="492"/>
      <c r="F120" s="467"/>
      <c r="G120" s="220"/>
      <c r="H120" s="220"/>
      <c r="I120" s="220">
        <f t="shared" si="4"/>
        <v>0</v>
      </c>
    </row>
    <row r="121" spans="1:9" ht="56.25" x14ac:dyDescent="0.3">
      <c r="A121" s="495"/>
      <c r="B121" s="507" t="s">
        <v>603</v>
      </c>
      <c r="C121" s="492"/>
      <c r="D121" s="467"/>
      <c r="E121" s="492"/>
      <c r="F121" s="467"/>
      <c r="G121" s="220"/>
      <c r="H121" s="220"/>
      <c r="I121" s="220">
        <f t="shared" si="4"/>
        <v>0</v>
      </c>
    </row>
    <row r="122" spans="1:9" x14ac:dyDescent="0.3">
      <c r="A122" s="495"/>
      <c r="B122" s="507" t="s">
        <v>606</v>
      </c>
      <c r="C122" s="492"/>
      <c r="D122" s="467"/>
      <c r="E122" s="492"/>
      <c r="F122" s="467"/>
      <c r="G122" s="220"/>
      <c r="H122" s="220"/>
      <c r="I122" s="220">
        <f t="shared" si="4"/>
        <v>0</v>
      </c>
    </row>
    <row r="123" spans="1:9" ht="37.5" x14ac:dyDescent="0.3">
      <c r="A123" s="495"/>
      <c r="B123" s="508" t="s">
        <v>604</v>
      </c>
      <c r="C123" s="492"/>
      <c r="D123" s="467"/>
      <c r="E123" s="492"/>
      <c r="F123" s="467"/>
      <c r="G123" s="220"/>
      <c r="H123" s="220"/>
      <c r="I123" s="220">
        <f t="shared" si="4"/>
        <v>0</v>
      </c>
    </row>
    <row r="124" spans="1:9" ht="37.5" x14ac:dyDescent="0.3">
      <c r="A124" s="495"/>
      <c r="B124" s="247" t="s">
        <v>605</v>
      </c>
      <c r="C124" s="492"/>
      <c r="D124" s="467"/>
      <c r="E124" s="492"/>
      <c r="F124" s="467"/>
      <c r="G124" s="220"/>
      <c r="H124" s="220"/>
      <c r="I124" s="220">
        <f t="shared" si="4"/>
        <v>0</v>
      </c>
    </row>
    <row r="125" spans="1:9" x14ac:dyDescent="0.3">
      <c r="A125" s="495"/>
      <c r="B125" s="491"/>
      <c r="C125" s="492"/>
      <c r="D125" s="467"/>
      <c r="E125" s="492"/>
      <c r="F125" s="467"/>
      <c r="G125" s="220"/>
      <c r="H125" s="220"/>
      <c r="I125" s="220">
        <f t="shared" si="4"/>
        <v>0</v>
      </c>
    </row>
    <row r="126" spans="1:9" x14ac:dyDescent="0.3">
      <c r="A126" s="495"/>
      <c r="B126" s="491"/>
      <c r="C126" s="492"/>
      <c r="D126" s="467"/>
      <c r="E126" s="492"/>
      <c r="F126" s="467"/>
      <c r="G126" s="220"/>
      <c r="H126" s="220"/>
      <c r="I126" s="220">
        <f t="shared" si="4"/>
        <v>0</v>
      </c>
    </row>
    <row r="127" spans="1:9" x14ac:dyDescent="0.3">
      <c r="A127" s="495"/>
      <c r="B127" s="491"/>
      <c r="C127" s="492"/>
      <c r="D127" s="467"/>
      <c r="E127" s="492"/>
      <c r="F127" s="467"/>
      <c r="G127" s="220"/>
      <c r="H127" s="220"/>
      <c r="I127" s="220">
        <f t="shared" si="4"/>
        <v>0</v>
      </c>
    </row>
    <row r="128" spans="1:9" x14ac:dyDescent="0.3">
      <c r="A128" s="495"/>
      <c r="B128" s="491"/>
      <c r="C128" s="492"/>
      <c r="D128" s="467"/>
      <c r="E128" s="492"/>
      <c r="F128" s="467"/>
      <c r="G128" s="220"/>
      <c r="H128" s="229"/>
      <c r="I128" s="220">
        <f t="shared" si="4"/>
        <v>0</v>
      </c>
    </row>
    <row r="129" spans="1:10" x14ac:dyDescent="0.3">
      <c r="A129" s="495"/>
      <c r="B129" s="491"/>
      <c r="C129" s="492"/>
      <c r="D129" s="467"/>
      <c r="E129" s="492"/>
      <c r="F129" s="467"/>
      <c r="G129" s="220"/>
      <c r="H129" s="229"/>
      <c r="I129" s="220">
        <f t="shared" si="4"/>
        <v>0</v>
      </c>
    </row>
    <row r="130" spans="1:10" x14ac:dyDescent="0.3">
      <c r="A130" s="495"/>
      <c r="B130" s="494"/>
      <c r="C130" s="492"/>
      <c r="D130" s="467"/>
      <c r="E130" s="492"/>
      <c r="F130" s="467"/>
      <c r="G130" s="220"/>
      <c r="H130" s="229"/>
      <c r="I130" s="220">
        <f t="shared" si="4"/>
        <v>0</v>
      </c>
    </row>
    <row r="131" spans="1:10" x14ac:dyDescent="0.3">
      <c r="A131" s="495"/>
      <c r="B131" s="491"/>
      <c r="C131" s="492"/>
      <c r="D131" s="467"/>
      <c r="E131" s="492"/>
      <c r="F131" s="467"/>
      <c r="G131" s="496"/>
      <c r="H131" s="220"/>
      <c r="I131" s="220">
        <f t="shared" si="4"/>
        <v>0</v>
      </c>
    </row>
    <row r="132" spans="1:10" x14ac:dyDescent="0.3">
      <c r="A132" s="495"/>
      <c r="B132" s="491"/>
      <c r="C132" s="492"/>
      <c r="D132" s="467"/>
      <c r="E132" s="492"/>
      <c r="F132" s="467"/>
      <c r="G132" s="220"/>
      <c r="H132" s="229"/>
      <c r="I132" s="220">
        <f>F132-H132</f>
        <v>0</v>
      </c>
    </row>
    <row r="133" spans="1:10" x14ac:dyDescent="0.3">
      <c r="A133" s="495"/>
      <c r="B133" s="491"/>
      <c r="C133" s="492"/>
      <c r="D133" s="467"/>
      <c r="E133" s="492"/>
      <c r="F133" s="467"/>
      <c r="G133" s="220"/>
      <c r="H133" s="220"/>
      <c r="I133" s="220">
        <f>F133-H133</f>
        <v>0</v>
      </c>
    </row>
    <row r="134" spans="1:10" x14ac:dyDescent="0.3">
      <c r="A134" s="495"/>
      <c r="B134" s="491"/>
      <c r="C134" s="492"/>
      <c r="D134" s="467"/>
      <c r="E134" s="492"/>
      <c r="F134" s="467"/>
      <c r="G134" s="220"/>
      <c r="H134" s="220"/>
      <c r="I134" s="220"/>
    </row>
    <row r="135" spans="1:10" x14ac:dyDescent="0.3">
      <c r="A135" s="497"/>
      <c r="B135" s="498" t="s">
        <v>364</v>
      </c>
      <c r="C135" s="499" t="s">
        <v>374</v>
      </c>
      <c r="D135" s="500">
        <f>D96+D89+D81+D75</f>
        <v>0</v>
      </c>
      <c r="E135" s="499" t="s">
        <v>374</v>
      </c>
      <c r="F135" s="500">
        <f>F75+F81+F89+F96</f>
        <v>0</v>
      </c>
      <c r="G135" s="500">
        <f>G75+G81+G89+G96</f>
        <v>0</v>
      </c>
      <c r="H135" s="500">
        <f>H75+H81+H89+H96</f>
        <v>0</v>
      </c>
      <c r="I135" s="500">
        <f>I75+I81+I89+I96</f>
        <v>0</v>
      </c>
    </row>
    <row r="136" spans="1:10" x14ac:dyDescent="0.3">
      <c r="G136" s="464" t="s">
        <v>552</v>
      </c>
      <c r="H136" s="465">
        <f>H73+H135</f>
        <v>0</v>
      </c>
      <c r="I136" s="465">
        <f>I73+I135</f>
        <v>0</v>
      </c>
    </row>
    <row r="139" spans="1:10" x14ac:dyDescent="0.25">
      <c r="A139" s="380" t="s">
        <v>541</v>
      </c>
      <c r="B139" s="377"/>
      <c r="C139" s="377"/>
      <c r="D139" s="378"/>
      <c r="E139" s="377"/>
      <c r="F139" s="604" t="s">
        <v>694</v>
      </c>
      <c r="G139" s="377"/>
      <c r="H139" s="377"/>
      <c r="I139" s="415"/>
      <c r="J139" s="181"/>
    </row>
    <row r="140" spans="1:10" ht="15" x14ac:dyDescent="0.25">
      <c r="A140" s="389"/>
      <c r="B140" s="389"/>
      <c r="C140" s="389"/>
      <c r="D140" s="391" t="s">
        <v>171</v>
      </c>
      <c r="E140" s="389"/>
      <c r="F140" s="391" t="s">
        <v>172</v>
      </c>
      <c r="G140" s="389"/>
      <c r="H140" s="389"/>
      <c r="I140" s="393"/>
      <c r="J140" s="181"/>
    </row>
    <row r="141" spans="1:10" ht="15.75" x14ac:dyDescent="0.25">
      <c r="A141" s="82"/>
      <c r="B141" s="82"/>
      <c r="C141" s="82"/>
      <c r="D141" s="82"/>
      <c r="E141" s="82"/>
      <c r="F141" s="82"/>
      <c r="G141" s="82"/>
      <c r="H141" s="82"/>
      <c r="I141" s="392"/>
      <c r="J141" s="181"/>
    </row>
    <row r="142" spans="1:10" x14ac:dyDescent="0.25">
      <c r="A142" s="380" t="s">
        <v>173</v>
      </c>
      <c r="B142" s="377"/>
      <c r="C142" s="377"/>
      <c r="D142" s="378"/>
      <c r="E142" s="377"/>
      <c r="F142" s="714" t="s">
        <v>742</v>
      </c>
      <c r="G142" s="377"/>
      <c r="H142" s="377"/>
      <c r="I142" s="415"/>
      <c r="J142" s="181"/>
    </row>
    <row r="143" spans="1:10" ht="15" x14ac:dyDescent="0.25">
      <c r="A143" s="389"/>
      <c r="B143" s="389"/>
      <c r="C143" s="389"/>
      <c r="D143" s="391" t="s">
        <v>171</v>
      </c>
      <c r="E143" s="389"/>
      <c r="F143" s="391" t="s">
        <v>172</v>
      </c>
      <c r="G143" s="389"/>
      <c r="H143" s="389"/>
      <c r="I143" s="393"/>
      <c r="J143" s="181"/>
    </row>
    <row r="144" spans="1:10" x14ac:dyDescent="0.3">
      <c r="A144" s="102"/>
      <c r="B144" s="102"/>
      <c r="C144" s="102"/>
      <c r="D144" s="102"/>
      <c r="E144" s="102"/>
      <c r="F144" s="102"/>
      <c r="G144" s="237"/>
      <c r="H144" s="237"/>
      <c r="I144" s="237"/>
    </row>
    <row r="146" spans="2:2" ht="21" x14ac:dyDescent="0.35">
      <c r="B146" s="232"/>
    </row>
  </sheetData>
  <mergeCells count="7">
    <mergeCell ref="A74:F74"/>
    <mergeCell ref="A3:F3"/>
    <mergeCell ref="A9:A10"/>
    <mergeCell ref="B9:B10"/>
    <mergeCell ref="C9:D9"/>
    <mergeCell ref="E9:F9"/>
    <mergeCell ref="A12:F12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K32"/>
  <sheetViews>
    <sheetView view="pageBreakPreview" zoomScale="60" workbookViewId="0">
      <selection activeCell="A3" sqref="A3:AX3"/>
    </sheetView>
  </sheetViews>
  <sheetFormatPr defaultRowHeight="18.75" x14ac:dyDescent="0.3"/>
  <cols>
    <col min="1" max="1" width="8.140625" style="178" customWidth="1"/>
    <col min="2" max="2" width="85.140625" style="178" customWidth="1"/>
    <col min="3" max="3" width="32" style="178" customWidth="1"/>
    <col min="4" max="4" width="31.140625" style="178" customWidth="1"/>
    <col min="5" max="7" width="30.140625" style="215" customWidth="1"/>
    <col min="8" max="8" width="21.28515625" style="178" customWidth="1"/>
    <col min="9" max="9" width="20.85546875" style="178" customWidth="1"/>
    <col min="10" max="256" width="9.140625" style="178"/>
    <col min="257" max="257" width="8.140625" style="178" customWidth="1"/>
    <col min="258" max="258" width="85.140625" style="178" customWidth="1"/>
    <col min="259" max="259" width="32" style="178" customWidth="1"/>
    <col min="260" max="260" width="31.140625" style="178" customWidth="1"/>
    <col min="261" max="263" width="30.140625" style="178" customWidth="1"/>
    <col min="264" max="264" width="21.28515625" style="178" customWidth="1"/>
    <col min="265" max="265" width="20.85546875" style="178" customWidth="1"/>
    <col min="266" max="512" width="9.140625" style="178"/>
    <col min="513" max="513" width="8.140625" style="178" customWidth="1"/>
    <col min="514" max="514" width="85.140625" style="178" customWidth="1"/>
    <col min="515" max="515" width="32" style="178" customWidth="1"/>
    <col min="516" max="516" width="31.140625" style="178" customWidth="1"/>
    <col min="517" max="519" width="30.140625" style="178" customWidth="1"/>
    <col min="520" max="520" width="21.28515625" style="178" customWidth="1"/>
    <col min="521" max="521" width="20.85546875" style="178" customWidth="1"/>
    <col min="522" max="768" width="9.140625" style="178"/>
    <col min="769" max="769" width="8.140625" style="178" customWidth="1"/>
    <col min="770" max="770" width="85.140625" style="178" customWidth="1"/>
    <col min="771" max="771" width="32" style="178" customWidth="1"/>
    <col min="772" max="772" width="31.140625" style="178" customWidth="1"/>
    <col min="773" max="775" width="30.140625" style="178" customWidth="1"/>
    <col min="776" max="776" width="21.28515625" style="178" customWidth="1"/>
    <col min="777" max="777" width="20.85546875" style="178" customWidth="1"/>
    <col min="778" max="1024" width="9.140625" style="178"/>
    <col min="1025" max="1025" width="8.140625" style="178" customWidth="1"/>
    <col min="1026" max="1026" width="85.140625" style="178" customWidth="1"/>
    <col min="1027" max="1027" width="32" style="178" customWidth="1"/>
    <col min="1028" max="1028" width="31.140625" style="178" customWidth="1"/>
    <col min="1029" max="1031" width="30.140625" style="178" customWidth="1"/>
    <col min="1032" max="1032" width="21.28515625" style="178" customWidth="1"/>
    <col min="1033" max="1033" width="20.85546875" style="178" customWidth="1"/>
    <col min="1034" max="1280" width="9.140625" style="178"/>
    <col min="1281" max="1281" width="8.140625" style="178" customWidth="1"/>
    <col min="1282" max="1282" width="85.140625" style="178" customWidth="1"/>
    <col min="1283" max="1283" width="32" style="178" customWidth="1"/>
    <col min="1284" max="1284" width="31.140625" style="178" customWidth="1"/>
    <col min="1285" max="1287" width="30.140625" style="178" customWidth="1"/>
    <col min="1288" max="1288" width="21.28515625" style="178" customWidth="1"/>
    <col min="1289" max="1289" width="20.85546875" style="178" customWidth="1"/>
    <col min="1290" max="1536" width="9.140625" style="178"/>
    <col min="1537" max="1537" width="8.140625" style="178" customWidth="1"/>
    <col min="1538" max="1538" width="85.140625" style="178" customWidth="1"/>
    <col min="1539" max="1539" width="32" style="178" customWidth="1"/>
    <col min="1540" max="1540" width="31.140625" style="178" customWidth="1"/>
    <col min="1541" max="1543" width="30.140625" style="178" customWidth="1"/>
    <col min="1544" max="1544" width="21.28515625" style="178" customWidth="1"/>
    <col min="1545" max="1545" width="20.85546875" style="178" customWidth="1"/>
    <col min="1546" max="1792" width="9.140625" style="178"/>
    <col min="1793" max="1793" width="8.140625" style="178" customWidth="1"/>
    <col min="1794" max="1794" width="85.140625" style="178" customWidth="1"/>
    <col min="1795" max="1795" width="32" style="178" customWidth="1"/>
    <col min="1796" max="1796" width="31.140625" style="178" customWidth="1"/>
    <col min="1797" max="1799" width="30.140625" style="178" customWidth="1"/>
    <col min="1800" max="1800" width="21.28515625" style="178" customWidth="1"/>
    <col min="1801" max="1801" width="20.85546875" style="178" customWidth="1"/>
    <col min="1802" max="2048" width="9.140625" style="178"/>
    <col min="2049" max="2049" width="8.140625" style="178" customWidth="1"/>
    <col min="2050" max="2050" width="85.140625" style="178" customWidth="1"/>
    <col min="2051" max="2051" width="32" style="178" customWidth="1"/>
    <col min="2052" max="2052" width="31.140625" style="178" customWidth="1"/>
    <col min="2053" max="2055" width="30.140625" style="178" customWidth="1"/>
    <col min="2056" max="2056" width="21.28515625" style="178" customWidth="1"/>
    <col min="2057" max="2057" width="20.85546875" style="178" customWidth="1"/>
    <col min="2058" max="2304" width="9.140625" style="178"/>
    <col min="2305" max="2305" width="8.140625" style="178" customWidth="1"/>
    <col min="2306" max="2306" width="85.140625" style="178" customWidth="1"/>
    <col min="2307" max="2307" width="32" style="178" customWidth="1"/>
    <col min="2308" max="2308" width="31.140625" style="178" customWidth="1"/>
    <col min="2309" max="2311" width="30.140625" style="178" customWidth="1"/>
    <col min="2312" max="2312" width="21.28515625" style="178" customWidth="1"/>
    <col min="2313" max="2313" width="20.85546875" style="178" customWidth="1"/>
    <col min="2314" max="2560" width="9.140625" style="178"/>
    <col min="2561" max="2561" width="8.140625" style="178" customWidth="1"/>
    <col min="2562" max="2562" width="85.140625" style="178" customWidth="1"/>
    <col min="2563" max="2563" width="32" style="178" customWidth="1"/>
    <col min="2564" max="2564" width="31.140625" style="178" customWidth="1"/>
    <col min="2565" max="2567" width="30.140625" style="178" customWidth="1"/>
    <col min="2568" max="2568" width="21.28515625" style="178" customWidth="1"/>
    <col min="2569" max="2569" width="20.85546875" style="178" customWidth="1"/>
    <col min="2570" max="2816" width="9.140625" style="178"/>
    <col min="2817" max="2817" width="8.140625" style="178" customWidth="1"/>
    <col min="2818" max="2818" width="85.140625" style="178" customWidth="1"/>
    <col min="2819" max="2819" width="32" style="178" customWidth="1"/>
    <col min="2820" max="2820" width="31.140625" style="178" customWidth="1"/>
    <col min="2821" max="2823" width="30.140625" style="178" customWidth="1"/>
    <col min="2824" max="2824" width="21.28515625" style="178" customWidth="1"/>
    <col min="2825" max="2825" width="20.85546875" style="178" customWidth="1"/>
    <col min="2826" max="3072" width="9.140625" style="178"/>
    <col min="3073" max="3073" width="8.140625" style="178" customWidth="1"/>
    <col min="3074" max="3074" width="85.140625" style="178" customWidth="1"/>
    <col min="3075" max="3075" width="32" style="178" customWidth="1"/>
    <col min="3076" max="3076" width="31.140625" style="178" customWidth="1"/>
    <col min="3077" max="3079" width="30.140625" style="178" customWidth="1"/>
    <col min="3080" max="3080" width="21.28515625" style="178" customWidth="1"/>
    <col min="3081" max="3081" width="20.85546875" style="178" customWidth="1"/>
    <col min="3082" max="3328" width="9.140625" style="178"/>
    <col min="3329" max="3329" width="8.140625" style="178" customWidth="1"/>
    <col min="3330" max="3330" width="85.140625" style="178" customWidth="1"/>
    <col min="3331" max="3331" width="32" style="178" customWidth="1"/>
    <col min="3332" max="3332" width="31.140625" style="178" customWidth="1"/>
    <col min="3333" max="3335" width="30.140625" style="178" customWidth="1"/>
    <col min="3336" max="3336" width="21.28515625" style="178" customWidth="1"/>
    <col min="3337" max="3337" width="20.85546875" style="178" customWidth="1"/>
    <col min="3338" max="3584" width="9.140625" style="178"/>
    <col min="3585" max="3585" width="8.140625" style="178" customWidth="1"/>
    <col min="3586" max="3586" width="85.140625" style="178" customWidth="1"/>
    <col min="3587" max="3587" width="32" style="178" customWidth="1"/>
    <col min="3588" max="3588" width="31.140625" style="178" customWidth="1"/>
    <col min="3589" max="3591" width="30.140625" style="178" customWidth="1"/>
    <col min="3592" max="3592" width="21.28515625" style="178" customWidth="1"/>
    <col min="3593" max="3593" width="20.85546875" style="178" customWidth="1"/>
    <col min="3594" max="3840" width="9.140625" style="178"/>
    <col min="3841" max="3841" width="8.140625" style="178" customWidth="1"/>
    <col min="3842" max="3842" width="85.140625" style="178" customWidth="1"/>
    <col min="3843" max="3843" width="32" style="178" customWidth="1"/>
    <col min="3844" max="3844" width="31.140625" style="178" customWidth="1"/>
    <col min="3845" max="3847" width="30.140625" style="178" customWidth="1"/>
    <col min="3848" max="3848" width="21.28515625" style="178" customWidth="1"/>
    <col min="3849" max="3849" width="20.85546875" style="178" customWidth="1"/>
    <col min="3850" max="4096" width="9.140625" style="178"/>
    <col min="4097" max="4097" width="8.140625" style="178" customWidth="1"/>
    <col min="4098" max="4098" width="85.140625" style="178" customWidth="1"/>
    <col min="4099" max="4099" width="32" style="178" customWidth="1"/>
    <col min="4100" max="4100" width="31.140625" style="178" customWidth="1"/>
    <col min="4101" max="4103" width="30.140625" style="178" customWidth="1"/>
    <col min="4104" max="4104" width="21.28515625" style="178" customWidth="1"/>
    <col min="4105" max="4105" width="20.85546875" style="178" customWidth="1"/>
    <col min="4106" max="4352" width="9.140625" style="178"/>
    <col min="4353" max="4353" width="8.140625" style="178" customWidth="1"/>
    <col min="4354" max="4354" width="85.140625" style="178" customWidth="1"/>
    <col min="4355" max="4355" width="32" style="178" customWidth="1"/>
    <col min="4356" max="4356" width="31.140625" style="178" customWidth="1"/>
    <col min="4357" max="4359" width="30.140625" style="178" customWidth="1"/>
    <col min="4360" max="4360" width="21.28515625" style="178" customWidth="1"/>
    <col min="4361" max="4361" width="20.85546875" style="178" customWidth="1"/>
    <col min="4362" max="4608" width="9.140625" style="178"/>
    <col min="4609" max="4609" width="8.140625" style="178" customWidth="1"/>
    <col min="4610" max="4610" width="85.140625" style="178" customWidth="1"/>
    <col min="4611" max="4611" width="32" style="178" customWidth="1"/>
    <col min="4612" max="4612" width="31.140625" style="178" customWidth="1"/>
    <col min="4613" max="4615" width="30.140625" style="178" customWidth="1"/>
    <col min="4616" max="4616" width="21.28515625" style="178" customWidth="1"/>
    <col min="4617" max="4617" width="20.85546875" style="178" customWidth="1"/>
    <col min="4618" max="4864" width="9.140625" style="178"/>
    <col min="4865" max="4865" width="8.140625" style="178" customWidth="1"/>
    <col min="4866" max="4866" width="85.140625" style="178" customWidth="1"/>
    <col min="4867" max="4867" width="32" style="178" customWidth="1"/>
    <col min="4868" max="4868" width="31.140625" style="178" customWidth="1"/>
    <col min="4869" max="4871" width="30.140625" style="178" customWidth="1"/>
    <col min="4872" max="4872" width="21.28515625" style="178" customWidth="1"/>
    <col min="4873" max="4873" width="20.85546875" style="178" customWidth="1"/>
    <col min="4874" max="5120" width="9.140625" style="178"/>
    <col min="5121" max="5121" width="8.140625" style="178" customWidth="1"/>
    <col min="5122" max="5122" width="85.140625" style="178" customWidth="1"/>
    <col min="5123" max="5123" width="32" style="178" customWidth="1"/>
    <col min="5124" max="5124" width="31.140625" style="178" customWidth="1"/>
    <col min="5125" max="5127" width="30.140625" style="178" customWidth="1"/>
    <col min="5128" max="5128" width="21.28515625" style="178" customWidth="1"/>
    <col min="5129" max="5129" width="20.85546875" style="178" customWidth="1"/>
    <col min="5130" max="5376" width="9.140625" style="178"/>
    <col min="5377" max="5377" width="8.140625" style="178" customWidth="1"/>
    <col min="5378" max="5378" width="85.140625" style="178" customWidth="1"/>
    <col min="5379" max="5379" width="32" style="178" customWidth="1"/>
    <col min="5380" max="5380" width="31.140625" style="178" customWidth="1"/>
    <col min="5381" max="5383" width="30.140625" style="178" customWidth="1"/>
    <col min="5384" max="5384" width="21.28515625" style="178" customWidth="1"/>
    <col min="5385" max="5385" width="20.85546875" style="178" customWidth="1"/>
    <col min="5386" max="5632" width="9.140625" style="178"/>
    <col min="5633" max="5633" width="8.140625" style="178" customWidth="1"/>
    <col min="5634" max="5634" width="85.140625" style="178" customWidth="1"/>
    <col min="5635" max="5635" width="32" style="178" customWidth="1"/>
    <col min="5636" max="5636" width="31.140625" style="178" customWidth="1"/>
    <col min="5637" max="5639" width="30.140625" style="178" customWidth="1"/>
    <col min="5640" max="5640" width="21.28515625" style="178" customWidth="1"/>
    <col min="5641" max="5641" width="20.85546875" style="178" customWidth="1"/>
    <col min="5642" max="5888" width="9.140625" style="178"/>
    <col min="5889" max="5889" width="8.140625" style="178" customWidth="1"/>
    <col min="5890" max="5890" width="85.140625" style="178" customWidth="1"/>
    <col min="5891" max="5891" width="32" style="178" customWidth="1"/>
    <col min="5892" max="5892" width="31.140625" style="178" customWidth="1"/>
    <col min="5893" max="5895" width="30.140625" style="178" customWidth="1"/>
    <col min="5896" max="5896" width="21.28515625" style="178" customWidth="1"/>
    <col min="5897" max="5897" width="20.85546875" style="178" customWidth="1"/>
    <col min="5898" max="6144" width="9.140625" style="178"/>
    <col min="6145" max="6145" width="8.140625" style="178" customWidth="1"/>
    <col min="6146" max="6146" width="85.140625" style="178" customWidth="1"/>
    <col min="6147" max="6147" width="32" style="178" customWidth="1"/>
    <col min="6148" max="6148" width="31.140625" style="178" customWidth="1"/>
    <col min="6149" max="6151" width="30.140625" style="178" customWidth="1"/>
    <col min="6152" max="6152" width="21.28515625" style="178" customWidth="1"/>
    <col min="6153" max="6153" width="20.85546875" style="178" customWidth="1"/>
    <col min="6154" max="6400" width="9.140625" style="178"/>
    <col min="6401" max="6401" width="8.140625" style="178" customWidth="1"/>
    <col min="6402" max="6402" width="85.140625" style="178" customWidth="1"/>
    <col min="6403" max="6403" width="32" style="178" customWidth="1"/>
    <col min="6404" max="6404" width="31.140625" style="178" customWidth="1"/>
    <col min="6405" max="6407" width="30.140625" style="178" customWidth="1"/>
    <col min="6408" max="6408" width="21.28515625" style="178" customWidth="1"/>
    <col min="6409" max="6409" width="20.85546875" style="178" customWidth="1"/>
    <col min="6410" max="6656" width="9.140625" style="178"/>
    <col min="6657" max="6657" width="8.140625" style="178" customWidth="1"/>
    <col min="6658" max="6658" width="85.140625" style="178" customWidth="1"/>
    <col min="6659" max="6659" width="32" style="178" customWidth="1"/>
    <col min="6660" max="6660" width="31.140625" style="178" customWidth="1"/>
    <col min="6661" max="6663" width="30.140625" style="178" customWidth="1"/>
    <col min="6664" max="6664" width="21.28515625" style="178" customWidth="1"/>
    <col min="6665" max="6665" width="20.85546875" style="178" customWidth="1"/>
    <col min="6666" max="6912" width="9.140625" style="178"/>
    <col min="6913" max="6913" width="8.140625" style="178" customWidth="1"/>
    <col min="6914" max="6914" width="85.140625" style="178" customWidth="1"/>
    <col min="6915" max="6915" width="32" style="178" customWidth="1"/>
    <col min="6916" max="6916" width="31.140625" style="178" customWidth="1"/>
    <col min="6917" max="6919" width="30.140625" style="178" customWidth="1"/>
    <col min="6920" max="6920" width="21.28515625" style="178" customWidth="1"/>
    <col min="6921" max="6921" width="20.85546875" style="178" customWidth="1"/>
    <col min="6922" max="7168" width="9.140625" style="178"/>
    <col min="7169" max="7169" width="8.140625" style="178" customWidth="1"/>
    <col min="7170" max="7170" width="85.140625" style="178" customWidth="1"/>
    <col min="7171" max="7171" width="32" style="178" customWidth="1"/>
    <col min="7172" max="7172" width="31.140625" style="178" customWidth="1"/>
    <col min="7173" max="7175" width="30.140625" style="178" customWidth="1"/>
    <col min="7176" max="7176" width="21.28515625" style="178" customWidth="1"/>
    <col min="7177" max="7177" width="20.85546875" style="178" customWidth="1"/>
    <col min="7178" max="7424" width="9.140625" style="178"/>
    <col min="7425" max="7425" width="8.140625" style="178" customWidth="1"/>
    <col min="7426" max="7426" width="85.140625" style="178" customWidth="1"/>
    <col min="7427" max="7427" width="32" style="178" customWidth="1"/>
    <col min="7428" max="7428" width="31.140625" style="178" customWidth="1"/>
    <col min="7429" max="7431" width="30.140625" style="178" customWidth="1"/>
    <col min="7432" max="7432" width="21.28515625" style="178" customWidth="1"/>
    <col min="7433" max="7433" width="20.85546875" style="178" customWidth="1"/>
    <col min="7434" max="7680" width="9.140625" style="178"/>
    <col min="7681" max="7681" width="8.140625" style="178" customWidth="1"/>
    <col min="7682" max="7682" width="85.140625" style="178" customWidth="1"/>
    <col min="7683" max="7683" width="32" style="178" customWidth="1"/>
    <col min="7684" max="7684" width="31.140625" style="178" customWidth="1"/>
    <col min="7685" max="7687" width="30.140625" style="178" customWidth="1"/>
    <col min="7688" max="7688" width="21.28515625" style="178" customWidth="1"/>
    <col min="7689" max="7689" width="20.85546875" style="178" customWidth="1"/>
    <col min="7690" max="7936" width="9.140625" style="178"/>
    <col min="7937" max="7937" width="8.140625" style="178" customWidth="1"/>
    <col min="7938" max="7938" width="85.140625" style="178" customWidth="1"/>
    <col min="7939" max="7939" width="32" style="178" customWidth="1"/>
    <col min="7940" max="7940" width="31.140625" style="178" customWidth="1"/>
    <col min="7941" max="7943" width="30.140625" style="178" customWidth="1"/>
    <col min="7944" max="7944" width="21.28515625" style="178" customWidth="1"/>
    <col min="7945" max="7945" width="20.85546875" style="178" customWidth="1"/>
    <col min="7946" max="8192" width="9.140625" style="178"/>
    <col min="8193" max="8193" width="8.140625" style="178" customWidth="1"/>
    <col min="8194" max="8194" width="85.140625" style="178" customWidth="1"/>
    <col min="8195" max="8195" width="32" style="178" customWidth="1"/>
    <col min="8196" max="8196" width="31.140625" style="178" customWidth="1"/>
    <col min="8197" max="8199" width="30.140625" style="178" customWidth="1"/>
    <col min="8200" max="8200" width="21.28515625" style="178" customWidth="1"/>
    <col min="8201" max="8201" width="20.85546875" style="178" customWidth="1"/>
    <col min="8202" max="8448" width="9.140625" style="178"/>
    <col min="8449" max="8449" width="8.140625" style="178" customWidth="1"/>
    <col min="8450" max="8450" width="85.140625" style="178" customWidth="1"/>
    <col min="8451" max="8451" width="32" style="178" customWidth="1"/>
    <col min="8452" max="8452" width="31.140625" style="178" customWidth="1"/>
    <col min="8453" max="8455" width="30.140625" style="178" customWidth="1"/>
    <col min="8456" max="8456" width="21.28515625" style="178" customWidth="1"/>
    <col min="8457" max="8457" width="20.85546875" style="178" customWidth="1"/>
    <col min="8458" max="8704" width="9.140625" style="178"/>
    <col min="8705" max="8705" width="8.140625" style="178" customWidth="1"/>
    <col min="8706" max="8706" width="85.140625" style="178" customWidth="1"/>
    <col min="8707" max="8707" width="32" style="178" customWidth="1"/>
    <col min="8708" max="8708" width="31.140625" style="178" customWidth="1"/>
    <col min="8709" max="8711" width="30.140625" style="178" customWidth="1"/>
    <col min="8712" max="8712" width="21.28515625" style="178" customWidth="1"/>
    <col min="8713" max="8713" width="20.85546875" style="178" customWidth="1"/>
    <col min="8714" max="8960" width="9.140625" style="178"/>
    <col min="8961" max="8961" width="8.140625" style="178" customWidth="1"/>
    <col min="8962" max="8962" width="85.140625" style="178" customWidth="1"/>
    <col min="8963" max="8963" width="32" style="178" customWidth="1"/>
    <col min="8964" max="8964" width="31.140625" style="178" customWidth="1"/>
    <col min="8965" max="8967" width="30.140625" style="178" customWidth="1"/>
    <col min="8968" max="8968" width="21.28515625" style="178" customWidth="1"/>
    <col min="8969" max="8969" width="20.85546875" style="178" customWidth="1"/>
    <col min="8970" max="9216" width="9.140625" style="178"/>
    <col min="9217" max="9217" width="8.140625" style="178" customWidth="1"/>
    <col min="9218" max="9218" width="85.140625" style="178" customWidth="1"/>
    <col min="9219" max="9219" width="32" style="178" customWidth="1"/>
    <col min="9220" max="9220" width="31.140625" style="178" customWidth="1"/>
    <col min="9221" max="9223" width="30.140625" style="178" customWidth="1"/>
    <col min="9224" max="9224" width="21.28515625" style="178" customWidth="1"/>
    <col min="9225" max="9225" width="20.85546875" style="178" customWidth="1"/>
    <col min="9226" max="9472" width="9.140625" style="178"/>
    <col min="9473" max="9473" width="8.140625" style="178" customWidth="1"/>
    <col min="9474" max="9474" width="85.140625" style="178" customWidth="1"/>
    <col min="9475" max="9475" width="32" style="178" customWidth="1"/>
    <col min="9476" max="9476" width="31.140625" style="178" customWidth="1"/>
    <col min="9477" max="9479" width="30.140625" style="178" customWidth="1"/>
    <col min="9480" max="9480" width="21.28515625" style="178" customWidth="1"/>
    <col min="9481" max="9481" width="20.85546875" style="178" customWidth="1"/>
    <col min="9482" max="9728" width="9.140625" style="178"/>
    <col min="9729" max="9729" width="8.140625" style="178" customWidth="1"/>
    <col min="9730" max="9730" width="85.140625" style="178" customWidth="1"/>
    <col min="9731" max="9731" width="32" style="178" customWidth="1"/>
    <col min="9732" max="9732" width="31.140625" style="178" customWidth="1"/>
    <col min="9733" max="9735" width="30.140625" style="178" customWidth="1"/>
    <col min="9736" max="9736" width="21.28515625" style="178" customWidth="1"/>
    <col min="9737" max="9737" width="20.85546875" style="178" customWidth="1"/>
    <col min="9738" max="9984" width="9.140625" style="178"/>
    <col min="9985" max="9985" width="8.140625" style="178" customWidth="1"/>
    <col min="9986" max="9986" width="85.140625" style="178" customWidth="1"/>
    <col min="9987" max="9987" width="32" style="178" customWidth="1"/>
    <col min="9988" max="9988" width="31.140625" style="178" customWidth="1"/>
    <col min="9989" max="9991" width="30.140625" style="178" customWidth="1"/>
    <col min="9992" max="9992" width="21.28515625" style="178" customWidth="1"/>
    <col min="9993" max="9993" width="20.85546875" style="178" customWidth="1"/>
    <col min="9994" max="10240" width="9.140625" style="178"/>
    <col min="10241" max="10241" width="8.140625" style="178" customWidth="1"/>
    <col min="10242" max="10242" width="85.140625" style="178" customWidth="1"/>
    <col min="10243" max="10243" width="32" style="178" customWidth="1"/>
    <col min="10244" max="10244" width="31.140625" style="178" customWidth="1"/>
    <col min="10245" max="10247" width="30.140625" style="178" customWidth="1"/>
    <col min="10248" max="10248" width="21.28515625" style="178" customWidth="1"/>
    <col min="10249" max="10249" width="20.85546875" style="178" customWidth="1"/>
    <col min="10250" max="10496" width="9.140625" style="178"/>
    <col min="10497" max="10497" width="8.140625" style="178" customWidth="1"/>
    <col min="10498" max="10498" width="85.140625" style="178" customWidth="1"/>
    <col min="10499" max="10499" width="32" style="178" customWidth="1"/>
    <col min="10500" max="10500" width="31.140625" style="178" customWidth="1"/>
    <col min="10501" max="10503" width="30.140625" style="178" customWidth="1"/>
    <col min="10504" max="10504" width="21.28515625" style="178" customWidth="1"/>
    <col min="10505" max="10505" width="20.85546875" style="178" customWidth="1"/>
    <col min="10506" max="10752" width="9.140625" style="178"/>
    <col min="10753" max="10753" width="8.140625" style="178" customWidth="1"/>
    <col min="10754" max="10754" width="85.140625" style="178" customWidth="1"/>
    <col min="10755" max="10755" width="32" style="178" customWidth="1"/>
    <col min="10756" max="10756" width="31.140625" style="178" customWidth="1"/>
    <col min="10757" max="10759" width="30.140625" style="178" customWidth="1"/>
    <col min="10760" max="10760" width="21.28515625" style="178" customWidth="1"/>
    <col min="10761" max="10761" width="20.85546875" style="178" customWidth="1"/>
    <col min="10762" max="11008" width="9.140625" style="178"/>
    <col min="11009" max="11009" width="8.140625" style="178" customWidth="1"/>
    <col min="11010" max="11010" width="85.140625" style="178" customWidth="1"/>
    <col min="11011" max="11011" width="32" style="178" customWidth="1"/>
    <col min="11012" max="11012" width="31.140625" style="178" customWidth="1"/>
    <col min="11013" max="11015" width="30.140625" style="178" customWidth="1"/>
    <col min="11016" max="11016" width="21.28515625" style="178" customWidth="1"/>
    <col min="11017" max="11017" width="20.85546875" style="178" customWidth="1"/>
    <col min="11018" max="11264" width="9.140625" style="178"/>
    <col min="11265" max="11265" width="8.140625" style="178" customWidth="1"/>
    <col min="11266" max="11266" width="85.140625" style="178" customWidth="1"/>
    <col min="11267" max="11267" width="32" style="178" customWidth="1"/>
    <col min="11268" max="11268" width="31.140625" style="178" customWidth="1"/>
    <col min="11269" max="11271" width="30.140625" style="178" customWidth="1"/>
    <col min="11272" max="11272" width="21.28515625" style="178" customWidth="1"/>
    <col min="11273" max="11273" width="20.85546875" style="178" customWidth="1"/>
    <col min="11274" max="11520" width="9.140625" style="178"/>
    <col min="11521" max="11521" width="8.140625" style="178" customWidth="1"/>
    <col min="11522" max="11522" width="85.140625" style="178" customWidth="1"/>
    <col min="11523" max="11523" width="32" style="178" customWidth="1"/>
    <col min="11524" max="11524" width="31.140625" style="178" customWidth="1"/>
    <col min="11525" max="11527" width="30.140625" style="178" customWidth="1"/>
    <col min="11528" max="11528" width="21.28515625" style="178" customWidth="1"/>
    <col min="11529" max="11529" width="20.85546875" style="178" customWidth="1"/>
    <col min="11530" max="11776" width="9.140625" style="178"/>
    <col min="11777" max="11777" width="8.140625" style="178" customWidth="1"/>
    <col min="11778" max="11778" width="85.140625" style="178" customWidth="1"/>
    <col min="11779" max="11779" width="32" style="178" customWidth="1"/>
    <col min="11780" max="11780" width="31.140625" style="178" customWidth="1"/>
    <col min="11781" max="11783" width="30.140625" style="178" customWidth="1"/>
    <col min="11784" max="11784" width="21.28515625" style="178" customWidth="1"/>
    <col min="11785" max="11785" width="20.85546875" style="178" customWidth="1"/>
    <col min="11786" max="12032" width="9.140625" style="178"/>
    <col min="12033" max="12033" width="8.140625" style="178" customWidth="1"/>
    <col min="12034" max="12034" width="85.140625" style="178" customWidth="1"/>
    <col min="12035" max="12035" width="32" style="178" customWidth="1"/>
    <col min="12036" max="12036" width="31.140625" style="178" customWidth="1"/>
    <col min="12037" max="12039" width="30.140625" style="178" customWidth="1"/>
    <col min="12040" max="12040" width="21.28515625" style="178" customWidth="1"/>
    <col min="12041" max="12041" width="20.85546875" style="178" customWidth="1"/>
    <col min="12042" max="12288" width="9.140625" style="178"/>
    <col min="12289" max="12289" width="8.140625" style="178" customWidth="1"/>
    <col min="12290" max="12290" width="85.140625" style="178" customWidth="1"/>
    <col min="12291" max="12291" width="32" style="178" customWidth="1"/>
    <col min="12292" max="12292" width="31.140625" style="178" customWidth="1"/>
    <col min="12293" max="12295" width="30.140625" style="178" customWidth="1"/>
    <col min="12296" max="12296" width="21.28515625" style="178" customWidth="1"/>
    <col min="12297" max="12297" width="20.85546875" style="178" customWidth="1"/>
    <col min="12298" max="12544" width="9.140625" style="178"/>
    <col min="12545" max="12545" width="8.140625" style="178" customWidth="1"/>
    <col min="12546" max="12546" width="85.140625" style="178" customWidth="1"/>
    <col min="12547" max="12547" width="32" style="178" customWidth="1"/>
    <col min="12548" max="12548" width="31.140625" style="178" customWidth="1"/>
    <col min="12549" max="12551" width="30.140625" style="178" customWidth="1"/>
    <col min="12552" max="12552" width="21.28515625" style="178" customWidth="1"/>
    <col min="12553" max="12553" width="20.85546875" style="178" customWidth="1"/>
    <col min="12554" max="12800" width="9.140625" style="178"/>
    <col min="12801" max="12801" width="8.140625" style="178" customWidth="1"/>
    <col min="12802" max="12802" width="85.140625" style="178" customWidth="1"/>
    <col min="12803" max="12803" width="32" style="178" customWidth="1"/>
    <col min="12804" max="12804" width="31.140625" style="178" customWidth="1"/>
    <col min="12805" max="12807" width="30.140625" style="178" customWidth="1"/>
    <col min="12808" max="12808" width="21.28515625" style="178" customWidth="1"/>
    <col min="12809" max="12809" width="20.85546875" style="178" customWidth="1"/>
    <col min="12810" max="13056" width="9.140625" style="178"/>
    <col min="13057" max="13057" width="8.140625" style="178" customWidth="1"/>
    <col min="13058" max="13058" width="85.140625" style="178" customWidth="1"/>
    <col min="13059" max="13059" width="32" style="178" customWidth="1"/>
    <col min="13060" max="13060" width="31.140625" style="178" customWidth="1"/>
    <col min="13061" max="13063" width="30.140625" style="178" customWidth="1"/>
    <col min="13064" max="13064" width="21.28515625" style="178" customWidth="1"/>
    <col min="13065" max="13065" width="20.85546875" style="178" customWidth="1"/>
    <col min="13066" max="13312" width="9.140625" style="178"/>
    <col min="13313" max="13313" width="8.140625" style="178" customWidth="1"/>
    <col min="13314" max="13314" width="85.140625" style="178" customWidth="1"/>
    <col min="13315" max="13315" width="32" style="178" customWidth="1"/>
    <col min="13316" max="13316" width="31.140625" style="178" customWidth="1"/>
    <col min="13317" max="13319" width="30.140625" style="178" customWidth="1"/>
    <col min="13320" max="13320" width="21.28515625" style="178" customWidth="1"/>
    <col min="13321" max="13321" width="20.85546875" style="178" customWidth="1"/>
    <col min="13322" max="13568" width="9.140625" style="178"/>
    <col min="13569" max="13569" width="8.140625" style="178" customWidth="1"/>
    <col min="13570" max="13570" width="85.140625" style="178" customWidth="1"/>
    <col min="13571" max="13571" width="32" style="178" customWidth="1"/>
    <col min="13572" max="13572" width="31.140625" style="178" customWidth="1"/>
    <col min="13573" max="13575" width="30.140625" style="178" customWidth="1"/>
    <col min="13576" max="13576" width="21.28515625" style="178" customWidth="1"/>
    <col min="13577" max="13577" width="20.85546875" style="178" customWidth="1"/>
    <col min="13578" max="13824" width="9.140625" style="178"/>
    <col min="13825" max="13825" width="8.140625" style="178" customWidth="1"/>
    <col min="13826" max="13826" width="85.140625" style="178" customWidth="1"/>
    <col min="13827" max="13827" width="32" style="178" customWidth="1"/>
    <col min="13828" max="13828" width="31.140625" style="178" customWidth="1"/>
    <col min="13829" max="13831" width="30.140625" style="178" customWidth="1"/>
    <col min="13832" max="13832" width="21.28515625" style="178" customWidth="1"/>
    <col min="13833" max="13833" width="20.85546875" style="178" customWidth="1"/>
    <col min="13834" max="14080" width="9.140625" style="178"/>
    <col min="14081" max="14081" width="8.140625" style="178" customWidth="1"/>
    <col min="14082" max="14082" width="85.140625" style="178" customWidth="1"/>
    <col min="14083" max="14083" width="32" style="178" customWidth="1"/>
    <col min="14084" max="14084" width="31.140625" style="178" customWidth="1"/>
    <col min="14085" max="14087" width="30.140625" style="178" customWidth="1"/>
    <col min="14088" max="14088" width="21.28515625" style="178" customWidth="1"/>
    <col min="14089" max="14089" width="20.85546875" style="178" customWidth="1"/>
    <col min="14090" max="14336" width="9.140625" style="178"/>
    <col min="14337" max="14337" width="8.140625" style="178" customWidth="1"/>
    <col min="14338" max="14338" width="85.140625" style="178" customWidth="1"/>
    <col min="14339" max="14339" width="32" style="178" customWidth="1"/>
    <col min="14340" max="14340" width="31.140625" style="178" customWidth="1"/>
    <col min="14341" max="14343" width="30.140625" style="178" customWidth="1"/>
    <col min="14344" max="14344" width="21.28515625" style="178" customWidth="1"/>
    <col min="14345" max="14345" width="20.85546875" style="178" customWidth="1"/>
    <col min="14346" max="14592" width="9.140625" style="178"/>
    <col min="14593" max="14593" width="8.140625" style="178" customWidth="1"/>
    <col min="14594" max="14594" width="85.140625" style="178" customWidth="1"/>
    <col min="14595" max="14595" width="32" style="178" customWidth="1"/>
    <col min="14596" max="14596" width="31.140625" style="178" customWidth="1"/>
    <col min="14597" max="14599" width="30.140625" style="178" customWidth="1"/>
    <col min="14600" max="14600" width="21.28515625" style="178" customWidth="1"/>
    <col min="14601" max="14601" width="20.85546875" style="178" customWidth="1"/>
    <col min="14602" max="14848" width="9.140625" style="178"/>
    <col min="14849" max="14849" width="8.140625" style="178" customWidth="1"/>
    <col min="14850" max="14850" width="85.140625" style="178" customWidth="1"/>
    <col min="14851" max="14851" width="32" style="178" customWidth="1"/>
    <col min="14852" max="14852" width="31.140625" style="178" customWidth="1"/>
    <col min="14853" max="14855" width="30.140625" style="178" customWidth="1"/>
    <col min="14856" max="14856" width="21.28515625" style="178" customWidth="1"/>
    <col min="14857" max="14857" width="20.85546875" style="178" customWidth="1"/>
    <col min="14858" max="15104" width="9.140625" style="178"/>
    <col min="15105" max="15105" width="8.140625" style="178" customWidth="1"/>
    <col min="15106" max="15106" width="85.140625" style="178" customWidth="1"/>
    <col min="15107" max="15107" width="32" style="178" customWidth="1"/>
    <col min="15108" max="15108" width="31.140625" style="178" customWidth="1"/>
    <col min="15109" max="15111" width="30.140625" style="178" customWidth="1"/>
    <col min="15112" max="15112" width="21.28515625" style="178" customWidth="1"/>
    <col min="15113" max="15113" width="20.85546875" style="178" customWidth="1"/>
    <col min="15114" max="15360" width="9.140625" style="178"/>
    <col min="15361" max="15361" width="8.140625" style="178" customWidth="1"/>
    <col min="15362" max="15362" width="85.140625" style="178" customWidth="1"/>
    <col min="15363" max="15363" width="32" style="178" customWidth="1"/>
    <col min="15364" max="15364" width="31.140625" style="178" customWidth="1"/>
    <col min="15365" max="15367" width="30.140625" style="178" customWidth="1"/>
    <col min="15368" max="15368" width="21.28515625" style="178" customWidth="1"/>
    <col min="15369" max="15369" width="20.85546875" style="178" customWidth="1"/>
    <col min="15370" max="15616" width="9.140625" style="178"/>
    <col min="15617" max="15617" width="8.140625" style="178" customWidth="1"/>
    <col min="15618" max="15618" width="85.140625" style="178" customWidth="1"/>
    <col min="15619" max="15619" width="32" style="178" customWidth="1"/>
    <col min="15620" max="15620" width="31.140625" style="178" customWidth="1"/>
    <col min="15621" max="15623" width="30.140625" style="178" customWidth="1"/>
    <col min="15624" max="15624" width="21.28515625" style="178" customWidth="1"/>
    <col min="15625" max="15625" width="20.85546875" style="178" customWidth="1"/>
    <col min="15626" max="15872" width="9.140625" style="178"/>
    <col min="15873" max="15873" width="8.140625" style="178" customWidth="1"/>
    <col min="15874" max="15874" width="85.140625" style="178" customWidth="1"/>
    <col min="15875" max="15875" width="32" style="178" customWidth="1"/>
    <col min="15876" max="15876" width="31.140625" style="178" customWidth="1"/>
    <col min="15877" max="15879" width="30.140625" style="178" customWidth="1"/>
    <col min="15880" max="15880" width="21.28515625" style="178" customWidth="1"/>
    <col min="15881" max="15881" width="20.85546875" style="178" customWidth="1"/>
    <col min="15882" max="16128" width="9.140625" style="178"/>
    <col min="16129" max="16129" width="8.140625" style="178" customWidth="1"/>
    <col min="16130" max="16130" width="85.140625" style="178" customWidth="1"/>
    <col min="16131" max="16131" width="32" style="178" customWidth="1"/>
    <col min="16132" max="16132" width="31.140625" style="178" customWidth="1"/>
    <col min="16133" max="16135" width="30.140625" style="178" customWidth="1"/>
    <col min="16136" max="16136" width="21.28515625" style="178" customWidth="1"/>
    <col min="16137" max="16137" width="20.85546875" style="178" customWidth="1"/>
    <col min="16138" max="16384" width="9.140625" style="178"/>
  </cols>
  <sheetData>
    <row r="1" spans="1:11" x14ac:dyDescent="0.3">
      <c r="D1" s="372" t="s">
        <v>523</v>
      </c>
    </row>
    <row r="3" spans="1:11" ht="20.45" customHeight="1" x14ac:dyDescent="0.3">
      <c r="A3" s="1211" t="s">
        <v>644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8"/>
    </row>
    <row r="9" spans="1:11" ht="36" customHeight="1" x14ac:dyDescent="0.3">
      <c r="A9" s="373" t="s">
        <v>351</v>
      </c>
      <c r="B9" s="373" t="s">
        <v>366</v>
      </c>
      <c r="C9" s="374" t="s">
        <v>448</v>
      </c>
      <c r="D9" s="509" t="s">
        <v>449</v>
      </c>
      <c r="E9" s="239"/>
      <c r="F9" s="239"/>
      <c r="G9" s="239"/>
    </row>
    <row r="10" spans="1:11" x14ac:dyDescent="0.3">
      <c r="A10" s="487">
        <v>1</v>
      </c>
      <c r="B10" s="487">
        <v>2</v>
      </c>
      <c r="C10" s="487">
        <v>3</v>
      </c>
      <c r="D10" s="487">
        <v>4</v>
      </c>
      <c r="E10" s="223" t="s">
        <v>429</v>
      </c>
      <c r="F10" s="223" t="s">
        <v>371</v>
      </c>
      <c r="G10" s="223" t="s">
        <v>372</v>
      </c>
    </row>
    <row r="11" spans="1:11" ht="18.75" customHeight="1" x14ac:dyDescent="0.3">
      <c r="A11" s="1216" t="s">
        <v>550</v>
      </c>
      <c r="B11" s="1217"/>
      <c r="C11" s="1217"/>
      <c r="D11" s="1217"/>
      <c r="E11" s="515"/>
      <c r="F11" s="515"/>
      <c r="G11" s="223"/>
    </row>
    <row r="12" spans="1:11" ht="39.75" customHeight="1" x14ac:dyDescent="0.3">
      <c r="A12" s="510">
        <v>1</v>
      </c>
      <c r="B12" s="488" t="s">
        <v>455</v>
      </c>
      <c r="C12" s="489" t="s">
        <v>374</v>
      </c>
      <c r="D12" s="514">
        <f>SUM(D13:D14)</f>
        <v>0</v>
      </c>
      <c r="E12" s="220"/>
      <c r="F12" s="220"/>
      <c r="G12" s="220"/>
    </row>
    <row r="13" spans="1:11" x14ac:dyDescent="0.3">
      <c r="A13" s="487"/>
      <c r="B13" s="491" t="s">
        <v>451</v>
      </c>
      <c r="C13" s="492"/>
      <c r="D13" s="467"/>
      <c r="E13" s="220"/>
      <c r="F13" s="220"/>
      <c r="G13" s="220"/>
    </row>
    <row r="14" spans="1:11" ht="37.5" x14ac:dyDescent="0.3">
      <c r="A14" s="487"/>
      <c r="B14" s="494" t="s">
        <v>456</v>
      </c>
      <c r="C14" s="492"/>
      <c r="D14" s="467"/>
      <c r="E14" s="220"/>
      <c r="F14" s="220"/>
      <c r="G14" s="220">
        <f>D14-F14</f>
        <v>0</v>
      </c>
    </row>
    <row r="15" spans="1:11" x14ac:dyDescent="0.3">
      <c r="A15" s="511"/>
      <c r="B15" s="491"/>
      <c r="C15" s="492"/>
      <c r="D15" s="467"/>
      <c r="E15" s="220"/>
      <c r="F15" s="220"/>
      <c r="G15" s="220"/>
    </row>
    <row r="16" spans="1:11" ht="21" customHeight="1" x14ac:dyDescent="0.3">
      <c r="A16" s="240"/>
      <c r="B16" s="241" t="s">
        <v>364</v>
      </c>
      <c r="C16" s="512" t="s">
        <v>374</v>
      </c>
      <c r="D16" s="513">
        <f>D12</f>
        <v>0</v>
      </c>
      <c r="E16" s="223" t="s">
        <v>438</v>
      </c>
      <c r="F16" s="223">
        <f>SUM(F12:F15)</f>
        <v>0</v>
      </c>
      <c r="G16" s="223">
        <f>SUM(G12:G15)</f>
        <v>0</v>
      </c>
    </row>
    <row r="17" spans="1:9" ht="21" customHeight="1" x14ac:dyDescent="0.3">
      <c r="A17" s="1216" t="s">
        <v>551</v>
      </c>
      <c r="B17" s="1217"/>
      <c r="C17" s="1217"/>
      <c r="D17" s="1217"/>
    </row>
    <row r="18" spans="1:9" ht="39.75" customHeight="1" x14ac:dyDescent="0.3">
      <c r="A18" s="510">
        <v>1</v>
      </c>
      <c r="B18" s="488" t="s">
        <v>455</v>
      </c>
      <c r="C18" s="489" t="s">
        <v>374</v>
      </c>
      <c r="D18" s="514">
        <f>SUM(D19:D20)</f>
        <v>0</v>
      </c>
      <c r="E18" s="220"/>
      <c r="F18" s="220"/>
      <c r="G18" s="220"/>
    </row>
    <row r="19" spans="1:9" x14ac:dyDescent="0.3">
      <c r="A19" s="487"/>
      <c r="B19" s="491" t="s">
        <v>451</v>
      </c>
      <c r="C19" s="492"/>
      <c r="D19" s="467"/>
      <c r="E19" s="220"/>
      <c r="F19" s="220"/>
      <c r="G19" s="220"/>
    </row>
    <row r="20" spans="1:9" ht="37.5" x14ac:dyDescent="0.3">
      <c r="A20" s="487"/>
      <c r="B20" s="494" t="s">
        <v>456</v>
      </c>
      <c r="C20" s="492"/>
      <c r="D20" s="467"/>
      <c r="E20" s="220"/>
      <c r="F20" s="220"/>
      <c r="G20" s="220">
        <f>D20-F20</f>
        <v>0</v>
      </c>
    </row>
    <row r="21" spans="1:9" x14ac:dyDescent="0.3">
      <c r="A21" s="511"/>
      <c r="B21" s="491"/>
      <c r="C21" s="492"/>
      <c r="D21" s="467"/>
      <c r="E21" s="220"/>
      <c r="F21" s="220"/>
      <c r="G21" s="220"/>
    </row>
    <row r="22" spans="1:9" ht="21" customHeight="1" x14ac:dyDescent="0.3">
      <c r="A22" s="240"/>
      <c r="B22" s="241" t="s">
        <v>364</v>
      </c>
      <c r="C22" s="512" t="s">
        <v>374</v>
      </c>
      <c r="D22" s="513">
        <f>D18</f>
        <v>0</v>
      </c>
      <c r="E22" s="223" t="s">
        <v>438</v>
      </c>
      <c r="F22" s="223">
        <f>SUM(F18:F21)</f>
        <v>0</v>
      </c>
      <c r="G22" s="223">
        <f>SUM(G18:G21)</f>
        <v>0</v>
      </c>
    </row>
    <row r="23" spans="1:9" s="181" customFormat="1" x14ac:dyDescent="0.3">
      <c r="A23" s="389"/>
      <c r="B23" s="82"/>
      <c r="C23" s="82"/>
      <c r="D23" s="82"/>
      <c r="E23" s="464" t="s">
        <v>552</v>
      </c>
      <c r="F23" s="465">
        <f>F16+F22</f>
        <v>0</v>
      </c>
      <c r="G23" s="465">
        <f>G16+G22</f>
        <v>0</v>
      </c>
      <c r="H23" s="82"/>
      <c r="I23" s="392"/>
    </row>
    <row r="24" spans="1:9" s="181" customFormat="1" ht="15.75" x14ac:dyDescent="0.25">
      <c r="A24" s="389"/>
      <c r="B24" s="82"/>
      <c r="C24" s="82"/>
      <c r="D24" s="82"/>
      <c r="E24" s="82"/>
      <c r="G24" s="82"/>
      <c r="H24" s="82"/>
      <c r="I24" s="392"/>
    </row>
    <row r="25" spans="1:9" s="181" customFormat="1" ht="18.75" customHeight="1" x14ac:dyDescent="0.25">
      <c r="A25" s="380" t="s">
        <v>541</v>
      </c>
      <c r="B25" s="377"/>
      <c r="C25" s="378"/>
      <c r="D25" s="604" t="s">
        <v>694</v>
      </c>
      <c r="E25" s="377"/>
      <c r="G25" s="377"/>
      <c r="H25" s="377"/>
      <c r="I25" s="415"/>
    </row>
    <row r="26" spans="1:9" s="181" customFormat="1" ht="15" x14ac:dyDescent="0.25">
      <c r="B26" s="389"/>
      <c r="C26" s="391" t="s">
        <v>171</v>
      </c>
      <c r="D26" s="391" t="s">
        <v>172</v>
      </c>
      <c r="E26" s="389"/>
      <c r="G26" s="389"/>
      <c r="H26" s="389"/>
      <c r="I26" s="393"/>
    </row>
    <row r="27" spans="1:9" s="181" customFormat="1" ht="15.75" x14ac:dyDescent="0.25">
      <c r="A27" s="389"/>
      <c r="B27" s="82"/>
      <c r="C27" s="82"/>
      <c r="D27" s="82"/>
      <c r="E27" s="82"/>
      <c r="G27" s="82"/>
      <c r="H27" s="82"/>
      <c r="I27" s="392"/>
    </row>
    <row r="28" spans="1:9" s="181" customFormat="1" x14ac:dyDescent="0.25">
      <c r="A28" s="380" t="s">
        <v>173</v>
      </c>
      <c r="B28" s="377"/>
      <c r="C28" s="378"/>
      <c r="D28" s="714" t="s">
        <v>742</v>
      </c>
      <c r="E28" s="377"/>
      <c r="G28" s="377"/>
      <c r="H28" s="377"/>
      <c r="I28" s="415"/>
    </row>
    <row r="29" spans="1:9" s="181" customFormat="1" ht="15" x14ac:dyDescent="0.25">
      <c r="B29" s="389"/>
      <c r="C29" s="391" t="s">
        <v>171</v>
      </c>
      <c r="D29" s="391" t="s">
        <v>172</v>
      </c>
      <c r="E29" s="389"/>
      <c r="G29" s="389"/>
      <c r="H29" s="389"/>
      <c r="I29" s="393"/>
    </row>
    <row r="30" spans="1:9" x14ac:dyDescent="0.3">
      <c r="A30" s="389"/>
    </row>
    <row r="31" spans="1:9" s="242" customFormat="1" ht="27" x14ac:dyDescent="0.35">
      <c r="A31" s="178"/>
      <c r="E31" s="217"/>
      <c r="F31" s="217"/>
      <c r="G31" s="217"/>
    </row>
    <row r="32" spans="1:9" ht="27" x14ac:dyDescent="0.35">
      <c r="A32" s="242"/>
    </row>
  </sheetData>
  <mergeCells count="3">
    <mergeCell ref="A3:D3"/>
    <mergeCell ref="A11:D11"/>
    <mergeCell ref="A17:D17"/>
  </mergeCells>
  <pageMargins left="0.19685039370078741" right="0.19685039370078741" top="0.70866141732283472" bottom="0.19685039370078741" header="0.62992125984251968" footer="0.35433070866141736"/>
  <pageSetup paperSize="9" scale="47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K57"/>
  <sheetViews>
    <sheetView view="pageBreakPreview" topLeftCell="A25" zoomScale="70" zoomScaleSheetLayoutView="70" workbookViewId="0">
      <selection activeCell="A3" sqref="A3:AX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9.14062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9.14062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9.14062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9.14062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9.14062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9.14062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9.14062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9.14062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9.14062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9.14062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9.14062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9.14062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9.14062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9.14062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9.14062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9.14062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9.14062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9.14062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9.14062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9.14062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9.14062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9.14062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9.14062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9.14062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9.14062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9.14062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9.14062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9.14062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9.14062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9.14062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9.14062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9.14062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9.14062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9.14062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9.14062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9.14062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9.14062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9.14062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9.14062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9.14062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9.14062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9.14062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9.14062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9.14062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9.14062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9.14062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9.14062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9.14062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9.14062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9.14062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9.14062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9.14062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9.14062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9.14062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9.14062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9.14062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9.14062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9.14062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9.14062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9.14062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9.14062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9.14062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9.14062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9.14062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647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20"/>
      <c r="D10" s="1222"/>
    </row>
    <row r="11" spans="1:11" x14ac:dyDescent="0.3">
      <c r="A11" s="243">
        <v>1</v>
      </c>
      <c r="B11" s="243">
        <v>2</v>
      </c>
      <c r="C11" s="244">
        <v>3</v>
      </c>
      <c r="D11" s="245">
        <v>4</v>
      </c>
      <c r="E11" s="223" t="s">
        <v>429</v>
      </c>
      <c r="F11" s="223" t="s">
        <v>371</v>
      </c>
      <c r="G11" s="223" t="s">
        <v>372</v>
      </c>
    </row>
    <row r="12" spans="1:11" x14ac:dyDescent="0.3">
      <c r="A12" s="1216" t="s">
        <v>550</v>
      </c>
      <c r="B12" s="1217"/>
      <c r="C12" s="1217"/>
      <c r="D12" s="1217"/>
      <c r="E12" s="246"/>
      <c r="F12" s="246"/>
      <c r="G12" s="246"/>
      <c r="H12" s="524"/>
    </row>
    <row r="13" spans="1:11" customFormat="1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  <c r="H13" s="239"/>
      <c r="I13" s="261"/>
    </row>
    <row r="14" spans="1:11" customFormat="1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  <c r="H14" s="239"/>
      <c r="I14" s="261"/>
    </row>
    <row r="15" spans="1:11" customFormat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x14ac:dyDescent="0.3">
      <c r="A28" s="161"/>
      <c r="B28" s="116"/>
      <c r="C28" s="260"/>
      <c r="D28" s="521"/>
      <c r="E28" s="525"/>
      <c r="F28" s="220"/>
      <c r="G28" s="220">
        <f t="shared" si="0"/>
        <v>0</v>
      </c>
      <c r="H28" s="239"/>
      <c r="I28" s="261"/>
    </row>
    <row r="29" spans="1:9" customFormat="1" x14ac:dyDescent="0.3">
      <c r="A29" s="161"/>
      <c r="B29" s="116"/>
      <c r="C29" s="260"/>
      <c r="D29" s="521"/>
      <c r="E29" s="525"/>
      <c r="F29" s="220"/>
      <c r="G29" s="220"/>
      <c r="H29" s="239"/>
      <c r="I29" s="261"/>
    </row>
    <row r="30" spans="1:9" ht="21" customHeight="1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SUM(F13)</f>
        <v>0</v>
      </c>
      <c r="G30" s="223">
        <f>SUM(G13)</f>
        <v>0</v>
      </c>
    </row>
    <row r="31" spans="1:9" x14ac:dyDescent="0.3">
      <c r="A31" s="1216" t="s">
        <v>551</v>
      </c>
      <c r="B31" s="1217"/>
      <c r="C31" s="1217"/>
      <c r="D31" s="1217"/>
    </row>
    <row r="32" spans="1:9" x14ac:dyDescent="0.3">
      <c r="A32" s="248">
        <v>1</v>
      </c>
      <c r="B32" s="247"/>
      <c r="C32" s="248">
        <v>1</v>
      </c>
      <c r="D32" s="516"/>
      <c r="E32" s="220"/>
      <c r="F32" s="220"/>
      <c r="G32" s="220">
        <f>D32-F32</f>
        <v>0</v>
      </c>
    </row>
    <row r="33" spans="1:9" x14ac:dyDescent="0.3">
      <c r="A33" s="248"/>
      <c r="B33" s="247"/>
      <c r="C33" s="248"/>
      <c r="D33" s="516"/>
      <c r="E33" s="220"/>
      <c r="F33" s="220"/>
      <c r="G33" s="220">
        <f t="shared" ref="G33:G47" si="1">D33-F33</f>
        <v>0</v>
      </c>
    </row>
    <row r="34" spans="1:9" x14ac:dyDescent="0.3">
      <c r="A34" s="248"/>
      <c r="B34" s="247"/>
      <c r="C34" s="248"/>
      <c r="D34" s="516"/>
      <c r="E34" s="220"/>
      <c r="F34" s="220"/>
      <c r="G34" s="220">
        <f t="shared" si="1"/>
        <v>0</v>
      </c>
    </row>
    <row r="35" spans="1:9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9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9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9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9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9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9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9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9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9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9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9" ht="18.75" customHeight="1" x14ac:dyDescent="0.3">
      <c r="A46" s="248"/>
      <c r="B46" s="247"/>
      <c r="C46" s="248"/>
      <c r="D46" s="516"/>
      <c r="E46" s="220"/>
      <c r="F46" s="220"/>
      <c r="G46" s="220">
        <f t="shared" si="1"/>
        <v>0</v>
      </c>
      <c r="H46" s="377"/>
      <c r="I46" s="415"/>
    </row>
    <row r="47" spans="1:9" x14ac:dyDescent="0.3">
      <c r="A47" s="248"/>
      <c r="B47" s="247"/>
      <c r="C47" s="248"/>
      <c r="D47" s="516"/>
      <c r="E47" s="220"/>
      <c r="F47" s="220"/>
      <c r="G47" s="220">
        <f t="shared" si="1"/>
        <v>0</v>
      </c>
      <c r="H47" s="389"/>
      <c r="I47" s="393"/>
    </row>
    <row r="48" spans="1:9" x14ac:dyDescent="0.3">
      <c r="A48" s="248"/>
      <c r="B48" s="247"/>
      <c r="C48" s="248"/>
      <c r="D48" s="516"/>
      <c r="E48" s="220"/>
      <c r="F48" s="220"/>
      <c r="G48" s="220"/>
      <c r="H48" s="82"/>
      <c r="I48" s="392"/>
    </row>
    <row r="49" spans="1:9" x14ac:dyDescent="0.3">
      <c r="A49" s="235"/>
      <c r="B49" s="193" t="s">
        <v>364</v>
      </c>
      <c r="C49" s="231" t="s">
        <v>374</v>
      </c>
      <c r="D49" s="517">
        <f>SUM(D32:D48)</f>
        <v>0</v>
      </c>
      <c r="E49" s="223" t="s">
        <v>438</v>
      </c>
      <c r="F49" s="223">
        <f>SUM(F32)</f>
        <v>0</v>
      </c>
      <c r="G49" s="223">
        <f>SUM(G32)</f>
        <v>0</v>
      </c>
      <c r="H49" s="377"/>
      <c r="I49" s="415"/>
    </row>
    <row r="50" spans="1:9" x14ac:dyDescent="0.3">
      <c r="E50" s="464" t="s">
        <v>552</v>
      </c>
      <c r="F50" s="465">
        <f>F30+F49</f>
        <v>0</v>
      </c>
      <c r="G50" s="465">
        <f>G30+G49</f>
        <v>0</v>
      </c>
      <c r="H50" s="389"/>
      <c r="I50" s="393"/>
    </row>
    <row r="51" spans="1:9" s="102" customFormat="1" ht="18" customHeight="1" x14ac:dyDescent="0.3">
      <c r="A51" s="380" t="s">
        <v>541</v>
      </c>
      <c r="B51" s="377"/>
      <c r="C51" s="378"/>
      <c r="D51" s="604" t="s">
        <v>694</v>
      </c>
      <c r="E51" s="377"/>
      <c r="F51" s="181"/>
      <c r="G51" s="377"/>
    </row>
    <row r="52" spans="1:9" s="249" customFormat="1" ht="19.5" x14ac:dyDescent="0.3">
      <c r="A52" s="181"/>
      <c r="B52" s="389"/>
      <c r="C52" s="391" t="s">
        <v>171</v>
      </c>
      <c r="D52" s="391" t="s">
        <v>172</v>
      </c>
      <c r="E52" s="389"/>
      <c r="F52" s="181"/>
      <c r="G52" s="389"/>
    </row>
    <row r="53" spans="1:9" ht="15.75" x14ac:dyDescent="0.25">
      <c r="A53" s="389"/>
      <c r="B53" s="82"/>
      <c r="C53" s="82"/>
      <c r="D53" s="82"/>
      <c r="E53" s="82"/>
      <c r="F53" s="181"/>
      <c r="G53" s="82"/>
    </row>
    <row r="54" spans="1:9" x14ac:dyDescent="0.25">
      <c r="A54" s="380" t="s">
        <v>173</v>
      </c>
      <c r="B54" s="377"/>
      <c r="C54" s="378"/>
      <c r="D54" s="714" t="s">
        <v>742</v>
      </c>
      <c r="E54" s="377"/>
      <c r="F54" s="181"/>
      <c r="G54" s="377"/>
    </row>
    <row r="55" spans="1:9" ht="15" x14ac:dyDescent="0.25">
      <c r="B55" s="389"/>
      <c r="C55" s="391" t="s">
        <v>171</v>
      </c>
      <c r="D55" s="391" t="s">
        <v>172</v>
      </c>
      <c r="E55" s="389"/>
      <c r="F55" s="181"/>
      <c r="G55" s="389"/>
    </row>
    <row r="56" spans="1:9" x14ac:dyDescent="0.3">
      <c r="A56" s="102"/>
      <c r="B56" s="102"/>
      <c r="C56" s="102"/>
      <c r="D56" s="102"/>
      <c r="E56" s="102"/>
      <c r="F56" s="102"/>
      <c r="G56" s="102"/>
    </row>
    <row r="57" spans="1:9" ht="19.5" x14ac:dyDescent="0.3">
      <c r="A57" s="249"/>
      <c r="B57" s="249"/>
      <c r="C57" s="249"/>
      <c r="D57" s="249"/>
      <c r="E57" s="250"/>
      <c r="F57" s="250"/>
      <c r="G57" s="250"/>
    </row>
  </sheetData>
  <mergeCells count="7">
    <mergeCell ref="A31:D31"/>
    <mergeCell ref="A3:D3"/>
    <mergeCell ref="A9:A10"/>
    <mergeCell ref="B9:B10"/>
    <mergeCell ref="C9:C10"/>
    <mergeCell ref="D9:D10"/>
    <mergeCell ref="A12:D12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K90"/>
  <sheetViews>
    <sheetView view="pageBreakPreview" topLeftCell="A13" zoomScale="90" zoomScaleNormal="75" zoomScaleSheetLayoutView="90" workbookViewId="0">
      <selection activeCell="A3" sqref="A3:AX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223" t="s">
        <v>550</v>
      </c>
      <c r="B11" s="1224"/>
      <c r="C11" s="1224"/>
      <c r="D11" s="1224"/>
      <c r="E11" s="1225"/>
      <c r="F11" s="246"/>
      <c r="G11" s="246"/>
      <c r="H11" s="246"/>
      <c r="I11" s="256"/>
    </row>
    <row r="12" spans="1:11" s="257" customFormat="1" ht="18.75" x14ac:dyDescent="0.3">
      <c r="A12" s="161">
        <v>1</v>
      </c>
      <c r="B12" s="258"/>
      <c r="C12" s="161"/>
      <c r="D12" s="518"/>
      <c r="E12" s="519"/>
      <c r="F12" s="220"/>
      <c r="G12" s="220"/>
      <c r="H12" s="220">
        <f>E12-G12</f>
        <v>0</v>
      </c>
      <c r="I12" s="259"/>
    </row>
    <row r="13" spans="1:11" ht="18.75" x14ac:dyDescent="0.3">
      <c r="A13" s="161">
        <v>2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3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>
        <v>4</v>
      </c>
      <c r="B15" s="116"/>
      <c r="C15" s="260"/>
      <c r="D15" s="422"/>
      <c r="E15" s="520"/>
      <c r="F15" s="220"/>
      <c r="G15" s="220"/>
      <c r="H15" s="220">
        <f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ref="H16:H19" si="0">E16-G16</f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161"/>
      <c r="B19" s="116"/>
      <c r="C19" s="260"/>
      <c r="D19" s="422"/>
      <c r="E19" s="520"/>
      <c r="F19" s="220"/>
      <c r="G19" s="220"/>
      <c r="H19" s="220">
        <f t="shared" si="0"/>
        <v>0</v>
      </c>
      <c r="I19" s="261"/>
    </row>
    <row r="20" spans="1:9" ht="18.75" x14ac:dyDescent="0.3">
      <c r="A20" s="262"/>
      <c r="B20" s="116"/>
      <c r="C20" s="260"/>
      <c r="D20" s="422"/>
      <c r="E20" s="521"/>
      <c r="F20" s="220"/>
      <c r="G20" s="220"/>
      <c r="H20" s="220"/>
    </row>
    <row r="21" spans="1:9" s="265" customFormat="1" ht="18.75" x14ac:dyDescent="0.3">
      <c r="A21" s="263"/>
      <c r="B21" s="119" t="s">
        <v>364</v>
      </c>
      <c r="C21" s="154">
        <f>SUM(C13:C13)</f>
        <v>0</v>
      </c>
      <c r="D21" s="522" t="s">
        <v>374</v>
      </c>
      <c r="E21" s="523">
        <f>SUM(E12:E20)</f>
        <v>0</v>
      </c>
      <c r="F21" s="223" t="s">
        <v>438</v>
      </c>
      <c r="G21" s="223">
        <f>SUM(G12:G20)</f>
        <v>0</v>
      </c>
      <c r="H21" s="223">
        <f>SUM(H12:H20)</f>
        <v>0</v>
      </c>
      <c r="I21" s="264"/>
    </row>
    <row r="22" spans="1:9" ht="18.75" x14ac:dyDescent="0.3">
      <c r="A22" s="1223" t="s">
        <v>551</v>
      </c>
      <c r="B22" s="1224"/>
      <c r="C22" s="1224"/>
      <c r="D22" s="1224"/>
      <c r="E22" s="1225"/>
    </row>
    <row r="23" spans="1:9" ht="18.75" x14ac:dyDescent="0.3">
      <c r="A23" s="161">
        <v>1</v>
      </c>
      <c r="B23" s="258"/>
      <c r="C23" s="161"/>
      <c r="D23" s="518"/>
      <c r="E23" s="519"/>
      <c r="F23" s="220"/>
      <c r="G23" s="220"/>
      <c r="H23" s="220">
        <f>E23-G23</f>
        <v>0</v>
      </c>
    </row>
    <row r="24" spans="1:9" s="102" customFormat="1" ht="18" customHeight="1" x14ac:dyDescent="0.3">
      <c r="A24" s="161">
        <v>2</v>
      </c>
      <c r="B24" s="116"/>
      <c r="C24" s="260"/>
      <c r="D24" s="422"/>
      <c r="E24" s="520"/>
      <c r="F24" s="220"/>
      <c r="G24" s="220"/>
      <c r="H24" s="220">
        <f>E24-G24</f>
        <v>0</v>
      </c>
    </row>
    <row r="25" spans="1:9" s="249" customFormat="1" ht="19.5" x14ac:dyDescent="0.3">
      <c r="A25" s="161">
        <v>3</v>
      </c>
      <c r="B25" s="116"/>
      <c r="C25" s="260"/>
      <c r="D25" s="422"/>
      <c r="E25" s="520"/>
      <c r="F25" s="220"/>
      <c r="G25" s="220"/>
      <c r="H25" s="220">
        <f>E25-G25</f>
        <v>0</v>
      </c>
    </row>
    <row r="26" spans="1:9" s="181" customFormat="1" ht="18.75" x14ac:dyDescent="0.3">
      <c r="A26" s="161">
        <v>4</v>
      </c>
      <c r="B26" s="116"/>
      <c r="C26" s="260"/>
      <c r="D26" s="422"/>
      <c r="E26" s="520"/>
      <c r="F26" s="220"/>
      <c r="G26" s="220"/>
      <c r="H26" s="220">
        <f>E26-G26</f>
        <v>0</v>
      </c>
    </row>
    <row r="27" spans="1:9" s="181" customFormat="1" ht="18.75" x14ac:dyDescent="0.3">
      <c r="A27" s="161"/>
      <c r="B27" s="116"/>
      <c r="C27" s="260"/>
      <c r="D27" s="422"/>
      <c r="E27" s="520"/>
      <c r="F27" s="220"/>
      <c r="G27" s="220"/>
      <c r="H27" s="220">
        <f t="shared" ref="H27:H30" si="1">E27-G27</f>
        <v>0</v>
      </c>
    </row>
    <row r="28" spans="1:9" s="181" customFormat="1" ht="18.75" x14ac:dyDescent="0.3">
      <c r="A28" s="161"/>
      <c r="B28" s="116"/>
      <c r="C28" s="260"/>
      <c r="D28" s="422"/>
      <c r="E28" s="520"/>
      <c r="F28" s="220"/>
      <c r="G28" s="220"/>
      <c r="H28" s="220">
        <f t="shared" si="1"/>
        <v>0</v>
      </c>
    </row>
    <row r="29" spans="1:9" s="102" customFormat="1" ht="18.75" x14ac:dyDescent="0.3">
      <c r="A29" s="161"/>
      <c r="B29" s="116"/>
      <c r="C29" s="260"/>
      <c r="D29" s="422"/>
      <c r="E29" s="520"/>
      <c r="F29" s="220"/>
      <c r="G29" s="220"/>
      <c r="H29" s="220">
        <f t="shared" si="1"/>
        <v>0</v>
      </c>
      <c r="I29" s="138"/>
    </row>
    <row r="30" spans="1:9" s="102" customFormat="1" ht="18.75" x14ac:dyDescent="0.3">
      <c r="A30" s="161"/>
      <c r="B30" s="116"/>
      <c r="C30" s="260"/>
      <c r="D30" s="422"/>
      <c r="E30" s="520"/>
      <c r="F30" s="220"/>
      <c r="G30" s="220"/>
      <c r="H30" s="220">
        <f t="shared" si="1"/>
        <v>0</v>
      </c>
      <c r="I30" s="138"/>
    </row>
    <row r="31" spans="1:9" s="102" customFormat="1" ht="18.75" x14ac:dyDescent="0.3">
      <c r="A31" s="262"/>
      <c r="B31" s="116"/>
      <c r="C31" s="260"/>
      <c r="D31" s="422"/>
      <c r="E31" s="521"/>
      <c r="F31" s="220"/>
      <c r="G31" s="220"/>
      <c r="H31" s="220"/>
      <c r="I31" s="138"/>
    </row>
    <row r="32" spans="1:9" ht="18.75" x14ac:dyDescent="0.3">
      <c r="A32" s="263"/>
      <c r="B32" s="119" t="s">
        <v>364</v>
      </c>
      <c r="C32" s="154">
        <f>SUM(C24:C24)</f>
        <v>0</v>
      </c>
      <c r="D32" s="522" t="s">
        <v>374</v>
      </c>
      <c r="E32" s="523">
        <f>SUM(E23:E31)</f>
        <v>0</v>
      </c>
      <c r="F32" s="223" t="s">
        <v>438</v>
      </c>
      <c r="G32" s="223">
        <f>SUM(G23:G31)</f>
        <v>0</v>
      </c>
      <c r="H32" s="223">
        <f>SUM(H23:H31)</f>
        <v>0</v>
      </c>
    </row>
    <row r="33" spans="1:8" ht="18.75" x14ac:dyDescent="0.3">
      <c r="F33" s="464" t="s">
        <v>552</v>
      </c>
      <c r="G33" s="465">
        <f>G21+G32</f>
        <v>0</v>
      </c>
      <c r="H33" s="465">
        <f>H21+H32</f>
        <v>0</v>
      </c>
    </row>
    <row r="35" spans="1:8" ht="18.75" x14ac:dyDescent="0.3">
      <c r="A35" s="380" t="s">
        <v>541</v>
      </c>
      <c r="B35" s="377"/>
      <c r="C35" s="378"/>
      <c r="D35" s="102"/>
      <c r="E35" s="604" t="s">
        <v>694</v>
      </c>
      <c r="F35" s="181"/>
      <c r="G35" s="377"/>
      <c r="H35" s="102"/>
    </row>
    <row r="36" spans="1:8" ht="19.5" x14ac:dyDescent="0.3">
      <c r="A36" s="181"/>
      <c r="B36" s="389"/>
      <c r="C36" s="391" t="s">
        <v>171</v>
      </c>
      <c r="D36" s="249"/>
      <c r="E36" s="391" t="s">
        <v>172</v>
      </c>
      <c r="F36" s="181"/>
      <c r="G36" s="389"/>
      <c r="H36" s="249"/>
    </row>
    <row r="37" spans="1:8" ht="15.75" x14ac:dyDescent="0.25">
      <c r="A37" s="389"/>
      <c r="B37" s="82"/>
      <c r="C37" s="82"/>
      <c r="D37" s="181"/>
      <c r="E37" s="82"/>
      <c r="F37" s="181"/>
      <c r="G37" s="82"/>
      <c r="H37" s="181"/>
    </row>
    <row r="38" spans="1:8" ht="18.75" x14ac:dyDescent="0.25">
      <c r="A38" s="380" t="s">
        <v>173</v>
      </c>
      <c r="B38" s="377"/>
      <c r="C38" s="378"/>
      <c r="D38" s="181"/>
      <c r="E38" s="714" t="s">
        <v>742</v>
      </c>
      <c r="F38" s="181"/>
      <c r="G38" s="377"/>
      <c r="H38" s="181"/>
    </row>
    <row r="39" spans="1:8" x14ac:dyDescent="0.25">
      <c r="A39" s="181"/>
      <c r="B39" s="389"/>
      <c r="C39" s="391" t="s">
        <v>171</v>
      </c>
      <c r="D39" s="181"/>
      <c r="E39" s="391" t="s">
        <v>172</v>
      </c>
      <c r="F39" s="181"/>
      <c r="G39" s="389"/>
      <c r="H39" s="181"/>
    </row>
    <row r="40" spans="1:8" ht="18.75" x14ac:dyDescent="0.3">
      <c r="A40" s="102"/>
      <c r="B40" s="102"/>
      <c r="C40" s="102"/>
      <c r="D40" s="102"/>
      <c r="E40" s="102"/>
      <c r="F40" s="237"/>
      <c r="G40" s="237"/>
      <c r="H40" s="237"/>
    </row>
    <row r="41" spans="1:8" ht="18.75" x14ac:dyDescent="0.3">
      <c r="A41" s="102"/>
      <c r="B41" s="102"/>
      <c r="C41" s="102"/>
      <c r="D41" s="102"/>
      <c r="E41" s="102"/>
      <c r="F41" s="237"/>
      <c r="G41" s="237"/>
      <c r="H41" s="237"/>
    </row>
    <row r="42" spans="1:8" ht="21" x14ac:dyDescent="0.35">
      <c r="A42" s="102"/>
      <c r="B42" s="232"/>
      <c r="C42" s="102"/>
      <c r="D42" s="102"/>
      <c r="E42" s="102"/>
      <c r="F42" s="237"/>
      <c r="G42" s="237"/>
      <c r="H42" s="237"/>
    </row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8" hidden="1" x14ac:dyDescent="0.25"/>
    <row r="89" hidden="1" x14ac:dyDescent="0.25"/>
    <row r="90" hidden="1" x14ac:dyDescent="0.25"/>
  </sheetData>
  <mergeCells count="3">
    <mergeCell ref="A3:E3"/>
    <mergeCell ref="A11:E11"/>
    <mergeCell ref="A22:E22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K56"/>
  <sheetViews>
    <sheetView view="pageBreakPreview" topLeftCell="A13" zoomScale="55" zoomScaleSheetLayoutView="55" workbookViewId="0">
      <selection activeCell="A3" sqref="A3:AX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42.7109375" style="267" customWidth="1"/>
    <col min="5" max="5" width="32" style="267" customWidth="1"/>
    <col min="6" max="7" width="24.42578125" style="267" customWidth="1"/>
    <col min="8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42.7109375" style="267" customWidth="1"/>
    <col min="261" max="263" width="24.42578125" style="267" customWidth="1"/>
    <col min="264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42.7109375" style="267" customWidth="1"/>
    <col min="517" max="519" width="24.42578125" style="267" customWidth="1"/>
    <col min="520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42.7109375" style="267" customWidth="1"/>
    <col min="773" max="775" width="24.42578125" style="267" customWidth="1"/>
    <col min="776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42.7109375" style="267" customWidth="1"/>
    <col min="1029" max="1031" width="24.42578125" style="267" customWidth="1"/>
    <col min="1032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42.7109375" style="267" customWidth="1"/>
    <col min="1285" max="1287" width="24.42578125" style="267" customWidth="1"/>
    <col min="1288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42.7109375" style="267" customWidth="1"/>
    <col min="1541" max="1543" width="24.42578125" style="267" customWidth="1"/>
    <col min="1544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42.7109375" style="267" customWidth="1"/>
    <col min="1797" max="1799" width="24.42578125" style="267" customWidth="1"/>
    <col min="1800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42.7109375" style="267" customWidth="1"/>
    <col min="2053" max="2055" width="24.42578125" style="267" customWidth="1"/>
    <col min="2056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42.7109375" style="267" customWidth="1"/>
    <col min="2309" max="2311" width="24.42578125" style="267" customWidth="1"/>
    <col min="2312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42.7109375" style="267" customWidth="1"/>
    <col min="2565" max="2567" width="24.42578125" style="267" customWidth="1"/>
    <col min="2568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42.7109375" style="267" customWidth="1"/>
    <col min="2821" max="2823" width="24.42578125" style="267" customWidth="1"/>
    <col min="2824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42.7109375" style="267" customWidth="1"/>
    <col min="3077" max="3079" width="24.42578125" style="267" customWidth="1"/>
    <col min="3080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42.7109375" style="267" customWidth="1"/>
    <col min="3333" max="3335" width="24.42578125" style="267" customWidth="1"/>
    <col min="3336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42.7109375" style="267" customWidth="1"/>
    <col min="3589" max="3591" width="24.42578125" style="267" customWidth="1"/>
    <col min="3592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42.7109375" style="267" customWidth="1"/>
    <col min="3845" max="3847" width="24.42578125" style="267" customWidth="1"/>
    <col min="3848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42.7109375" style="267" customWidth="1"/>
    <col min="4101" max="4103" width="24.42578125" style="267" customWidth="1"/>
    <col min="4104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42.7109375" style="267" customWidth="1"/>
    <col min="4357" max="4359" width="24.42578125" style="267" customWidth="1"/>
    <col min="4360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42.7109375" style="267" customWidth="1"/>
    <col min="4613" max="4615" width="24.42578125" style="267" customWidth="1"/>
    <col min="4616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42.7109375" style="267" customWidth="1"/>
    <col min="4869" max="4871" width="24.42578125" style="267" customWidth="1"/>
    <col min="4872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42.7109375" style="267" customWidth="1"/>
    <col min="5125" max="5127" width="24.42578125" style="267" customWidth="1"/>
    <col min="5128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42.7109375" style="267" customWidth="1"/>
    <col min="5381" max="5383" width="24.42578125" style="267" customWidth="1"/>
    <col min="5384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42.7109375" style="267" customWidth="1"/>
    <col min="5637" max="5639" width="24.42578125" style="267" customWidth="1"/>
    <col min="5640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42.7109375" style="267" customWidth="1"/>
    <col min="5893" max="5895" width="24.42578125" style="267" customWidth="1"/>
    <col min="5896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42.7109375" style="267" customWidth="1"/>
    <col min="6149" max="6151" width="24.42578125" style="267" customWidth="1"/>
    <col min="6152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42.7109375" style="267" customWidth="1"/>
    <col min="6405" max="6407" width="24.42578125" style="267" customWidth="1"/>
    <col min="6408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42.7109375" style="267" customWidth="1"/>
    <col min="6661" max="6663" width="24.42578125" style="267" customWidth="1"/>
    <col min="6664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42.7109375" style="267" customWidth="1"/>
    <col min="6917" max="6919" width="24.42578125" style="267" customWidth="1"/>
    <col min="6920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42.7109375" style="267" customWidth="1"/>
    <col min="7173" max="7175" width="24.42578125" style="267" customWidth="1"/>
    <col min="7176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42.7109375" style="267" customWidth="1"/>
    <col min="7429" max="7431" width="24.42578125" style="267" customWidth="1"/>
    <col min="7432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42.7109375" style="267" customWidth="1"/>
    <col min="7685" max="7687" width="24.42578125" style="267" customWidth="1"/>
    <col min="7688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42.7109375" style="267" customWidth="1"/>
    <col min="7941" max="7943" width="24.42578125" style="267" customWidth="1"/>
    <col min="7944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42.7109375" style="267" customWidth="1"/>
    <col min="8197" max="8199" width="24.42578125" style="267" customWidth="1"/>
    <col min="8200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42.7109375" style="267" customWidth="1"/>
    <col min="8453" max="8455" width="24.42578125" style="267" customWidth="1"/>
    <col min="8456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42.7109375" style="267" customWidth="1"/>
    <col min="8709" max="8711" width="24.42578125" style="267" customWidth="1"/>
    <col min="8712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42.7109375" style="267" customWidth="1"/>
    <col min="8965" max="8967" width="24.42578125" style="267" customWidth="1"/>
    <col min="8968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42.7109375" style="267" customWidth="1"/>
    <col min="9221" max="9223" width="24.42578125" style="267" customWidth="1"/>
    <col min="9224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42.7109375" style="267" customWidth="1"/>
    <col min="9477" max="9479" width="24.42578125" style="267" customWidth="1"/>
    <col min="9480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42.7109375" style="267" customWidth="1"/>
    <col min="9733" max="9735" width="24.42578125" style="267" customWidth="1"/>
    <col min="9736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42.7109375" style="267" customWidth="1"/>
    <col min="9989" max="9991" width="24.42578125" style="267" customWidth="1"/>
    <col min="9992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42.7109375" style="267" customWidth="1"/>
    <col min="10245" max="10247" width="24.42578125" style="267" customWidth="1"/>
    <col min="10248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42.7109375" style="267" customWidth="1"/>
    <col min="10501" max="10503" width="24.42578125" style="267" customWidth="1"/>
    <col min="10504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42.7109375" style="267" customWidth="1"/>
    <col min="10757" max="10759" width="24.42578125" style="267" customWidth="1"/>
    <col min="10760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42.7109375" style="267" customWidth="1"/>
    <col min="11013" max="11015" width="24.42578125" style="267" customWidth="1"/>
    <col min="11016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42.7109375" style="267" customWidth="1"/>
    <col min="11269" max="11271" width="24.42578125" style="267" customWidth="1"/>
    <col min="11272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42.7109375" style="267" customWidth="1"/>
    <col min="11525" max="11527" width="24.42578125" style="267" customWidth="1"/>
    <col min="11528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42.7109375" style="267" customWidth="1"/>
    <col min="11781" max="11783" width="24.42578125" style="267" customWidth="1"/>
    <col min="11784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42.7109375" style="267" customWidth="1"/>
    <col min="12037" max="12039" width="24.42578125" style="267" customWidth="1"/>
    <col min="12040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42.7109375" style="267" customWidth="1"/>
    <col min="12293" max="12295" width="24.42578125" style="267" customWidth="1"/>
    <col min="12296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42.7109375" style="267" customWidth="1"/>
    <col min="12549" max="12551" width="24.42578125" style="267" customWidth="1"/>
    <col min="12552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42.7109375" style="267" customWidth="1"/>
    <col min="12805" max="12807" width="24.42578125" style="267" customWidth="1"/>
    <col min="12808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42.7109375" style="267" customWidth="1"/>
    <col min="13061" max="13063" width="24.42578125" style="267" customWidth="1"/>
    <col min="13064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42.7109375" style="267" customWidth="1"/>
    <col min="13317" max="13319" width="24.42578125" style="267" customWidth="1"/>
    <col min="13320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42.7109375" style="267" customWidth="1"/>
    <col min="13573" max="13575" width="24.42578125" style="267" customWidth="1"/>
    <col min="13576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42.7109375" style="267" customWidth="1"/>
    <col min="13829" max="13831" width="24.42578125" style="267" customWidth="1"/>
    <col min="13832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42.7109375" style="267" customWidth="1"/>
    <col min="14085" max="14087" width="24.42578125" style="267" customWidth="1"/>
    <col min="14088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42.7109375" style="267" customWidth="1"/>
    <col min="14341" max="14343" width="24.42578125" style="267" customWidth="1"/>
    <col min="14344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42.7109375" style="267" customWidth="1"/>
    <col min="14597" max="14599" width="24.42578125" style="267" customWidth="1"/>
    <col min="14600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42.7109375" style="267" customWidth="1"/>
    <col min="14853" max="14855" width="24.42578125" style="267" customWidth="1"/>
    <col min="14856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42.7109375" style="267" customWidth="1"/>
    <col min="15109" max="15111" width="24.42578125" style="267" customWidth="1"/>
    <col min="15112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42.7109375" style="267" customWidth="1"/>
    <col min="15365" max="15367" width="24.42578125" style="267" customWidth="1"/>
    <col min="15368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42.7109375" style="267" customWidth="1"/>
    <col min="15621" max="15623" width="24.42578125" style="267" customWidth="1"/>
    <col min="15624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42.7109375" style="267" customWidth="1"/>
    <col min="15877" max="15879" width="24.42578125" style="267" customWidth="1"/>
    <col min="15880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42.7109375" style="267" customWidth="1"/>
    <col min="16133" max="16135" width="24.42578125" style="267" customWidth="1"/>
    <col min="16136" max="16384" width="8.85546875" style="267"/>
  </cols>
  <sheetData>
    <row r="1" spans="1:11" ht="18.75" x14ac:dyDescent="0.3">
      <c r="A1" s="266"/>
      <c r="B1" s="266"/>
      <c r="C1" s="266"/>
      <c r="D1" s="372" t="s">
        <v>529</v>
      </c>
    </row>
    <row r="2" spans="1:11" ht="12.75" customHeight="1" x14ac:dyDescent="0.3">
      <c r="A2" s="266"/>
      <c r="B2" s="266"/>
      <c r="C2" s="266"/>
      <c r="D2" s="266"/>
    </row>
    <row r="3" spans="1:11" ht="29.25" customHeight="1" x14ac:dyDescent="0.25">
      <c r="A3" s="1226" t="s">
        <v>658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216" t="s">
        <v>550</v>
      </c>
      <c r="B13" s="1217"/>
      <c r="C13" s="1217"/>
      <c r="D13" s="1217"/>
      <c r="E13" s="246"/>
      <c r="F13" s="246"/>
      <c r="G13" s="246"/>
      <c r="H13" s="273"/>
    </row>
    <row r="14" spans="1:11" s="274" customFormat="1" ht="18.75" x14ac:dyDescent="0.3">
      <c r="A14" s="161">
        <v>1</v>
      </c>
      <c r="B14" s="116"/>
      <c r="C14" s="260"/>
      <c r="D14" s="521"/>
      <c r="E14" s="525"/>
      <c r="F14" s="220"/>
      <c r="G14" s="220">
        <f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ref="G15:G29" si="0">D15-F15</f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74" customFormat="1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274" customFormat="1" ht="18.75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23.25" customHeigh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82" customFormat="1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>
        <f t="shared" si="0"/>
        <v>0</v>
      </c>
    </row>
    <row r="30" spans="1:7" ht="18.75" x14ac:dyDescent="0.3">
      <c r="A30" s="161"/>
      <c r="B30" s="116"/>
      <c r="C30" s="260"/>
      <c r="D30" s="521"/>
      <c r="E30" s="525"/>
      <c r="F30" s="220"/>
      <c r="G30" s="220"/>
    </row>
    <row r="31" spans="1:7" ht="18.75" x14ac:dyDescent="0.3">
      <c r="A31" s="235"/>
      <c r="B31" s="193" t="s">
        <v>364</v>
      </c>
      <c r="C31" s="231" t="s">
        <v>374</v>
      </c>
      <c r="D31" s="517">
        <f>SUM(D14:D30)</f>
        <v>0</v>
      </c>
      <c r="E31" s="223" t="s">
        <v>438</v>
      </c>
      <c r="F31" s="223">
        <f>SUM(F14:F30)</f>
        <v>0</v>
      </c>
      <c r="G31" s="223">
        <f>SUM(G14:G30)</f>
        <v>0</v>
      </c>
    </row>
    <row r="32" spans="1:7" ht="18.75" x14ac:dyDescent="0.3">
      <c r="A32" s="1216" t="s">
        <v>551</v>
      </c>
      <c r="B32" s="1217"/>
      <c r="C32" s="1217"/>
      <c r="D32" s="1217"/>
      <c r="E32" s="178"/>
      <c r="F32" s="178"/>
      <c r="G32" s="178"/>
    </row>
    <row r="33" spans="1:7" ht="18.75" x14ac:dyDescent="0.3">
      <c r="A33" s="248">
        <v>1</v>
      </c>
      <c r="B33" s="247"/>
      <c r="C33" s="248">
        <v>1</v>
      </c>
      <c r="D33" s="516"/>
      <c r="E33" s="220"/>
      <c r="F33" s="220"/>
      <c r="G33" s="220">
        <f>D33-F33</f>
        <v>0</v>
      </c>
    </row>
    <row r="34" spans="1:7" ht="18.75" x14ac:dyDescent="0.3">
      <c r="A34" s="248"/>
      <c r="B34" s="247"/>
      <c r="C34" s="248"/>
      <c r="D34" s="516"/>
      <c r="E34" s="220"/>
      <c r="F34" s="220"/>
      <c r="G34" s="220">
        <f t="shared" ref="G34:G48" si="1">D34-F34</f>
        <v>0</v>
      </c>
    </row>
    <row r="35" spans="1:7" ht="18.75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7" ht="18.75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7" ht="18.75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7" ht="18.75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7" ht="18.75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7" ht="18.75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7" ht="18.75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7" ht="18.75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7" ht="18.75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7" ht="18.75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7" ht="18.75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7" ht="18.75" x14ac:dyDescent="0.3">
      <c r="A46" s="248"/>
      <c r="B46" s="247"/>
      <c r="C46" s="248"/>
      <c r="D46" s="516"/>
      <c r="E46" s="220"/>
      <c r="F46" s="220"/>
      <c r="G46" s="220">
        <f t="shared" si="1"/>
        <v>0</v>
      </c>
    </row>
    <row r="47" spans="1:7" ht="18.75" x14ac:dyDescent="0.3">
      <c r="A47" s="248"/>
      <c r="B47" s="247"/>
      <c r="C47" s="248"/>
      <c r="D47" s="516"/>
      <c r="E47" s="220"/>
      <c r="F47" s="220"/>
      <c r="G47" s="220">
        <f t="shared" si="1"/>
        <v>0</v>
      </c>
    </row>
    <row r="48" spans="1:7" ht="18.75" x14ac:dyDescent="0.3">
      <c r="A48" s="248"/>
      <c r="B48" s="247"/>
      <c r="C48" s="248"/>
      <c r="D48" s="516"/>
      <c r="E48" s="220"/>
      <c r="F48" s="220"/>
      <c r="G48" s="220">
        <f t="shared" si="1"/>
        <v>0</v>
      </c>
    </row>
    <row r="49" spans="1:7" ht="18.75" x14ac:dyDescent="0.3">
      <c r="A49" s="248"/>
      <c r="B49" s="247"/>
      <c r="C49" s="248"/>
      <c r="D49" s="516"/>
      <c r="E49" s="220"/>
      <c r="F49" s="220"/>
      <c r="G49" s="220"/>
    </row>
    <row r="50" spans="1:7" ht="18.75" x14ac:dyDescent="0.3">
      <c r="A50" s="235"/>
      <c r="B50" s="193" t="s">
        <v>364</v>
      </c>
      <c r="C50" s="231" t="s">
        <v>374</v>
      </c>
      <c r="D50" s="517">
        <f>SUM(D33:D49)</f>
        <v>0</v>
      </c>
      <c r="E50" s="223" t="s">
        <v>438</v>
      </c>
      <c r="F50" s="223">
        <f>SUM(F33:F49)</f>
        <v>0</v>
      </c>
      <c r="G50" s="223">
        <f>SUM(G33:G49)</f>
        <v>0</v>
      </c>
    </row>
    <row r="51" spans="1:7" ht="18.75" x14ac:dyDescent="0.3">
      <c r="A51" s="181"/>
      <c r="B51" s="181"/>
      <c r="C51" s="181"/>
      <c r="D51" s="181"/>
      <c r="E51" s="464" t="s">
        <v>552</v>
      </c>
      <c r="F51" s="465">
        <f>F31+F50</f>
        <v>0</v>
      </c>
      <c r="G51" s="465">
        <f>G31+G50</f>
        <v>0</v>
      </c>
    </row>
    <row r="52" spans="1:7" ht="18.75" x14ac:dyDescent="0.25">
      <c r="A52" s="380" t="s">
        <v>541</v>
      </c>
      <c r="B52" s="377"/>
      <c r="C52" s="378"/>
      <c r="D52" s="604" t="s">
        <v>694</v>
      </c>
      <c r="E52" s="377"/>
      <c r="F52" s="181"/>
      <c r="G52" s="377"/>
    </row>
    <row r="53" spans="1:7" x14ac:dyDescent="0.25">
      <c r="A53" s="181"/>
      <c r="B53" s="389"/>
      <c r="C53" s="391" t="s">
        <v>171</v>
      </c>
      <c r="D53" s="391" t="s">
        <v>172</v>
      </c>
      <c r="E53" s="389"/>
      <c r="F53" s="181"/>
      <c r="G53" s="389"/>
    </row>
    <row r="54" spans="1:7" x14ac:dyDescent="0.25">
      <c r="A54" s="389"/>
      <c r="B54" s="82"/>
      <c r="C54" s="82"/>
      <c r="D54" s="82"/>
      <c r="E54" s="82"/>
      <c r="F54" s="181"/>
      <c r="G54" s="82"/>
    </row>
    <row r="55" spans="1:7" ht="18.75" x14ac:dyDescent="0.25">
      <c r="A55" s="380" t="s">
        <v>173</v>
      </c>
      <c r="B55" s="377"/>
      <c r="C55" s="378"/>
      <c r="D55" s="714" t="s">
        <v>742</v>
      </c>
      <c r="E55" s="377"/>
      <c r="F55" s="181"/>
      <c r="G55" s="377"/>
    </row>
    <row r="56" spans="1:7" x14ac:dyDescent="0.25">
      <c r="A56" s="181"/>
      <c r="B56" s="389"/>
      <c r="C56" s="391" t="s">
        <v>171</v>
      </c>
      <c r="D56" s="391" t="s">
        <v>172</v>
      </c>
      <c r="E56" s="389"/>
      <c r="F56" s="181"/>
      <c r="G56" s="389"/>
    </row>
  </sheetData>
  <mergeCells count="7">
    <mergeCell ref="A32:D32"/>
    <mergeCell ref="A3:D3"/>
    <mergeCell ref="A9:A11"/>
    <mergeCell ref="B9:B11"/>
    <mergeCell ref="C9:C11"/>
    <mergeCell ref="D9:D11"/>
    <mergeCell ref="A13:D13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L67"/>
  <sheetViews>
    <sheetView view="pageBreakPreview" topLeftCell="A7" zoomScaleSheetLayoutView="100" workbookViewId="0">
      <selection activeCell="N27" sqref="N27"/>
    </sheetView>
  </sheetViews>
  <sheetFormatPr defaultRowHeight="18" x14ac:dyDescent="0.25"/>
  <cols>
    <col min="1" max="1" width="5" style="401" customWidth="1"/>
    <col min="2" max="2" width="18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608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36.75" customHeight="1" x14ac:dyDescent="0.3">
      <c r="A11" s="1190" t="s">
        <v>675</v>
      </c>
      <c r="B11" s="1190"/>
      <c r="C11" s="1190"/>
      <c r="D11" s="1190"/>
      <c r="E11" s="1190"/>
      <c r="F11" s="1190"/>
      <c r="G11" s="1190"/>
      <c r="H11" s="1190"/>
      <c r="I11" s="1190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412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ht="18.75" x14ac:dyDescent="0.3">
      <c r="A18" s="434">
        <v>1</v>
      </c>
      <c r="B18" s="426"/>
      <c r="C18" s="427" t="s">
        <v>846</v>
      </c>
      <c r="D18" s="428">
        <v>2.3199999999999998</v>
      </c>
      <c r="E18" s="429">
        <f>F18+G18</f>
        <v>12130</v>
      </c>
      <c r="F18" s="428">
        <v>5629</v>
      </c>
      <c r="G18" s="428">
        <v>6501</v>
      </c>
      <c r="H18" s="428"/>
      <c r="I18" s="430">
        <v>6671.5</v>
      </c>
      <c r="L18" s="101"/>
    </row>
    <row r="19" spans="1:12" ht="18.75" x14ac:dyDescent="0.3">
      <c r="A19" s="434">
        <v>2</v>
      </c>
      <c r="B19" s="426"/>
      <c r="C19" s="427"/>
      <c r="D19" s="428"/>
      <c r="E19" s="429"/>
      <c r="F19" s="428"/>
      <c r="G19" s="428"/>
      <c r="H19" s="428"/>
      <c r="I19" s="430"/>
      <c r="L19" s="101"/>
    </row>
    <row r="20" spans="1:12" ht="18.75" x14ac:dyDescent="0.3">
      <c r="A20" s="434">
        <v>3</v>
      </c>
      <c r="B20" s="426"/>
      <c r="C20" s="427"/>
      <c r="D20" s="428"/>
      <c r="E20" s="429"/>
      <c r="F20" s="428"/>
      <c r="G20" s="428"/>
      <c r="H20" s="428"/>
      <c r="I20" s="430"/>
      <c r="L20" s="101"/>
    </row>
    <row r="21" spans="1:12" ht="18.75" x14ac:dyDescent="0.3">
      <c r="A21" s="434">
        <v>4</v>
      </c>
      <c r="B21" s="426"/>
      <c r="C21" s="427"/>
      <c r="D21" s="428"/>
      <c r="E21" s="429"/>
      <c r="F21" s="428"/>
      <c r="G21" s="428"/>
      <c r="H21" s="428"/>
      <c r="I21" s="430"/>
      <c r="L21" s="101"/>
    </row>
    <row r="22" spans="1:12" ht="18.75" x14ac:dyDescent="0.3">
      <c r="A22" s="434">
        <v>5</v>
      </c>
      <c r="B22" s="426"/>
      <c r="C22" s="427"/>
      <c r="D22" s="428"/>
      <c r="E22" s="429"/>
      <c r="F22" s="428"/>
      <c r="G22" s="428"/>
      <c r="H22" s="428"/>
      <c r="I22" s="430"/>
      <c r="L22" s="101"/>
    </row>
    <row r="23" spans="1:12" ht="18.75" x14ac:dyDescent="0.3">
      <c r="A23" s="434">
        <v>6</v>
      </c>
      <c r="B23" s="426"/>
      <c r="C23" s="431"/>
      <c r="D23" s="428"/>
      <c r="E23" s="429"/>
      <c r="F23" s="428"/>
      <c r="G23" s="428"/>
      <c r="H23" s="428"/>
      <c r="I23" s="430"/>
      <c r="L23" s="101"/>
    </row>
    <row r="24" spans="1:12" ht="18.75" x14ac:dyDescent="0.3">
      <c r="A24" s="434">
        <v>7</v>
      </c>
      <c r="B24" s="426"/>
      <c r="C24" s="431"/>
      <c r="D24" s="428"/>
      <c r="E24" s="429"/>
      <c r="F24" s="428"/>
      <c r="G24" s="428"/>
      <c r="H24" s="428"/>
      <c r="I24" s="430"/>
      <c r="L24" s="101"/>
    </row>
    <row r="25" spans="1:12" ht="18.75" x14ac:dyDescent="0.3">
      <c r="A25" s="434">
        <v>8</v>
      </c>
      <c r="B25" s="426"/>
      <c r="C25" s="431"/>
      <c r="D25" s="428"/>
      <c r="E25" s="429"/>
      <c r="F25" s="428"/>
      <c r="G25" s="428"/>
      <c r="H25" s="428"/>
      <c r="I25" s="430"/>
      <c r="L25" s="101"/>
    </row>
    <row r="26" spans="1:12" ht="18.75" x14ac:dyDescent="0.3">
      <c r="A26" s="434">
        <v>9</v>
      </c>
      <c r="B26" s="426"/>
      <c r="C26" s="431"/>
      <c r="D26" s="428"/>
      <c r="E26" s="429"/>
      <c r="F26" s="432"/>
      <c r="G26" s="428"/>
      <c r="H26" s="428"/>
      <c r="I26" s="430"/>
      <c r="L26" s="101"/>
    </row>
    <row r="27" spans="1:12" ht="18.75" x14ac:dyDescent="0.3">
      <c r="A27" s="1177" t="s">
        <v>364</v>
      </c>
      <c r="B27" s="1177"/>
      <c r="C27" s="1177"/>
      <c r="D27" s="433">
        <f>SUM(D18:D26)</f>
        <v>2.3199999999999998</v>
      </c>
      <c r="E27" s="433">
        <f>SUM(E18:E26)</f>
        <v>12130</v>
      </c>
      <c r="F27" s="433" t="s">
        <v>365</v>
      </c>
      <c r="G27" s="428">
        <f>SUM(G18:G26)</f>
        <v>6501</v>
      </c>
      <c r="H27" s="428">
        <f>SUM(H18:H26)</f>
        <v>0</v>
      </c>
      <c r="I27" s="428">
        <f>I18</f>
        <v>6671.5</v>
      </c>
    </row>
    <row r="28" spans="1:12" x14ac:dyDescent="0.25">
      <c r="I28" s="409"/>
    </row>
    <row r="29" spans="1:12" s="84" customFormat="1" ht="23.25" customHeight="1" x14ac:dyDescent="0.25">
      <c r="A29" s="1001" t="s">
        <v>541</v>
      </c>
      <c r="E29" s="378"/>
      <c r="F29" s="378"/>
      <c r="H29" s="1144" t="s">
        <v>694</v>
      </c>
      <c r="I29" s="1144"/>
    </row>
    <row r="30" spans="1:12" s="390" customFormat="1" ht="12" x14ac:dyDescent="0.25">
      <c r="E30" s="1151" t="s">
        <v>171</v>
      </c>
      <c r="F30" s="1151"/>
      <c r="H30" s="1151" t="s">
        <v>172</v>
      </c>
      <c r="I30" s="1151"/>
    </row>
    <row r="31" spans="1:12" s="84" customFormat="1" ht="18.75" x14ac:dyDescent="0.25"/>
    <row r="32" spans="1:12" s="84" customFormat="1" ht="23.25" customHeight="1" x14ac:dyDescent="0.25">
      <c r="A32" s="97" t="s">
        <v>173</v>
      </c>
      <c r="E32" s="378"/>
      <c r="F32" s="378"/>
      <c r="H32" s="1144" t="s">
        <v>742</v>
      </c>
      <c r="I32" s="1144"/>
    </row>
    <row r="33" spans="5:9" s="390" customFormat="1" ht="12" x14ac:dyDescent="0.25">
      <c r="E33" s="1151" t="s">
        <v>171</v>
      </c>
      <c r="F33" s="1151"/>
      <c r="H33" s="1151" t="s">
        <v>172</v>
      </c>
      <c r="I33" s="1151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18">
    <mergeCell ref="H29:I29"/>
    <mergeCell ref="E30:F30"/>
    <mergeCell ref="H30:I30"/>
    <mergeCell ref="H32:I32"/>
    <mergeCell ref="E33:F33"/>
    <mergeCell ref="H33:I33"/>
    <mergeCell ref="A27:C27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A11:I11"/>
  </mergeCells>
  <pageMargins left="0.19685039370078741" right="0.19685039370078741" top="0.70866141732283472" bottom="0.19685039370078741" header="0.62992125984251968" footer="0.35433070866141736"/>
  <pageSetup paperSize="9" scale="50" fitToHeight="2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Q56"/>
  <sheetViews>
    <sheetView view="pageBreakPreview" zoomScale="70" zoomScaleSheetLayoutView="70" workbookViewId="0">
      <selection activeCell="A3" sqref="A3:AX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6.28515625" style="267" customWidth="1"/>
    <col min="6" max="6" width="30.7109375" style="267" customWidth="1"/>
    <col min="7" max="8" width="24.42578125" style="267" customWidth="1"/>
    <col min="9" max="9" width="17.8554687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6.28515625" style="267" customWidth="1"/>
    <col min="262" max="264" width="24.42578125" style="267" customWidth="1"/>
    <col min="265" max="265" width="17.8554687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6.28515625" style="267" customWidth="1"/>
    <col min="518" max="520" width="24.42578125" style="267" customWidth="1"/>
    <col min="521" max="521" width="17.8554687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6.28515625" style="267" customWidth="1"/>
    <col min="774" max="776" width="24.42578125" style="267" customWidth="1"/>
    <col min="777" max="777" width="17.8554687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6.28515625" style="267" customWidth="1"/>
    <col min="1030" max="1032" width="24.42578125" style="267" customWidth="1"/>
    <col min="1033" max="1033" width="17.8554687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6.28515625" style="267" customWidth="1"/>
    <col min="1286" max="1288" width="24.42578125" style="267" customWidth="1"/>
    <col min="1289" max="1289" width="17.8554687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6.28515625" style="267" customWidth="1"/>
    <col min="1542" max="1544" width="24.42578125" style="267" customWidth="1"/>
    <col min="1545" max="1545" width="17.8554687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6.28515625" style="267" customWidth="1"/>
    <col min="1798" max="1800" width="24.42578125" style="267" customWidth="1"/>
    <col min="1801" max="1801" width="17.8554687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6.28515625" style="267" customWidth="1"/>
    <col min="2054" max="2056" width="24.42578125" style="267" customWidth="1"/>
    <col min="2057" max="2057" width="17.8554687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6.28515625" style="267" customWidth="1"/>
    <col min="2310" max="2312" width="24.42578125" style="267" customWidth="1"/>
    <col min="2313" max="2313" width="17.8554687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6.28515625" style="267" customWidth="1"/>
    <col min="2566" max="2568" width="24.42578125" style="267" customWidth="1"/>
    <col min="2569" max="2569" width="17.8554687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6.28515625" style="267" customWidth="1"/>
    <col min="2822" max="2824" width="24.42578125" style="267" customWidth="1"/>
    <col min="2825" max="2825" width="17.8554687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6.28515625" style="267" customWidth="1"/>
    <col min="3078" max="3080" width="24.42578125" style="267" customWidth="1"/>
    <col min="3081" max="3081" width="17.8554687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6.28515625" style="267" customWidth="1"/>
    <col min="3334" max="3336" width="24.42578125" style="267" customWidth="1"/>
    <col min="3337" max="3337" width="17.8554687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6.28515625" style="267" customWidth="1"/>
    <col min="3590" max="3592" width="24.42578125" style="267" customWidth="1"/>
    <col min="3593" max="3593" width="17.8554687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6.28515625" style="267" customWidth="1"/>
    <col min="3846" max="3848" width="24.42578125" style="267" customWidth="1"/>
    <col min="3849" max="3849" width="17.8554687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6.28515625" style="267" customWidth="1"/>
    <col min="4102" max="4104" width="24.42578125" style="267" customWidth="1"/>
    <col min="4105" max="4105" width="17.8554687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6.28515625" style="267" customWidth="1"/>
    <col min="4358" max="4360" width="24.42578125" style="267" customWidth="1"/>
    <col min="4361" max="4361" width="17.8554687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6.28515625" style="267" customWidth="1"/>
    <col min="4614" max="4616" width="24.42578125" style="267" customWidth="1"/>
    <col min="4617" max="4617" width="17.8554687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6.28515625" style="267" customWidth="1"/>
    <col min="4870" max="4872" width="24.42578125" style="267" customWidth="1"/>
    <col min="4873" max="4873" width="17.8554687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6.28515625" style="267" customWidth="1"/>
    <col min="5126" max="5128" width="24.42578125" style="267" customWidth="1"/>
    <col min="5129" max="5129" width="17.8554687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6.28515625" style="267" customWidth="1"/>
    <col min="5382" max="5384" width="24.42578125" style="267" customWidth="1"/>
    <col min="5385" max="5385" width="17.8554687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6.28515625" style="267" customWidth="1"/>
    <col min="5638" max="5640" width="24.42578125" style="267" customWidth="1"/>
    <col min="5641" max="5641" width="17.8554687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6.28515625" style="267" customWidth="1"/>
    <col min="5894" max="5896" width="24.42578125" style="267" customWidth="1"/>
    <col min="5897" max="5897" width="17.8554687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6.28515625" style="267" customWidth="1"/>
    <col min="6150" max="6152" width="24.42578125" style="267" customWidth="1"/>
    <col min="6153" max="6153" width="17.8554687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6.28515625" style="267" customWidth="1"/>
    <col min="6406" max="6408" width="24.42578125" style="267" customWidth="1"/>
    <col min="6409" max="6409" width="17.8554687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6.28515625" style="267" customWidth="1"/>
    <col min="6662" max="6664" width="24.42578125" style="267" customWidth="1"/>
    <col min="6665" max="6665" width="17.8554687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6.28515625" style="267" customWidth="1"/>
    <col min="6918" max="6920" width="24.42578125" style="267" customWidth="1"/>
    <col min="6921" max="6921" width="17.8554687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6.28515625" style="267" customWidth="1"/>
    <col min="7174" max="7176" width="24.42578125" style="267" customWidth="1"/>
    <col min="7177" max="7177" width="17.8554687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6.28515625" style="267" customWidth="1"/>
    <col min="7430" max="7432" width="24.42578125" style="267" customWidth="1"/>
    <col min="7433" max="7433" width="17.8554687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6.28515625" style="267" customWidth="1"/>
    <col min="7686" max="7688" width="24.42578125" style="267" customWidth="1"/>
    <col min="7689" max="7689" width="17.8554687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6.28515625" style="267" customWidth="1"/>
    <col min="7942" max="7944" width="24.42578125" style="267" customWidth="1"/>
    <col min="7945" max="7945" width="17.8554687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6.28515625" style="267" customWidth="1"/>
    <col min="8198" max="8200" width="24.42578125" style="267" customWidth="1"/>
    <col min="8201" max="8201" width="17.8554687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6.28515625" style="267" customWidth="1"/>
    <col min="8454" max="8456" width="24.42578125" style="267" customWidth="1"/>
    <col min="8457" max="8457" width="17.8554687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6.28515625" style="267" customWidth="1"/>
    <col min="8710" max="8712" width="24.42578125" style="267" customWidth="1"/>
    <col min="8713" max="8713" width="17.8554687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6.28515625" style="267" customWidth="1"/>
    <col min="8966" max="8968" width="24.42578125" style="267" customWidth="1"/>
    <col min="8969" max="8969" width="17.8554687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6.28515625" style="267" customWidth="1"/>
    <col min="9222" max="9224" width="24.42578125" style="267" customWidth="1"/>
    <col min="9225" max="9225" width="17.8554687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6.28515625" style="267" customWidth="1"/>
    <col min="9478" max="9480" width="24.42578125" style="267" customWidth="1"/>
    <col min="9481" max="9481" width="17.8554687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6.28515625" style="267" customWidth="1"/>
    <col min="9734" max="9736" width="24.42578125" style="267" customWidth="1"/>
    <col min="9737" max="9737" width="17.8554687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6.28515625" style="267" customWidth="1"/>
    <col min="9990" max="9992" width="24.42578125" style="267" customWidth="1"/>
    <col min="9993" max="9993" width="17.8554687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6.28515625" style="267" customWidth="1"/>
    <col min="10246" max="10248" width="24.42578125" style="267" customWidth="1"/>
    <col min="10249" max="10249" width="17.8554687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6.28515625" style="267" customWidth="1"/>
    <col min="10502" max="10504" width="24.42578125" style="267" customWidth="1"/>
    <col min="10505" max="10505" width="17.8554687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6.28515625" style="267" customWidth="1"/>
    <col min="10758" max="10760" width="24.42578125" style="267" customWidth="1"/>
    <col min="10761" max="10761" width="17.8554687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6.28515625" style="267" customWidth="1"/>
    <col min="11014" max="11016" width="24.42578125" style="267" customWidth="1"/>
    <col min="11017" max="11017" width="17.8554687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6.28515625" style="267" customWidth="1"/>
    <col min="11270" max="11272" width="24.42578125" style="267" customWidth="1"/>
    <col min="11273" max="11273" width="17.8554687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6.28515625" style="267" customWidth="1"/>
    <col min="11526" max="11528" width="24.42578125" style="267" customWidth="1"/>
    <col min="11529" max="11529" width="17.8554687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6.28515625" style="267" customWidth="1"/>
    <col min="11782" max="11784" width="24.42578125" style="267" customWidth="1"/>
    <col min="11785" max="11785" width="17.8554687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6.28515625" style="267" customWidth="1"/>
    <col min="12038" max="12040" width="24.42578125" style="267" customWidth="1"/>
    <col min="12041" max="12041" width="17.8554687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6.28515625" style="267" customWidth="1"/>
    <col min="12294" max="12296" width="24.42578125" style="267" customWidth="1"/>
    <col min="12297" max="12297" width="17.8554687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6.28515625" style="267" customWidth="1"/>
    <col min="12550" max="12552" width="24.42578125" style="267" customWidth="1"/>
    <col min="12553" max="12553" width="17.8554687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6.28515625" style="267" customWidth="1"/>
    <col min="12806" max="12808" width="24.42578125" style="267" customWidth="1"/>
    <col min="12809" max="12809" width="17.8554687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6.28515625" style="267" customWidth="1"/>
    <col min="13062" max="13064" width="24.42578125" style="267" customWidth="1"/>
    <col min="13065" max="13065" width="17.8554687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6.28515625" style="267" customWidth="1"/>
    <col min="13318" max="13320" width="24.42578125" style="267" customWidth="1"/>
    <col min="13321" max="13321" width="17.8554687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6.28515625" style="267" customWidth="1"/>
    <col min="13574" max="13576" width="24.42578125" style="267" customWidth="1"/>
    <col min="13577" max="13577" width="17.8554687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6.28515625" style="267" customWidth="1"/>
    <col min="13830" max="13832" width="24.42578125" style="267" customWidth="1"/>
    <col min="13833" max="13833" width="17.8554687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6.28515625" style="267" customWidth="1"/>
    <col min="14086" max="14088" width="24.42578125" style="267" customWidth="1"/>
    <col min="14089" max="14089" width="17.8554687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6.28515625" style="267" customWidth="1"/>
    <col min="14342" max="14344" width="24.42578125" style="267" customWidth="1"/>
    <col min="14345" max="14345" width="17.8554687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6.28515625" style="267" customWidth="1"/>
    <col min="14598" max="14600" width="24.42578125" style="267" customWidth="1"/>
    <col min="14601" max="14601" width="17.8554687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6.28515625" style="267" customWidth="1"/>
    <col min="14854" max="14856" width="24.42578125" style="267" customWidth="1"/>
    <col min="14857" max="14857" width="17.8554687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6.28515625" style="267" customWidth="1"/>
    <col min="15110" max="15112" width="24.42578125" style="267" customWidth="1"/>
    <col min="15113" max="15113" width="17.8554687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6.28515625" style="267" customWidth="1"/>
    <col min="15366" max="15368" width="24.42578125" style="267" customWidth="1"/>
    <col min="15369" max="15369" width="17.8554687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6.28515625" style="267" customWidth="1"/>
    <col min="15622" max="15624" width="24.42578125" style="267" customWidth="1"/>
    <col min="15625" max="15625" width="17.8554687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6.28515625" style="267" customWidth="1"/>
    <col min="15878" max="15880" width="24.42578125" style="267" customWidth="1"/>
    <col min="15881" max="15881" width="17.8554687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6.28515625" style="267" customWidth="1"/>
    <col min="16134" max="16136" width="24.42578125" style="267" customWidth="1"/>
    <col min="16137" max="16137" width="17.8554687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530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659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1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1"/>
    </row>
    <row r="13" spans="1:11" ht="18.75" x14ac:dyDescent="0.3">
      <c r="A13" s="1203" t="s">
        <v>550</v>
      </c>
      <c r="B13" s="1204"/>
      <c r="C13" s="1204"/>
      <c r="D13" s="1204"/>
      <c r="E13" s="1205"/>
      <c r="F13" s="246"/>
      <c r="G13" s="246"/>
      <c r="H13" s="246"/>
    </row>
    <row r="14" spans="1:11" ht="18.75" x14ac:dyDescent="0.3">
      <c r="A14" s="271">
        <v>1</v>
      </c>
      <c r="B14" s="228" t="s">
        <v>464</v>
      </c>
      <c r="C14" s="228"/>
      <c r="D14" s="271"/>
      <c r="E14" s="230"/>
      <c r="F14" s="246"/>
      <c r="G14" s="246"/>
      <c r="H14" s="246">
        <f>E14-G14</f>
        <v>0</v>
      </c>
    </row>
    <row r="15" spans="1:11" s="274" customFormat="1" ht="18.75" x14ac:dyDescent="0.3">
      <c r="A15" s="275"/>
      <c r="B15" s="276"/>
      <c r="C15" s="276"/>
      <c r="D15" s="271"/>
      <c r="E15" s="277"/>
      <c r="F15" s="246"/>
      <c r="G15" s="246"/>
      <c r="H15" s="246"/>
      <c r="I15" s="273"/>
    </row>
    <row r="16" spans="1:11" ht="18.75" customHeight="1" x14ac:dyDescent="0.3">
      <c r="A16" s="287"/>
      <c r="B16" s="292" t="s">
        <v>364</v>
      </c>
      <c r="C16" s="292"/>
      <c r="D16" s="293" t="s">
        <v>374</v>
      </c>
      <c r="E16" s="288">
        <f>SUM(E14:E15)</f>
        <v>0</v>
      </c>
      <c r="F16" s="223" t="s">
        <v>438</v>
      </c>
      <c r="G16" s="223">
        <f>SUM(G13:G15)</f>
        <v>0</v>
      </c>
      <c r="H16" s="223">
        <f>SUM(H13:H15)</f>
        <v>0</v>
      </c>
    </row>
    <row r="17" spans="1:9" s="82" customFormat="1" ht="23.25" customHeight="1" x14ac:dyDescent="0.3">
      <c r="A17" s="1200" t="s">
        <v>551</v>
      </c>
      <c r="B17" s="1201"/>
      <c r="C17" s="1201"/>
      <c r="D17" s="1201"/>
      <c r="E17" s="1202"/>
    </row>
    <row r="18" spans="1:9" s="82" customFormat="1" ht="23.25" customHeight="1" x14ac:dyDescent="0.3">
      <c r="A18" s="271">
        <v>1</v>
      </c>
      <c r="B18" s="228" t="s">
        <v>464</v>
      </c>
      <c r="C18" s="228"/>
      <c r="D18" s="271"/>
      <c r="E18" s="230"/>
      <c r="F18" s="246"/>
      <c r="G18" s="246"/>
      <c r="H18" s="246">
        <f>E18-G18</f>
        <v>0</v>
      </c>
    </row>
    <row r="19" spans="1:9" s="82" customFormat="1" ht="23.25" customHeight="1" x14ac:dyDescent="0.3">
      <c r="A19" s="275"/>
      <c r="B19" s="276"/>
      <c r="C19" s="276"/>
      <c r="D19" s="271"/>
      <c r="E19" s="277"/>
      <c r="F19" s="246"/>
      <c r="G19" s="246"/>
      <c r="H19" s="246"/>
    </row>
    <row r="20" spans="1:9" ht="18.75" x14ac:dyDescent="0.3">
      <c r="A20" s="287"/>
      <c r="B20" s="292" t="s">
        <v>364</v>
      </c>
      <c r="C20" s="292"/>
      <c r="D20" s="293" t="s">
        <v>374</v>
      </c>
      <c r="E20" s="288">
        <f>SUM(E18:E19)</f>
        <v>0</v>
      </c>
      <c r="F20" s="223" t="s">
        <v>438</v>
      </c>
      <c r="G20" s="223">
        <f>SUM(G17:G19)</f>
        <v>0</v>
      </c>
      <c r="H20" s="223">
        <f>SUM(H17:H19)</f>
        <v>0</v>
      </c>
      <c r="I20" s="267"/>
    </row>
    <row r="21" spans="1:9" ht="18.75" x14ac:dyDescent="0.3">
      <c r="A21" s="389"/>
      <c r="B21" s="82"/>
      <c r="C21" s="82"/>
      <c r="E21" s="82"/>
      <c r="F21" s="464" t="s">
        <v>552</v>
      </c>
      <c r="G21" s="465">
        <f>G16+G20</f>
        <v>0</v>
      </c>
      <c r="H21" s="465">
        <f>H16+H20</f>
        <v>0</v>
      </c>
      <c r="I21" s="267"/>
    </row>
    <row r="22" spans="1:9" x14ac:dyDescent="0.25">
      <c r="A22" s="389"/>
      <c r="B22" s="82"/>
      <c r="C22" s="82"/>
      <c r="E22" s="82"/>
      <c r="F22" s="181"/>
      <c r="G22" s="82"/>
      <c r="I22" s="267"/>
    </row>
    <row r="23" spans="1:9" ht="18.75" x14ac:dyDescent="0.25">
      <c r="A23" s="380" t="s">
        <v>541</v>
      </c>
      <c r="B23" s="377"/>
      <c r="C23" s="378"/>
      <c r="E23" s="604" t="s">
        <v>694</v>
      </c>
      <c r="F23" s="181"/>
      <c r="G23" s="377"/>
      <c r="I23" s="267"/>
    </row>
    <row r="24" spans="1:9" x14ac:dyDescent="0.25">
      <c r="A24" s="181"/>
      <c r="B24" s="389"/>
      <c r="C24" s="391" t="s">
        <v>171</v>
      </c>
      <c r="E24" s="391" t="s">
        <v>172</v>
      </c>
      <c r="F24" s="181"/>
      <c r="G24" s="389"/>
      <c r="I24" s="267"/>
    </row>
    <row r="25" spans="1:9" x14ac:dyDescent="0.25">
      <c r="A25" s="389"/>
      <c r="B25" s="82"/>
      <c r="C25" s="82"/>
      <c r="E25" s="82"/>
      <c r="F25" s="181"/>
      <c r="G25" s="82"/>
      <c r="I25" s="267"/>
    </row>
    <row r="26" spans="1:9" ht="18.75" x14ac:dyDescent="0.25">
      <c r="A26" s="380" t="s">
        <v>173</v>
      </c>
      <c r="B26" s="377"/>
      <c r="C26" s="378"/>
      <c r="E26" s="714" t="s">
        <v>742</v>
      </c>
      <c r="F26" s="181"/>
      <c r="G26" s="377"/>
    </row>
    <row r="27" spans="1:9" x14ac:dyDescent="0.25">
      <c r="A27" s="181"/>
      <c r="B27" s="389"/>
      <c r="C27" s="391" t="s">
        <v>171</v>
      </c>
      <c r="E27" s="391" t="s">
        <v>172</v>
      </c>
      <c r="F27" s="181"/>
      <c r="G27" s="389"/>
    </row>
    <row r="29" spans="1:9" ht="18.75" x14ac:dyDescent="0.3">
      <c r="B29" s="266"/>
      <c r="C29" s="266"/>
      <c r="D29" s="266"/>
      <c r="E29" s="266"/>
    </row>
    <row r="56" spans="17:17" x14ac:dyDescent="0.25">
      <c r="Q56" s="294"/>
    </row>
  </sheetData>
  <mergeCells count="8">
    <mergeCell ref="A13:E13"/>
    <mergeCell ref="A17:E17"/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59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K59"/>
  <sheetViews>
    <sheetView view="pageBreakPreview" topLeftCell="A37" zoomScale="90" zoomScaleSheetLayoutView="90" workbookViewId="0">
      <selection activeCell="A3" sqref="A3:AX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s="269" customFormat="1" ht="18.75" x14ac:dyDescent="0.3">
      <c r="A13" s="1203" t="s">
        <v>550</v>
      </c>
      <c r="B13" s="1204"/>
      <c r="C13" s="1204"/>
      <c r="D13" s="1204"/>
      <c r="E13" s="1205"/>
      <c r="F13" s="246"/>
      <c r="G13" s="246"/>
      <c r="H13" s="246"/>
      <c r="I13" s="296"/>
    </row>
    <row r="14" spans="1:11" ht="18.75" customHeight="1" x14ac:dyDescent="0.3">
      <c r="A14" s="271">
        <v>1</v>
      </c>
      <c r="B14" s="228"/>
      <c r="C14" s="297"/>
      <c r="D14" s="298"/>
      <c r="E14" s="299"/>
      <c r="F14" s="246"/>
      <c r="G14" s="246"/>
      <c r="H14" s="246">
        <f>E14-G14</f>
        <v>0</v>
      </c>
      <c r="I14" s="290"/>
      <c r="K14" s="300"/>
    </row>
    <row r="15" spans="1:11" ht="18.75" x14ac:dyDescent="0.3">
      <c r="A15" s="271">
        <v>2</v>
      </c>
      <c r="B15" s="301"/>
      <c r="C15" s="297"/>
      <c r="D15" s="298"/>
      <c r="E15" s="299"/>
      <c r="F15" s="246"/>
      <c r="G15" s="246"/>
      <c r="H15" s="246">
        <f t="shared" ref="H15:H29" si="0">E15-G15</f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301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271"/>
      <c r="B29" s="228"/>
      <c r="C29" s="297"/>
      <c r="D29" s="298"/>
      <c r="E29" s="299"/>
      <c r="F29" s="246"/>
      <c r="G29" s="246"/>
      <c r="H29" s="246">
        <f t="shared" si="0"/>
        <v>0</v>
      </c>
      <c r="I29" s="290"/>
      <c r="K29" s="300"/>
    </row>
    <row r="30" spans="1:11" ht="18.75" x14ac:dyDescent="0.3">
      <c r="A30" s="302"/>
      <c r="B30" s="303"/>
      <c r="C30" s="303"/>
      <c r="D30" s="271"/>
      <c r="E30" s="299"/>
      <c r="F30" s="246"/>
      <c r="G30" s="246"/>
      <c r="H30" s="246"/>
      <c r="I30" s="290"/>
    </row>
    <row r="31" spans="1:11" s="274" customFormat="1" ht="18.75" x14ac:dyDescent="0.3">
      <c r="A31" s="272"/>
      <c r="B31" s="304" t="s">
        <v>364</v>
      </c>
      <c r="C31" s="304"/>
      <c r="D31" s="305" t="s">
        <v>374</v>
      </c>
      <c r="E31" s="306">
        <f>SUM(E14:E30)</f>
        <v>0</v>
      </c>
      <c r="F31" s="223" t="s">
        <v>438</v>
      </c>
      <c r="G31" s="223">
        <f>SUM(G14:G30)</f>
        <v>0</v>
      </c>
      <c r="H31" s="223">
        <f>SUM(H14:H30)</f>
        <v>0</v>
      </c>
      <c r="I31" s="307"/>
    </row>
    <row r="32" spans="1:11" s="274" customFormat="1" ht="18.75" x14ac:dyDescent="0.3">
      <c r="A32" s="1200" t="s">
        <v>551</v>
      </c>
      <c r="B32" s="1201"/>
      <c r="C32" s="1201"/>
      <c r="D32" s="1201"/>
      <c r="E32" s="1202"/>
      <c r="F32" s="283"/>
      <c r="G32" s="283"/>
      <c r="H32" s="283"/>
      <c r="I32" s="307"/>
    </row>
    <row r="33" spans="1:9" s="274" customFormat="1" ht="18.75" x14ac:dyDescent="0.3">
      <c r="A33" s="271">
        <v>1</v>
      </c>
      <c r="B33" s="228"/>
      <c r="C33" s="297"/>
      <c r="D33" s="298"/>
      <c r="E33" s="299"/>
      <c r="F33" s="246"/>
      <c r="G33" s="246"/>
      <c r="H33" s="246">
        <f>E33-G33</f>
        <v>0</v>
      </c>
      <c r="I33" s="307"/>
    </row>
    <row r="34" spans="1:9" s="274" customFormat="1" ht="18.75" x14ac:dyDescent="0.3">
      <c r="A34" s="271">
        <v>2</v>
      </c>
      <c r="B34" s="301"/>
      <c r="C34" s="297"/>
      <c r="D34" s="298"/>
      <c r="E34" s="299"/>
      <c r="F34" s="246"/>
      <c r="G34" s="246"/>
      <c r="H34" s="246">
        <f t="shared" ref="H34:H48" si="1">E34-G34</f>
        <v>0</v>
      </c>
      <c r="I34" s="307"/>
    </row>
    <row r="35" spans="1:9" ht="18.75" x14ac:dyDescent="0.3">
      <c r="A35" s="271"/>
      <c r="B35" s="301"/>
      <c r="C35" s="297"/>
      <c r="D35" s="298"/>
      <c r="E35" s="299"/>
      <c r="F35" s="246"/>
      <c r="G35" s="246"/>
      <c r="H35" s="246">
        <f t="shared" si="1"/>
        <v>0</v>
      </c>
      <c r="I35" s="267"/>
    </row>
    <row r="36" spans="1:9" ht="18.75" x14ac:dyDescent="0.3">
      <c r="A36" s="271"/>
      <c r="B36" s="301"/>
      <c r="C36" s="297"/>
      <c r="D36" s="298"/>
      <c r="E36" s="299"/>
      <c r="F36" s="246"/>
      <c r="G36" s="246"/>
      <c r="H36" s="246">
        <f t="shared" si="1"/>
        <v>0</v>
      </c>
      <c r="I36" s="267"/>
    </row>
    <row r="37" spans="1:9" ht="18.75" x14ac:dyDescent="0.3">
      <c r="A37" s="271"/>
      <c r="B37" s="301"/>
      <c r="C37" s="297"/>
      <c r="D37" s="298"/>
      <c r="E37" s="299"/>
      <c r="F37" s="246"/>
      <c r="G37" s="246"/>
      <c r="H37" s="246">
        <f t="shared" si="1"/>
        <v>0</v>
      </c>
      <c r="I37" s="267"/>
    </row>
    <row r="38" spans="1:9" ht="18.75" x14ac:dyDescent="0.3">
      <c r="A38" s="271"/>
      <c r="B38" s="301"/>
      <c r="C38" s="297"/>
      <c r="D38" s="298"/>
      <c r="E38" s="299"/>
      <c r="F38" s="246"/>
      <c r="G38" s="246"/>
      <c r="H38" s="246">
        <f t="shared" si="1"/>
        <v>0</v>
      </c>
      <c r="I38" s="290"/>
    </row>
    <row r="39" spans="1:9" ht="18.75" x14ac:dyDescent="0.3">
      <c r="A39" s="271"/>
      <c r="B39" s="301"/>
      <c r="C39" s="297"/>
      <c r="D39" s="298"/>
      <c r="E39" s="299"/>
      <c r="F39" s="246"/>
      <c r="G39" s="246"/>
      <c r="H39" s="246">
        <f t="shared" si="1"/>
        <v>0</v>
      </c>
      <c r="I39" s="290"/>
    </row>
    <row r="40" spans="1:9" ht="18.75" x14ac:dyDescent="0.3">
      <c r="A40" s="271"/>
      <c r="B40" s="301"/>
      <c r="C40" s="297"/>
      <c r="D40" s="298"/>
      <c r="E40" s="299"/>
      <c r="F40" s="246"/>
      <c r="G40" s="246"/>
      <c r="H40" s="246">
        <f t="shared" si="1"/>
        <v>0</v>
      </c>
    </row>
    <row r="41" spans="1:9" ht="18.75" x14ac:dyDescent="0.3">
      <c r="A41" s="271"/>
      <c r="B41" s="301"/>
      <c r="C41" s="297"/>
      <c r="D41" s="298"/>
      <c r="E41" s="299"/>
      <c r="F41" s="246"/>
      <c r="G41" s="246"/>
      <c r="H41" s="246">
        <f t="shared" si="1"/>
        <v>0</v>
      </c>
    </row>
    <row r="42" spans="1:9" ht="18.75" x14ac:dyDescent="0.3">
      <c r="A42" s="271"/>
      <c r="B42" s="301"/>
      <c r="C42" s="297"/>
      <c r="D42" s="298"/>
      <c r="E42" s="299"/>
      <c r="F42" s="246"/>
      <c r="G42" s="246"/>
      <c r="H42" s="246">
        <f t="shared" si="1"/>
        <v>0</v>
      </c>
    </row>
    <row r="43" spans="1:9" ht="18.75" x14ac:dyDescent="0.3">
      <c r="A43" s="271"/>
      <c r="B43" s="301"/>
      <c r="C43" s="297"/>
      <c r="D43" s="298"/>
      <c r="E43" s="299"/>
      <c r="F43" s="246"/>
      <c r="G43" s="246"/>
      <c r="H43" s="246">
        <f t="shared" si="1"/>
        <v>0</v>
      </c>
    </row>
    <row r="44" spans="1:9" ht="18.75" x14ac:dyDescent="0.3">
      <c r="A44" s="271"/>
      <c r="B44" s="301"/>
      <c r="C44" s="297"/>
      <c r="D44" s="298"/>
      <c r="E44" s="299"/>
      <c r="F44" s="246"/>
      <c r="G44" s="246"/>
      <c r="H44" s="246">
        <f t="shared" si="1"/>
        <v>0</v>
      </c>
    </row>
    <row r="45" spans="1:9" ht="18.75" x14ac:dyDescent="0.3">
      <c r="A45" s="271"/>
      <c r="B45" s="301"/>
      <c r="C45" s="297"/>
      <c r="D45" s="298"/>
      <c r="E45" s="299"/>
      <c r="F45" s="246"/>
      <c r="G45" s="246"/>
      <c r="H45" s="246">
        <f t="shared" si="1"/>
        <v>0</v>
      </c>
    </row>
    <row r="46" spans="1:9" ht="18.75" x14ac:dyDescent="0.3">
      <c r="A46" s="271"/>
      <c r="B46" s="301"/>
      <c r="C46" s="297"/>
      <c r="D46" s="298"/>
      <c r="E46" s="299"/>
      <c r="F46" s="246"/>
      <c r="G46" s="246"/>
      <c r="H46" s="246">
        <f t="shared" si="1"/>
        <v>0</v>
      </c>
    </row>
    <row r="47" spans="1:9" ht="18.75" x14ac:dyDescent="0.3">
      <c r="A47" s="271"/>
      <c r="B47" s="228"/>
      <c r="C47" s="297"/>
      <c r="D47" s="298"/>
      <c r="E47" s="299"/>
      <c r="F47" s="246"/>
      <c r="G47" s="246"/>
      <c r="H47" s="246">
        <f t="shared" si="1"/>
        <v>0</v>
      </c>
    </row>
    <row r="48" spans="1:9" ht="18.75" x14ac:dyDescent="0.3">
      <c r="A48" s="271"/>
      <c r="B48" s="228"/>
      <c r="C48" s="297"/>
      <c r="D48" s="298"/>
      <c r="E48" s="299"/>
      <c r="F48" s="246"/>
      <c r="G48" s="246"/>
      <c r="H48" s="246">
        <f t="shared" si="1"/>
        <v>0</v>
      </c>
    </row>
    <row r="49" spans="1:8" ht="18.75" x14ac:dyDescent="0.3">
      <c r="A49" s="302"/>
      <c r="B49" s="303"/>
      <c r="C49" s="303"/>
      <c r="D49" s="271"/>
      <c r="E49" s="299"/>
      <c r="F49" s="246"/>
      <c r="G49" s="246"/>
      <c r="H49" s="246"/>
    </row>
    <row r="50" spans="1:8" ht="18.75" x14ac:dyDescent="0.3">
      <c r="A50" s="272"/>
      <c r="B50" s="304" t="s">
        <v>364</v>
      </c>
      <c r="C50" s="304"/>
      <c r="D50" s="305" t="s">
        <v>374</v>
      </c>
      <c r="E50" s="306">
        <f>SUM(E33:E49)</f>
        <v>0</v>
      </c>
      <c r="F50" s="223" t="s">
        <v>438</v>
      </c>
      <c r="G50" s="223">
        <f>SUM(G33:G49)</f>
        <v>0</v>
      </c>
      <c r="H50" s="223">
        <f>SUM(H33:H49)</f>
        <v>0</v>
      </c>
    </row>
    <row r="51" spans="1:8" ht="18.75" x14ac:dyDescent="0.3">
      <c r="A51" s="279"/>
      <c r="B51" s="280"/>
      <c r="C51" s="280"/>
      <c r="D51" s="281"/>
      <c r="E51" s="282"/>
      <c r="F51" s="464" t="s">
        <v>552</v>
      </c>
      <c r="G51" s="465">
        <f>G31+G50</f>
        <v>0</v>
      </c>
      <c r="H51" s="465">
        <f>H31+H50</f>
        <v>0</v>
      </c>
    </row>
    <row r="52" spans="1:8" ht="18.75" x14ac:dyDescent="0.3">
      <c r="A52" s="279"/>
      <c r="B52" s="280"/>
      <c r="C52" s="280"/>
      <c r="D52" s="281"/>
      <c r="E52" s="282"/>
      <c r="F52" s="283"/>
      <c r="G52" s="283"/>
      <c r="H52" s="283"/>
    </row>
    <row r="53" spans="1:8" ht="18.75" x14ac:dyDescent="0.25">
      <c r="A53" s="380" t="s">
        <v>541</v>
      </c>
      <c r="B53" s="377"/>
      <c r="C53" s="378"/>
      <c r="E53" s="604" t="s">
        <v>694</v>
      </c>
      <c r="F53" s="181"/>
      <c r="G53" s="377"/>
    </row>
    <row r="54" spans="1:8" x14ac:dyDescent="0.25">
      <c r="A54" s="181"/>
      <c r="B54" s="389"/>
      <c r="C54" s="391" t="s">
        <v>171</v>
      </c>
      <c r="E54" s="391" t="s">
        <v>172</v>
      </c>
      <c r="F54" s="181"/>
      <c r="G54" s="389"/>
    </row>
    <row r="55" spans="1:8" x14ac:dyDescent="0.25">
      <c r="A55" s="389"/>
      <c r="B55" s="82"/>
      <c r="C55" s="82"/>
      <c r="E55" s="82"/>
      <c r="F55" s="181"/>
      <c r="G55" s="82"/>
    </row>
    <row r="56" spans="1:8" ht="18.75" x14ac:dyDescent="0.25">
      <c r="A56" s="380" t="s">
        <v>173</v>
      </c>
      <c r="B56" s="377"/>
      <c r="C56" s="378"/>
      <c r="E56" s="714" t="s">
        <v>742</v>
      </c>
      <c r="F56" s="181"/>
      <c r="G56" s="377"/>
    </row>
    <row r="57" spans="1:8" x14ac:dyDescent="0.25">
      <c r="A57" s="181"/>
      <c r="B57" s="389"/>
      <c r="C57" s="391" t="s">
        <v>171</v>
      </c>
      <c r="E57" s="391" t="s">
        <v>172</v>
      </c>
      <c r="F57" s="181"/>
      <c r="G57" s="389"/>
    </row>
    <row r="58" spans="1:8" ht="18.75" x14ac:dyDescent="0.3">
      <c r="A58" s="266"/>
      <c r="B58" s="266"/>
      <c r="C58" s="266"/>
      <c r="E58" s="266"/>
    </row>
    <row r="59" spans="1:8" ht="18.75" x14ac:dyDescent="0.3">
      <c r="B59" s="266"/>
      <c r="C59" s="266"/>
      <c r="D59" s="266"/>
      <c r="E59" s="266"/>
    </row>
  </sheetData>
  <mergeCells count="8">
    <mergeCell ref="A13:E13"/>
    <mergeCell ref="A32:E32"/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K35"/>
  <sheetViews>
    <sheetView view="pageBreakPreview" zoomScale="80" zoomScaleSheetLayoutView="80" workbookViewId="0">
      <selection activeCell="A3" sqref="A3:AX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3" style="267" customWidth="1"/>
    <col min="6" max="8" width="24.42578125" style="267" customWidth="1"/>
    <col min="9" max="9" width="16.4257812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3" style="267" customWidth="1"/>
    <col min="262" max="264" width="24.42578125" style="267" customWidth="1"/>
    <col min="265" max="265" width="16.4257812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3" style="267" customWidth="1"/>
    <col min="518" max="520" width="24.42578125" style="267" customWidth="1"/>
    <col min="521" max="521" width="16.4257812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3" style="267" customWidth="1"/>
    <col min="774" max="776" width="24.42578125" style="267" customWidth="1"/>
    <col min="777" max="777" width="16.425781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3" style="267" customWidth="1"/>
    <col min="1030" max="1032" width="24.42578125" style="267" customWidth="1"/>
    <col min="1033" max="1033" width="16.425781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3" style="267" customWidth="1"/>
    <col min="1286" max="1288" width="24.42578125" style="267" customWidth="1"/>
    <col min="1289" max="1289" width="16.425781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3" style="267" customWidth="1"/>
    <col min="1542" max="1544" width="24.42578125" style="267" customWidth="1"/>
    <col min="1545" max="1545" width="16.425781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3" style="267" customWidth="1"/>
    <col min="1798" max="1800" width="24.42578125" style="267" customWidth="1"/>
    <col min="1801" max="1801" width="16.425781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3" style="267" customWidth="1"/>
    <col min="2054" max="2056" width="24.42578125" style="267" customWidth="1"/>
    <col min="2057" max="2057" width="16.425781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3" style="267" customWidth="1"/>
    <col min="2310" max="2312" width="24.42578125" style="267" customWidth="1"/>
    <col min="2313" max="2313" width="16.425781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3" style="267" customWidth="1"/>
    <col min="2566" max="2568" width="24.42578125" style="267" customWidth="1"/>
    <col min="2569" max="2569" width="16.425781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3" style="267" customWidth="1"/>
    <col min="2822" max="2824" width="24.42578125" style="267" customWidth="1"/>
    <col min="2825" max="2825" width="16.425781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3" style="267" customWidth="1"/>
    <col min="3078" max="3080" width="24.42578125" style="267" customWidth="1"/>
    <col min="3081" max="3081" width="16.425781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3" style="267" customWidth="1"/>
    <col min="3334" max="3336" width="24.42578125" style="267" customWidth="1"/>
    <col min="3337" max="3337" width="16.425781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3" style="267" customWidth="1"/>
    <col min="3590" max="3592" width="24.42578125" style="267" customWidth="1"/>
    <col min="3593" max="3593" width="16.425781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3" style="267" customWidth="1"/>
    <col min="3846" max="3848" width="24.42578125" style="267" customWidth="1"/>
    <col min="3849" max="3849" width="16.425781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3" style="267" customWidth="1"/>
    <col min="4102" max="4104" width="24.42578125" style="267" customWidth="1"/>
    <col min="4105" max="4105" width="16.425781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3" style="267" customWidth="1"/>
    <col min="4358" max="4360" width="24.42578125" style="267" customWidth="1"/>
    <col min="4361" max="4361" width="16.425781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3" style="267" customWidth="1"/>
    <col min="4614" max="4616" width="24.42578125" style="267" customWidth="1"/>
    <col min="4617" max="4617" width="16.425781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3" style="267" customWidth="1"/>
    <col min="4870" max="4872" width="24.42578125" style="267" customWidth="1"/>
    <col min="4873" max="4873" width="16.425781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3" style="267" customWidth="1"/>
    <col min="5126" max="5128" width="24.42578125" style="267" customWidth="1"/>
    <col min="5129" max="5129" width="16.425781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3" style="267" customWidth="1"/>
    <col min="5382" max="5384" width="24.42578125" style="267" customWidth="1"/>
    <col min="5385" max="5385" width="16.425781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3" style="267" customWidth="1"/>
    <col min="5638" max="5640" width="24.42578125" style="267" customWidth="1"/>
    <col min="5641" max="5641" width="16.425781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3" style="267" customWidth="1"/>
    <col min="5894" max="5896" width="24.42578125" style="267" customWidth="1"/>
    <col min="5897" max="5897" width="16.425781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3" style="267" customWidth="1"/>
    <col min="6150" max="6152" width="24.42578125" style="267" customWidth="1"/>
    <col min="6153" max="6153" width="16.425781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3" style="267" customWidth="1"/>
    <col min="6406" max="6408" width="24.42578125" style="267" customWidth="1"/>
    <col min="6409" max="6409" width="16.425781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3" style="267" customWidth="1"/>
    <col min="6662" max="6664" width="24.42578125" style="267" customWidth="1"/>
    <col min="6665" max="6665" width="16.425781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3" style="267" customWidth="1"/>
    <col min="6918" max="6920" width="24.42578125" style="267" customWidth="1"/>
    <col min="6921" max="6921" width="16.425781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3" style="267" customWidth="1"/>
    <col min="7174" max="7176" width="24.42578125" style="267" customWidth="1"/>
    <col min="7177" max="7177" width="16.425781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3" style="267" customWidth="1"/>
    <col min="7430" max="7432" width="24.42578125" style="267" customWidth="1"/>
    <col min="7433" max="7433" width="16.425781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3" style="267" customWidth="1"/>
    <col min="7686" max="7688" width="24.42578125" style="267" customWidth="1"/>
    <col min="7689" max="7689" width="16.425781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3" style="267" customWidth="1"/>
    <col min="7942" max="7944" width="24.42578125" style="267" customWidth="1"/>
    <col min="7945" max="7945" width="16.425781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3" style="267" customWidth="1"/>
    <col min="8198" max="8200" width="24.42578125" style="267" customWidth="1"/>
    <col min="8201" max="8201" width="16.425781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3" style="267" customWidth="1"/>
    <col min="8454" max="8456" width="24.42578125" style="267" customWidth="1"/>
    <col min="8457" max="8457" width="16.425781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3" style="267" customWidth="1"/>
    <col min="8710" max="8712" width="24.42578125" style="267" customWidth="1"/>
    <col min="8713" max="8713" width="16.425781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3" style="267" customWidth="1"/>
    <col min="8966" max="8968" width="24.42578125" style="267" customWidth="1"/>
    <col min="8969" max="8969" width="16.425781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3" style="267" customWidth="1"/>
    <col min="9222" max="9224" width="24.42578125" style="267" customWidth="1"/>
    <col min="9225" max="9225" width="16.425781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3" style="267" customWidth="1"/>
    <col min="9478" max="9480" width="24.42578125" style="267" customWidth="1"/>
    <col min="9481" max="9481" width="16.425781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3" style="267" customWidth="1"/>
    <col min="9734" max="9736" width="24.42578125" style="267" customWidth="1"/>
    <col min="9737" max="9737" width="16.425781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3" style="267" customWidth="1"/>
    <col min="9990" max="9992" width="24.42578125" style="267" customWidth="1"/>
    <col min="9993" max="9993" width="16.425781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3" style="267" customWidth="1"/>
    <col min="10246" max="10248" width="24.42578125" style="267" customWidth="1"/>
    <col min="10249" max="10249" width="16.425781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3" style="267" customWidth="1"/>
    <col min="10502" max="10504" width="24.42578125" style="267" customWidth="1"/>
    <col min="10505" max="10505" width="16.425781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3" style="267" customWidth="1"/>
    <col min="10758" max="10760" width="24.42578125" style="267" customWidth="1"/>
    <col min="10761" max="10761" width="16.425781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3" style="267" customWidth="1"/>
    <col min="11014" max="11016" width="24.42578125" style="267" customWidth="1"/>
    <col min="11017" max="11017" width="16.425781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3" style="267" customWidth="1"/>
    <col min="11270" max="11272" width="24.42578125" style="267" customWidth="1"/>
    <col min="11273" max="11273" width="16.425781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3" style="267" customWidth="1"/>
    <col min="11526" max="11528" width="24.42578125" style="267" customWidth="1"/>
    <col min="11529" max="11529" width="16.425781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3" style="267" customWidth="1"/>
    <col min="11782" max="11784" width="24.42578125" style="267" customWidth="1"/>
    <col min="11785" max="11785" width="16.425781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3" style="267" customWidth="1"/>
    <col min="12038" max="12040" width="24.42578125" style="267" customWidth="1"/>
    <col min="12041" max="12041" width="16.425781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3" style="267" customWidth="1"/>
    <col min="12294" max="12296" width="24.42578125" style="267" customWidth="1"/>
    <col min="12297" max="12297" width="16.425781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3" style="267" customWidth="1"/>
    <col min="12550" max="12552" width="24.42578125" style="267" customWidth="1"/>
    <col min="12553" max="12553" width="16.425781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3" style="267" customWidth="1"/>
    <col min="12806" max="12808" width="24.42578125" style="267" customWidth="1"/>
    <col min="12809" max="12809" width="16.425781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3" style="267" customWidth="1"/>
    <col min="13062" max="13064" width="24.42578125" style="267" customWidth="1"/>
    <col min="13065" max="13065" width="16.425781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3" style="267" customWidth="1"/>
    <col min="13318" max="13320" width="24.42578125" style="267" customWidth="1"/>
    <col min="13321" max="13321" width="16.425781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3" style="267" customWidth="1"/>
    <col min="13574" max="13576" width="24.42578125" style="267" customWidth="1"/>
    <col min="13577" max="13577" width="16.425781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3" style="267" customWidth="1"/>
    <col min="13830" max="13832" width="24.42578125" style="267" customWidth="1"/>
    <col min="13833" max="13833" width="16.425781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3" style="267" customWidth="1"/>
    <col min="14086" max="14088" width="24.42578125" style="267" customWidth="1"/>
    <col min="14089" max="14089" width="16.425781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3" style="267" customWidth="1"/>
    <col min="14342" max="14344" width="24.42578125" style="267" customWidth="1"/>
    <col min="14345" max="14345" width="16.425781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3" style="267" customWidth="1"/>
    <col min="14598" max="14600" width="24.42578125" style="267" customWidth="1"/>
    <col min="14601" max="14601" width="16.425781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3" style="267" customWidth="1"/>
    <col min="14854" max="14856" width="24.42578125" style="267" customWidth="1"/>
    <col min="14857" max="14857" width="16.425781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3" style="267" customWidth="1"/>
    <col min="15110" max="15112" width="24.42578125" style="267" customWidth="1"/>
    <col min="15113" max="15113" width="16.425781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3" style="267" customWidth="1"/>
    <col min="15366" max="15368" width="24.42578125" style="267" customWidth="1"/>
    <col min="15369" max="15369" width="16.425781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3" style="267" customWidth="1"/>
    <col min="15622" max="15624" width="24.42578125" style="267" customWidth="1"/>
    <col min="15625" max="15625" width="16.425781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3" style="267" customWidth="1"/>
    <col min="15878" max="15880" width="24.42578125" style="267" customWidth="1"/>
    <col min="15881" max="15881" width="16.425781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3" style="267" customWidth="1"/>
    <col min="16134" max="16136" width="24.42578125" style="267" customWidth="1"/>
    <col min="16137" max="16137" width="16.425781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532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663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1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70" t="s">
        <v>429</v>
      </c>
      <c r="G12" s="270" t="s">
        <v>371</v>
      </c>
      <c r="H12" s="270" t="s">
        <v>372</v>
      </c>
      <c r="I12" s="291"/>
    </row>
    <row r="13" spans="1:11" ht="18.75" x14ac:dyDescent="0.3">
      <c r="A13" s="527">
        <v>1</v>
      </c>
      <c r="B13" s="528" t="s">
        <v>465</v>
      </c>
      <c r="C13" s="528"/>
      <c r="D13" s="529"/>
      <c r="E13" s="529"/>
      <c r="F13" s="526"/>
      <c r="G13" s="526"/>
      <c r="H13" s="526">
        <f>E13-G13</f>
        <v>0</v>
      </c>
    </row>
    <row r="14" spans="1:11" ht="18.75" x14ac:dyDescent="0.3">
      <c r="A14" s="527">
        <v>2</v>
      </c>
      <c r="B14" s="528" t="s">
        <v>466</v>
      </c>
      <c r="C14" s="528"/>
      <c r="D14" s="529"/>
      <c r="E14" s="529">
        <f>SUM(E15:E18)</f>
        <v>0</v>
      </c>
      <c r="F14" s="526"/>
      <c r="G14" s="526"/>
      <c r="H14" s="526"/>
    </row>
    <row r="15" spans="1:11" s="274" customFormat="1" ht="18.75" x14ac:dyDescent="0.3">
      <c r="A15" s="271"/>
      <c r="B15" s="228" t="s">
        <v>267</v>
      </c>
      <c r="C15" s="228"/>
      <c r="D15" s="306"/>
      <c r="E15" s="299"/>
      <c r="F15" s="526"/>
      <c r="G15" s="526"/>
      <c r="H15" s="526">
        <f>E15-G15</f>
        <v>0</v>
      </c>
      <c r="I15" s="273"/>
    </row>
    <row r="16" spans="1:11" s="274" customFormat="1" ht="18.75" x14ac:dyDescent="0.3">
      <c r="A16" s="271"/>
      <c r="B16" s="228" t="s">
        <v>467</v>
      </c>
      <c r="C16" s="228"/>
      <c r="D16" s="306"/>
      <c r="E16" s="299"/>
      <c r="F16" s="526"/>
      <c r="G16" s="526"/>
      <c r="H16" s="526">
        <f>E16-G16</f>
        <v>0</v>
      </c>
      <c r="I16" s="273"/>
    </row>
    <row r="17" spans="1:9" s="274" customFormat="1" ht="37.5" x14ac:dyDescent="0.3">
      <c r="A17" s="271"/>
      <c r="B17" s="228" t="s">
        <v>468</v>
      </c>
      <c r="C17" s="228"/>
      <c r="D17" s="306"/>
      <c r="E17" s="299"/>
      <c r="F17" s="526"/>
      <c r="G17" s="526"/>
      <c r="H17" s="526">
        <f>E17-G17</f>
        <v>0</v>
      </c>
      <c r="I17" s="273"/>
    </row>
    <row r="18" spans="1:9" s="274" customFormat="1" ht="18.75" x14ac:dyDescent="0.3">
      <c r="A18" s="271"/>
      <c r="B18" s="228"/>
      <c r="C18" s="228"/>
      <c r="D18" s="306"/>
      <c r="E18" s="299"/>
      <c r="F18" s="526"/>
      <c r="G18" s="526"/>
      <c r="H18" s="526"/>
      <c r="I18" s="273"/>
    </row>
    <row r="19" spans="1:9" s="274" customFormat="1" ht="18.75" x14ac:dyDescent="0.3">
      <c r="A19" s="527"/>
      <c r="B19" s="528" t="s">
        <v>364</v>
      </c>
      <c r="C19" s="528"/>
      <c r="D19" s="530" t="s">
        <v>374</v>
      </c>
      <c r="E19" s="529">
        <f>SUM(E13:E14)</f>
        <v>0</v>
      </c>
      <c r="F19" s="308" t="s">
        <v>438</v>
      </c>
      <c r="G19" s="306">
        <f>G13+G14</f>
        <v>0</v>
      </c>
      <c r="H19" s="306">
        <f>H13+H14</f>
        <v>0</v>
      </c>
      <c r="I19" s="273"/>
    </row>
    <row r="20" spans="1:9" s="274" customFormat="1" ht="18.75" x14ac:dyDescent="0.3">
      <c r="A20" s="279"/>
      <c r="B20" s="280"/>
      <c r="C20" s="280"/>
      <c r="D20" s="281"/>
      <c r="E20" s="282"/>
      <c r="F20" s="283"/>
      <c r="G20" s="283"/>
      <c r="H20" s="283"/>
      <c r="I20" s="273"/>
    </row>
    <row r="21" spans="1:9" s="274" customFormat="1" ht="18.75" x14ac:dyDescent="0.3">
      <c r="A21" s="279"/>
      <c r="B21" s="280"/>
      <c r="C21" s="280"/>
      <c r="D21" s="281"/>
      <c r="E21" s="282"/>
      <c r="F21" s="283"/>
      <c r="G21" s="283"/>
      <c r="H21" s="283"/>
      <c r="I21" s="273"/>
    </row>
    <row r="22" spans="1:9" ht="18.75" x14ac:dyDescent="0.25">
      <c r="A22" s="380" t="s">
        <v>541</v>
      </c>
      <c r="B22" s="377"/>
      <c r="C22" s="378"/>
      <c r="E22" s="604" t="s">
        <v>694</v>
      </c>
      <c r="F22" s="181"/>
      <c r="G22" s="377"/>
      <c r="I22" s="267"/>
    </row>
    <row r="23" spans="1:9" x14ac:dyDescent="0.25">
      <c r="A23" s="181"/>
      <c r="B23" s="389"/>
      <c r="C23" s="391" t="s">
        <v>171</v>
      </c>
      <c r="E23" s="391" t="s">
        <v>172</v>
      </c>
      <c r="F23" s="181"/>
      <c r="G23" s="389"/>
      <c r="I23" s="267"/>
    </row>
    <row r="24" spans="1:9" x14ac:dyDescent="0.25">
      <c r="A24" s="389"/>
      <c r="B24" s="82"/>
      <c r="C24" s="82"/>
      <c r="E24" s="82"/>
      <c r="F24" s="181"/>
      <c r="G24" s="82"/>
      <c r="I24" s="267"/>
    </row>
    <row r="25" spans="1:9" ht="18.75" x14ac:dyDescent="0.25">
      <c r="A25" s="380" t="s">
        <v>173</v>
      </c>
      <c r="B25" s="377"/>
      <c r="C25" s="378"/>
      <c r="E25" s="714" t="s">
        <v>742</v>
      </c>
      <c r="F25" s="181"/>
      <c r="G25" s="377"/>
    </row>
    <row r="26" spans="1:9" x14ac:dyDescent="0.25">
      <c r="A26" s="181"/>
      <c r="B26" s="389"/>
      <c r="C26" s="391" t="s">
        <v>171</v>
      </c>
      <c r="E26" s="391" t="s">
        <v>172</v>
      </c>
      <c r="F26" s="181"/>
      <c r="G26" s="389"/>
    </row>
    <row r="27" spans="1:9" ht="18.75" x14ac:dyDescent="0.3">
      <c r="A27" s="266"/>
      <c r="B27" s="266"/>
      <c r="C27" s="266"/>
      <c r="E27" s="266"/>
    </row>
    <row r="28" spans="1:9" ht="18.75" x14ac:dyDescent="0.3">
      <c r="B28" s="266"/>
      <c r="C28" s="266"/>
      <c r="D28" s="266"/>
      <c r="E28" s="266"/>
    </row>
    <row r="35" spans="8:8" x14ac:dyDescent="0.25">
      <c r="H35" s="267" t="s">
        <v>444</v>
      </c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K31"/>
  <sheetViews>
    <sheetView view="pageBreakPreview" zoomScale="60" workbookViewId="0">
      <selection activeCell="A3" sqref="A3:AX3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48.5703125" style="331" customWidth="1"/>
    <col min="7" max="8" width="19.28515625" style="330" customWidth="1"/>
    <col min="9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48.5703125" style="331" customWidth="1"/>
    <col min="263" max="264" width="19.28515625" style="331" customWidth="1"/>
    <col min="265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48.5703125" style="331" customWidth="1"/>
    <col min="519" max="520" width="19.28515625" style="331" customWidth="1"/>
    <col min="521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48.5703125" style="331" customWidth="1"/>
    <col min="775" max="776" width="19.28515625" style="331" customWidth="1"/>
    <col min="777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48.5703125" style="331" customWidth="1"/>
    <col min="1031" max="1032" width="19.28515625" style="331" customWidth="1"/>
    <col min="1033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48.5703125" style="331" customWidth="1"/>
    <col min="1287" max="1288" width="19.28515625" style="331" customWidth="1"/>
    <col min="1289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48.5703125" style="331" customWidth="1"/>
    <col min="1543" max="1544" width="19.28515625" style="331" customWidth="1"/>
    <col min="1545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48.5703125" style="331" customWidth="1"/>
    <col min="1799" max="1800" width="19.28515625" style="331" customWidth="1"/>
    <col min="1801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48.5703125" style="331" customWidth="1"/>
    <col min="2055" max="2056" width="19.28515625" style="331" customWidth="1"/>
    <col min="2057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48.5703125" style="331" customWidth="1"/>
    <col min="2311" max="2312" width="19.28515625" style="331" customWidth="1"/>
    <col min="2313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48.5703125" style="331" customWidth="1"/>
    <col min="2567" max="2568" width="19.28515625" style="331" customWidth="1"/>
    <col min="2569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48.5703125" style="331" customWidth="1"/>
    <col min="2823" max="2824" width="19.28515625" style="331" customWidth="1"/>
    <col min="2825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48.5703125" style="331" customWidth="1"/>
    <col min="3079" max="3080" width="19.28515625" style="331" customWidth="1"/>
    <col min="3081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48.5703125" style="331" customWidth="1"/>
    <col min="3335" max="3336" width="19.28515625" style="331" customWidth="1"/>
    <col min="3337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48.5703125" style="331" customWidth="1"/>
    <col min="3591" max="3592" width="19.28515625" style="331" customWidth="1"/>
    <col min="3593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48.5703125" style="331" customWidth="1"/>
    <col min="3847" max="3848" width="19.28515625" style="331" customWidth="1"/>
    <col min="3849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48.5703125" style="331" customWidth="1"/>
    <col min="4103" max="4104" width="19.28515625" style="331" customWidth="1"/>
    <col min="4105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48.5703125" style="331" customWidth="1"/>
    <col min="4359" max="4360" width="19.28515625" style="331" customWidth="1"/>
    <col min="4361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48.5703125" style="331" customWidth="1"/>
    <col min="4615" max="4616" width="19.28515625" style="331" customWidth="1"/>
    <col min="4617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48.5703125" style="331" customWidth="1"/>
    <col min="4871" max="4872" width="19.28515625" style="331" customWidth="1"/>
    <col min="4873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48.5703125" style="331" customWidth="1"/>
    <col min="5127" max="5128" width="19.28515625" style="331" customWidth="1"/>
    <col min="5129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48.5703125" style="331" customWidth="1"/>
    <col min="5383" max="5384" width="19.28515625" style="331" customWidth="1"/>
    <col min="5385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48.5703125" style="331" customWidth="1"/>
    <col min="5639" max="5640" width="19.28515625" style="331" customWidth="1"/>
    <col min="5641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48.5703125" style="331" customWidth="1"/>
    <col min="5895" max="5896" width="19.28515625" style="331" customWidth="1"/>
    <col min="5897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48.5703125" style="331" customWidth="1"/>
    <col min="6151" max="6152" width="19.28515625" style="331" customWidth="1"/>
    <col min="6153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48.5703125" style="331" customWidth="1"/>
    <col min="6407" max="6408" width="19.28515625" style="331" customWidth="1"/>
    <col min="6409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48.5703125" style="331" customWidth="1"/>
    <col min="6663" max="6664" width="19.28515625" style="331" customWidth="1"/>
    <col min="6665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48.5703125" style="331" customWidth="1"/>
    <col min="6919" max="6920" width="19.28515625" style="331" customWidth="1"/>
    <col min="6921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48.5703125" style="331" customWidth="1"/>
    <col min="7175" max="7176" width="19.28515625" style="331" customWidth="1"/>
    <col min="7177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48.5703125" style="331" customWidth="1"/>
    <col min="7431" max="7432" width="19.28515625" style="331" customWidth="1"/>
    <col min="7433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48.5703125" style="331" customWidth="1"/>
    <col min="7687" max="7688" width="19.28515625" style="331" customWidth="1"/>
    <col min="7689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48.5703125" style="331" customWidth="1"/>
    <col min="7943" max="7944" width="19.28515625" style="331" customWidth="1"/>
    <col min="7945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48.5703125" style="331" customWidth="1"/>
    <col min="8199" max="8200" width="19.28515625" style="331" customWidth="1"/>
    <col min="8201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48.5703125" style="331" customWidth="1"/>
    <col min="8455" max="8456" width="19.28515625" style="331" customWidth="1"/>
    <col min="8457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48.5703125" style="331" customWidth="1"/>
    <col min="8711" max="8712" width="19.28515625" style="331" customWidth="1"/>
    <col min="8713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48.5703125" style="331" customWidth="1"/>
    <col min="8967" max="8968" width="19.28515625" style="331" customWidth="1"/>
    <col min="8969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48.5703125" style="331" customWidth="1"/>
    <col min="9223" max="9224" width="19.28515625" style="331" customWidth="1"/>
    <col min="9225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48.5703125" style="331" customWidth="1"/>
    <col min="9479" max="9480" width="19.28515625" style="331" customWidth="1"/>
    <col min="9481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48.5703125" style="331" customWidth="1"/>
    <col min="9735" max="9736" width="19.28515625" style="331" customWidth="1"/>
    <col min="9737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48.5703125" style="331" customWidth="1"/>
    <col min="9991" max="9992" width="19.28515625" style="331" customWidth="1"/>
    <col min="9993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48.5703125" style="331" customWidth="1"/>
    <col min="10247" max="10248" width="19.28515625" style="331" customWidth="1"/>
    <col min="10249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48.5703125" style="331" customWidth="1"/>
    <col min="10503" max="10504" width="19.28515625" style="331" customWidth="1"/>
    <col min="10505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48.5703125" style="331" customWidth="1"/>
    <col min="10759" max="10760" width="19.28515625" style="331" customWidth="1"/>
    <col min="10761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48.5703125" style="331" customWidth="1"/>
    <col min="11015" max="11016" width="19.28515625" style="331" customWidth="1"/>
    <col min="11017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48.5703125" style="331" customWidth="1"/>
    <col min="11271" max="11272" width="19.28515625" style="331" customWidth="1"/>
    <col min="11273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48.5703125" style="331" customWidth="1"/>
    <col min="11527" max="11528" width="19.28515625" style="331" customWidth="1"/>
    <col min="11529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48.5703125" style="331" customWidth="1"/>
    <col min="11783" max="11784" width="19.28515625" style="331" customWidth="1"/>
    <col min="11785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48.5703125" style="331" customWidth="1"/>
    <col min="12039" max="12040" width="19.28515625" style="331" customWidth="1"/>
    <col min="12041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48.5703125" style="331" customWidth="1"/>
    <col min="12295" max="12296" width="19.28515625" style="331" customWidth="1"/>
    <col min="12297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48.5703125" style="331" customWidth="1"/>
    <col min="12551" max="12552" width="19.28515625" style="331" customWidth="1"/>
    <col min="12553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48.5703125" style="331" customWidth="1"/>
    <col min="12807" max="12808" width="19.28515625" style="331" customWidth="1"/>
    <col min="12809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48.5703125" style="331" customWidth="1"/>
    <col min="13063" max="13064" width="19.28515625" style="331" customWidth="1"/>
    <col min="13065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48.5703125" style="331" customWidth="1"/>
    <col min="13319" max="13320" width="19.28515625" style="331" customWidth="1"/>
    <col min="13321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48.5703125" style="331" customWidth="1"/>
    <col min="13575" max="13576" width="19.28515625" style="331" customWidth="1"/>
    <col min="13577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48.5703125" style="331" customWidth="1"/>
    <col min="13831" max="13832" width="19.28515625" style="331" customWidth="1"/>
    <col min="13833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48.5703125" style="331" customWidth="1"/>
    <col min="14087" max="14088" width="19.28515625" style="331" customWidth="1"/>
    <col min="14089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48.5703125" style="331" customWidth="1"/>
    <col min="14343" max="14344" width="19.28515625" style="331" customWidth="1"/>
    <col min="14345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48.5703125" style="331" customWidth="1"/>
    <col min="14599" max="14600" width="19.28515625" style="331" customWidth="1"/>
    <col min="14601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48.5703125" style="331" customWidth="1"/>
    <col min="14855" max="14856" width="19.28515625" style="331" customWidth="1"/>
    <col min="14857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48.5703125" style="331" customWidth="1"/>
    <col min="15111" max="15112" width="19.28515625" style="331" customWidth="1"/>
    <col min="15113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48.5703125" style="331" customWidth="1"/>
    <col min="15367" max="15368" width="19.28515625" style="331" customWidth="1"/>
    <col min="15369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48.5703125" style="331" customWidth="1"/>
    <col min="15623" max="15624" width="19.28515625" style="331" customWidth="1"/>
    <col min="15625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48.5703125" style="331" customWidth="1"/>
    <col min="15879" max="15880" width="19.28515625" style="331" customWidth="1"/>
    <col min="15881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48.5703125" style="331" customWidth="1"/>
    <col min="16135" max="16136" width="19.28515625" style="331" customWidth="1"/>
    <col min="16137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536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672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483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>
        <v>3</v>
      </c>
      <c r="D10" s="334">
        <v>4</v>
      </c>
      <c r="E10" s="334">
        <v>5</v>
      </c>
      <c r="F10" s="334">
        <v>6</v>
      </c>
      <c r="G10" s="540" t="s">
        <v>371</v>
      </c>
      <c r="H10" s="540" t="s">
        <v>372</v>
      </c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</row>
    <row r="12" spans="1:11" s="342" customFormat="1" ht="26.45" customHeight="1" x14ac:dyDescent="0.3">
      <c r="A12" s="337">
        <v>1</v>
      </c>
      <c r="B12" s="338" t="s">
        <v>487</v>
      </c>
      <c r="C12" s="339"/>
      <c r="D12" s="533"/>
      <c r="E12" s="533"/>
      <c r="F12" s="533">
        <v>0</v>
      </c>
      <c r="G12" s="534"/>
      <c r="H12" s="535">
        <f>F12-G12</f>
        <v>0</v>
      </c>
    </row>
    <row r="13" spans="1:11" s="345" customFormat="1" ht="22.15" customHeight="1" x14ac:dyDescent="0.3">
      <c r="A13" s="344">
        <v>2</v>
      </c>
      <c r="B13" s="348" t="s">
        <v>488</v>
      </c>
      <c r="C13" s="343"/>
      <c r="D13" s="533"/>
      <c r="E13" s="533"/>
      <c r="F13" s="533">
        <f>SUM(F14:F14)</f>
        <v>0</v>
      </c>
      <c r="G13" s="534"/>
      <c r="H13" s="534"/>
    </row>
    <row r="14" spans="1:11" s="345" customFormat="1" ht="24" customHeight="1" x14ac:dyDescent="0.3">
      <c r="A14" s="347"/>
      <c r="B14" s="346" t="s">
        <v>491</v>
      </c>
      <c r="C14" s="343"/>
      <c r="D14" s="533"/>
      <c r="E14" s="533"/>
      <c r="F14" s="536"/>
      <c r="G14" s="535"/>
      <c r="H14" s="535">
        <f>F14-G14</f>
        <v>0</v>
      </c>
    </row>
    <row r="15" spans="1:11" s="345" customFormat="1" ht="18" customHeight="1" x14ac:dyDescent="0.3">
      <c r="A15" s="347"/>
      <c r="B15" s="350"/>
      <c r="C15" s="343"/>
      <c r="D15" s="533"/>
      <c r="E15" s="533"/>
      <c r="F15" s="537"/>
      <c r="G15" s="534"/>
      <c r="H15" s="534"/>
    </row>
    <row r="16" spans="1:11" s="342" customFormat="1" x14ac:dyDescent="0.3">
      <c r="A16" s="351"/>
      <c r="B16" s="352" t="s">
        <v>364</v>
      </c>
      <c r="C16" s="353" t="s">
        <v>374</v>
      </c>
      <c r="D16" s="538" t="s">
        <v>374</v>
      </c>
      <c r="E16" s="538" t="s">
        <v>374</v>
      </c>
      <c r="F16" s="539">
        <f>SUM(F12:F13)</f>
        <v>0</v>
      </c>
      <c r="G16" s="534">
        <f>SUM(G12:G15)</f>
        <v>0</v>
      </c>
      <c r="H16" s="534">
        <f>SUM(H12:H15)</f>
        <v>0</v>
      </c>
    </row>
    <row r="17" spans="1:9" s="342" customFormat="1" x14ac:dyDescent="0.3">
      <c r="A17" s="1206" t="s">
        <v>551</v>
      </c>
      <c r="B17" s="1207"/>
      <c r="C17" s="1207"/>
      <c r="D17" s="1207"/>
      <c r="E17" s="1207"/>
      <c r="F17" s="1208"/>
      <c r="G17" s="359"/>
      <c r="H17" s="359"/>
    </row>
    <row r="18" spans="1:9" s="342" customFormat="1" x14ac:dyDescent="0.3">
      <c r="A18" s="337">
        <v>1</v>
      </c>
      <c r="B18" s="338" t="s">
        <v>487</v>
      </c>
      <c r="C18" s="339"/>
      <c r="D18" s="533"/>
      <c r="E18" s="533"/>
      <c r="F18" s="533">
        <v>0</v>
      </c>
      <c r="G18" s="534"/>
      <c r="H18" s="535">
        <f>F18-G18</f>
        <v>0</v>
      </c>
    </row>
    <row r="19" spans="1:9" s="82" customFormat="1" ht="23.25" customHeight="1" x14ac:dyDescent="0.3">
      <c r="A19" s="344">
        <v>2</v>
      </c>
      <c r="B19" s="348" t="s">
        <v>488</v>
      </c>
      <c r="C19" s="343"/>
      <c r="D19" s="533"/>
      <c r="E19" s="533"/>
      <c r="F19" s="533">
        <f>SUM(F20:F20)</f>
        <v>0</v>
      </c>
      <c r="G19" s="534"/>
      <c r="H19" s="534"/>
    </row>
    <row r="20" spans="1:9" s="82" customFormat="1" x14ac:dyDescent="0.3">
      <c r="A20" s="347"/>
      <c r="B20" s="346" t="s">
        <v>491</v>
      </c>
      <c r="C20" s="343"/>
      <c r="D20" s="533"/>
      <c r="E20" s="533"/>
      <c r="F20" s="536"/>
      <c r="G20" s="535"/>
      <c r="H20" s="535">
        <f>F20-G20</f>
        <v>0</v>
      </c>
    </row>
    <row r="21" spans="1:9" s="82" customFormat="1" x14ac:dyDescent="0.3">
      <c r="A21" s="347"/>
      <c r="B21" s="350"/>
      <c r="C21" s="343"/>
      <c r="D21" s="533"/>
      <c r="E21" s="533"/>
      <c r="F21" s="537"/>
      <c r="G21" s="534"/>
      <c r="H21" s="534"/>
    </row>
    <row r="22" spans="1:9" s="82" customFormat="1" x14ac:dyDescent="0.3">
      <c r="A22" s="351"/>
      <c r="B22" s="352" t="s">
        <v>364</v>
      </c>
      <c r="C22" s="353" t="s">
        <v>374</v>
      </c>
      <c r="D22" s="538" t="s">
        <v>374</v>
      </c>
      <c r="E22" s="538" t="s">
        <v>374</v>
      </c>
      <c r="F22" s="539">
        <f>SUM(F18:F19)</f>
        <v>0</v>
      </c>
      <c r="G22" s="534">
        <f>SUM(G18:G21)</f>
        <v>0</v>
      </c>
      <c r="H22" s="534">
        <f>SUM(H18:H21)</f>
        <v>0</v>
      </c>
    </row>
    <row r="23" spans="1:9" s="82" customFormat="1" x14ac:dyDescent="0.3">
      <c r="A23" s="355"/>
      <c r="B23" s="356"/>
      <c r="C23" s="357"/>
      <c r="D23" s="357"/>
      <c r="E23" s="357"/>
      <c r="F23" s="358"/>
      <c r="G23" s="359"/>
      <c r="H23" s="359"/>
    </row>
    <row r="24" spans="1:9" s="267" customFormat="1" x14ac:dyDescent="0.25">
      <c r="A24" s="380" t="s">
        <v>541</v>
      </c>
      <c r="B24" s="377"/>
      <c r="D24" s="378"/>
      <c r="F24" s="604" t="s">
        <v>694</v>
      </c>
      <c r="G24" s="377"/>
    </row>
    <row r="25" spans="1:9" s="267" customFormat="1" ht="15.75" x14ac:dyDescent="0.25">
      <c r="A25" s="181"/>
      <c r="B25" s="389"/>
      <c r="D25" s="391" t="s">
        <v>171</v>
      </c>
      <c r="F25" s="391" t="s">
        <v>172</v>
      </c>
      <c r="G25" s="389"/>
    </row>
    <row r="26" spans="1:9" s="267" customFormat="1" ht="15.75" x14ac:dyDescent="0.25">
      <c r="A26" s="389"/>
      <c r="B26" s="82"/>
      <c r="D26" s="82"/>
      <c r="F26" s="82"/>
      <c r="G26" s="82"/>
    </row>
    <row r="27" spans="1:9" s="267" customFormat="1" x14ac:dyDescent="0.25">
      <c r="A27" s="380" t="s">
        <v>173</v>
      </c>
      <c r="B27" s="377"/>
      <c r="D27" s="378"/>
      <c r="F27" s="714" t="s">
        <v>742</v>
      </c>
      <c r="G27" s="377"/>
      <c r="I27" s="290"/>
    </row>
    <row r="28" spans="1:9" s="267" customFormat="1" ht="15.75" x14ac:dyDescent="0.25">
      <c r="A28" s="181"/>
      <c r="B28" s="389"/>
      <c r="D28" s="391" t="s">
        <v>171</v>
      </c>
      <c r="F28" s="391" t="s">
        <v>172</v>
      </c>
      <c r="G28" s="389"/>
      <c r="I28" s="290"/>
    </row>
    <row r="29" spans="1:9" x14ac:dyDescent="0.3">
      <c r="A29" s="360"/>
      <c r="B29" s="329"/>
      <c r="C29" s="329"/>
      <c r="D29" s="329"/>
      <c r="E29" s="329"/>
      <c r="F29" s="360"/>
    </row>
    <row r="30" spans="1:9" x14ac:dyDescent="0.3">
      <c r="A30" s="360"/>
      <c r="B30" s="329"/>
      <c r="C30" s="329"/>
      <c r="D30" s="329"/>
      <c r="E30" s="329"/>
      <c r="F30" s="360"/>
    </row>
    <row r="31" spans="1:9" ht="21" x14ac:dyDescent="0.35">
      <c r="A31"/>
      <c r="B31" s="362"/>
      <c r="C31" s="362"/>
      <c r="D31" s="362"/>
      <c r="E31" s="362"/>
      <c r="F31" s="362"/>
      <c r="G31" s="363"/>
      <c r="H31" s="363"/>
    </row>
  </sheetData>
  <mergeCells count="3">
    <mergeCell ref="A3:F3"/>
    <mergeCell ref="A11:F11"/>
    <mergeCell ref="A17:F17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K28"/>
  <sheetViews>
    <sheetView view="pageBreakPreview" topLeftCell="A4" zoomScale="70" zoomScaleNormal="85" zoomScaleSheetLayoutView="70" workbookViewId="0">
      <selection activeCell="A3" sqref="A3:AX3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41.85546875" style="331" customWidth="1"/>
    <col min="7" max="8" width="19.28515625" style="330" customWidth="1"/>
    <col min="9" max="9" width="12.5703125" style="364" customWidth="1"/>
    <col min="10" max="10" width="10.7109375" style="331" customWidth="1"/>
    <col min="11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41.85546875" style="331" customWidth="1"/>
    <col min="263" max="264" width="19.28515625" style="331" customWidth="1"/>
    <col min="265" max="265" width="12.5703125" style="331" customWidth="1"/>
    <col min="266" max="266" width="10.7109375" style="331" customWidth="1"/>
    <col min="267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41.85546875" style="331" customWidth="1"/>
    <col min="519" max="520" width="19.28515625" style="331" customWidth="1"/>
    <col min="521" max="521" width="12.5703125" style="331" customWidth="1"/>
    <col min="522" max="522" width="10.7109375" style="331" customWidth="1"/>
    <col min="523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41.85546875" style="331" customWidth="1"/>
    <col min="775" max="776" width="19.28515625" style="331" customWidth="1"/>
    <col min="777" max="777" width="12.5703125" style="331" customWidth="1"/>
    <col min="778" max="778" width="10.7109375" style="331" customWidth="1"/>
    <col min="779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41.85546875" style="331" customWidth="1"/>
    <col min="1031" max="1032" width="19.28515625" style="331" customWidth="1"/>
    <col min="1033" max="1033" width="12.5703125" style="331" customWidth="1"/>
    <col min="1034" max="1034" width="10.7109375" style="331" customWidth="1"/>
    <col min="1035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41.85546875" style="331" customWidth="1"/>
    <col min="1287" max="1288" width="19.28515625" style="331" customWidth="1"/>
    <col min="1289" max="1289" width="12.5703125" style="331" customWidth="1"/>
    <col min="1290" max="1290" width="10.7109375" style="331" customWidth="1"/>
    <col min="1291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41.85546875" style="331" customWidth="1"/>
    <col min="1543" max="1544" width="19.28515625" style="331" customWidth="1"/>
    <col min="1545" max="1545" width="12.5703125" style="331" customWidth="1"/>
    <col min="1546" max="1546" width="10.7109375" style="331" customWidth="1"/>
    <col min="1547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41.85546875" style="331" customWidth="1"/>
    <col min="1799" max="1800" width="19.28515625" style="331" customWidth="1"/>
    <col min="1801" max="1801" width="12.5703125" style="331" customWidth="1"/>
    <col min="1802" max="1802" width="10.7109375" style="331" customWidth="1"/>
    <col min="1803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41.85546875" style="331" customWidth="1"/>
    <col min="2055" max="2056" width="19.28515625" style="331" customWidth="1"/>
    <col min="2057" max="2057" width="12.5703125" style="331" customWidth="1"/>
    <col min="2058" max="2058" width="10.7109375" style="331" customWidth="1"/>
    <col min="2059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41.85546875" style="331" customWidth="1"/>
    <col min="2311" max="2312" width="19.28515625" style="331" customWidth="1"/>
    <col min="2313" max="2313" width="12.5703125" style="331" customWidth="1"/>
    <col min="2314" max="2314" width="10.7109375" style="331" customWidth="1"/>
    <col min="2315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41.85546875" style="331" customWidth="1"/>
    <col min="2567" max="2568" width="19.28515625" style="331" customWidth="1"/>
    <col min="2569" max="2569" width="12.5703125" style="331" customWidth="1"/>
    <col min="2570" max="2570" width="10.7109375" style="331" customWidth="1"/>
    <col min="2571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41.85546875" style="331" customWidth="1"/>
    <col min="2823" max="2824" width="19.28515625" style="331" customWidth="1"/>
    <col min="2825" max="2825" width="12.5703125" style="331" customWidth="1"/>
    <col min="2826" max="2826" width="10.7109375" style="331" customWidth="1"/>
    <col min="2827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41.85546875" style="331" customWidth="1"/>
    <col min="3079" max="3080" width="19.28515625" style="331" customWidth="1"/>
    <col min="3081" max="3081" width="12.5703125" style="331" customWidth="1"/>
    <col min="3082" max="3082" width="10.7109375" style="331" customWidth="1"/>
    <col min="3083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41.85546875" style="331" customWidth="1"/>
    <col min="3335" max="3336" width="19.28515625" style="331" customWidth="1"/>
    <col min="3337" max="3337" width="12.5703125" style="331" customWidth="1"/>
    <col min="3338" max="3338" width="10.7109375" style="331" customWidth="1"/>
    <col min="3339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41.85546875" style="331" customWidth="1"/>
    <col min="3591" max="3592" width="19.28515625" style="331" customWidth="1"/>
    <col min="3593" max="3593" width="12.5703125" style="331" customWidth="1"/>
    <col min="3594" max="3594" width="10.7109375" style="331" customWidth="1"/>
    <col min="3595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41.85546875" style="331" customWidth="1"/>
    <col min="3847" max="3848" width="19.28515625" style="331" customWidth="1"/>
    <col min="3849" max="3849" width="12.5703125" style="331" customWidth="1"/>
    <col min="3850" max="3850" width="10.7109375" style="331" customWidth="1"/>
    <col min="3851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41.85546875" style="331" customWidth="1"/>
    <col min="4103" max="4104" width="19.28515625" style="331" customWidth="1"/>
    <col min="4105" max="4105" width="12.5703125" style="331" customWidth="1"/>
    <col min="4106" max="4106" width="10.7109375" style="331" customWidth="1"/>
    <col min="4107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41.85546875" style="331" customWidth="1"/>
    <col min="4359" max="4360" width="19.28515625" style="331" customWidth="1"/>
    <col min="4361" max="4361" width="12.5703125" style="331" customWidth="1"/>
    <col min="4362" max="4362" width="10.7109375" style="331" customWidth="1"/>
    <col min="4363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41.85546875" style="331" customWidth="1"/>
    <col min="4615" max="4616" width="19.28515625" style="331" customWidth="1"/>
    <col min="4617" max="4617" width="12.5703125" style="331" customWidth="1"/>
    <col min="4618" max="4618" width="10.7109375" style="331" customWidth="1"/>
    <col min="4619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41.85546875" style="331" customWidth="1"/>
    <col min="4871" max="4872" width="19.28515625" style="331" customWidth="1"/>
    <col min="4873" max="4873" width="12.5703125" style="331" customWidth="1"/>
    <col min="4874" max="4874" width="10.7109375" style="331" customWidth="1"/>
    <col min="4875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41.85546875" style="331" customWidth="1"/>
    <col min="5127" max="5128" width="19.28515625" style="331" customWidth="1"/>
    <col min="5129" max="5129" width="12.5703125" style="331" customWidth="1"/>
    <col min="5130" max="5130" width="10.7109375" style="331" customWidth="1"/>
    <col min="5131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41.85546875" style="331" customWidth="1"/>
    <col min="5383" max="5384" width="19.28515625" style="331" customWidth="1"/>
    <col min="5385" max="5385" width="12.5703125" style="331" customWidth="1"/>
    <col min="5386" max="5386" width="10.7109375" style="331" customWidth="1"/>
    <col min="5387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41.85546875" style="331" customWidth="1"/>
    <col min="5639" max="5640" width="19.28515625" style="331" customWidth="1"/>
    <col min="5641" max="5641" width="12.5703125" style="331" customWidth="1"/>
    <col min="5642" max="5642" width="10.7109375" style="331" customWidth="1"/>
    <col min="5643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41.85546875" style="331" customWidth="1"/>
    <col min="5895" max="5896" width="19.28515625" style="331" customWidth="1"/>
    <col min="5897" max="5897" width="12.5703125" style="331" customWidth="1"/>
    <col min="5898" max="5898" width="10.7109375" style="331" customWidth="1"/>
    <col min="5899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41.85546875" style="331" customWidth="1"/>
    <col min="6151" max="6152" width="19.28515625" style="331" customWidth="1"/>
    <col min="6153" max="6153" width="12.5703125" style="331" customWidth="1"/>
    <col min="6154" max="6154" width="10.7109375" style="331" customWidth="1"/>
    <col min="6155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41.85546875" style="331" customWidth="1"/>
    <col min="6407" max="6408" width="19.28515625" style="331" customWidth="1"/>
    <col min="6409" max="6409" width="12.5703125" style="331" customWidth="1"/>
    <col min="6410" max="6410" width="10.7109375" style="331" customWidth="1"/>
    <col min="6411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41.85546875" style="331" customWidth="1"/>
    <col min="6663" max="6664" width="19.28515625" style="331" customWidth="1"/>
    <col min="6665" max="6665" width="12.5703125" style="331" customWidth="1"/>
    <col min="6666" max="6666" width="10.7109375" style="331" customWidth="1"/>
    <col min="6667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41.85546875" style="331" customWidth="1"/>
    <col min="6919" max="6920" width="19.28515625" style="331" customWidth="1"/>
    <col min="6921" max="6921" width="12.5703125" style="331" customWidth="1"/>
    <col min="6922" max="6922" width="10.7109375" style="331" customWidth="1"/>
    <col min="6923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41.85546875" style="331" customWidth="1"/>
    <col min="7175" max="7176" width="19.28515625" style="331" customWidth="1"/>
    <col min="7177" max="7177" width="12.5703125" style="331" customWidth="1"/>
    <col min="7178" max="7178" width="10.7109375" style="331" customWidth="1"/>
    <col min="7179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41.85546875" style="331" customWidth="1"/>
    <col min="7431" max="7432" width="19.28515625" style="331" customWidth="1"/>
    <col min="7433" max="7433" width="12.5703125" style="331" customWidth="1"/>
    <col min="7434" max="7434" width="10.7109375" style="331" customWidth="1"/>
    <col min="7435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41.85546875" style="331" customWidth="1"/>
    <col min="7687" max="7688" width="19.28515625" style="331" customWidth="1"/>
    <col min="7689" max="7689" width="12.5703125" style="331" customWidth="1"/>
    <col min="7690" max="7690" width="10.7109375" style="331" customWidth="1"/>
    <col min="7691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41.85546875" style="331" customWidth="1"/>
    <col min="7943" max="7944" width="19.28515625" style="331" customWidth="1"/>
    <col min="7945" max="7945" width="12.5703125" style="331" customWidth="1"/>
    <col min="7946" max="7946" width="10.7109375" style="331" customWidth="1"/>
    <col min="7947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41.85546875" style="331" customWidth="1"/>
    <col min="8199" max="8200" width="19.28515625" style="331" customWidth="1"/>
    <col min="8201" max="8201" width="12.5703125" style="331" customWidth="1"/>
    <col min="8202" max="8202" width="10.7109375" style="331" customWidth="1"/>
    <col min="8203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41.85546875" style="331" customWidth="1"/>
    <col min="8455" max="8456" width="19.28515625" style="331" customWidth="1"/>
    <col min="8457" max="8457" width="12.5703125" style="331" customWidth="1"/>
    <col min="8458" max="8458" width="10.7109375" style="331" customWidth="1"/>
    <col min="8459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41.85546875" style="331" customWidth="1"/>
    <col min="8711" max="8712" width="19.28515625" style="331" customWidth="1"/>
    <col min="8713" max="8713" width="12.5703125" style="331" customWidth="1"/>
    <col min="8714" max="8714" width="10.7109375" style="331" customWidth="1"/>
    <col min="8715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41.85546875" style="331" customWidth="1"/>
    <col min="8967" max="8968" width="19.28515625" style="331" customWidth="1"/>
    <col min="8969" max="8969" width="12.5703125" style="331" customWidth="1"/>
    <col min="8970" max="8970" width="10.7109375" style="331" customWidth="1"/>
    <col min="8971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41.85546875" style="331" customWidth="1"/>
    <col min="9223" max="9224" width="19.28515625" style="331" customWidth="1"/>
    <col min="9225" max="9225" width="12.5703125" style="331" customWidth="1"/>
    <col min="9226" max="9226" width="10.7109375" style="331" customWidth="1"/>
    <col min="9227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41.85546875" style="331" customWidth="1"/>
    <col min="9479" max="9480" width="19.28515625" style="331" customWidth="1"/>
    <col min="9481" max="9481" width="12.5703125" style="331" customWidth="1"/>
    <col min="9482" max="9482" width="10.7109375" style="331" customWidth="1"/>
    <col min="9483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41.85546875" style="331" customWidth="1"/>
    <col min="9735" max="9736" width="19.28515625" style="331" customWidth="1"/>
    <col min="9737" max="9737" width="12.5703125" style="331" customWidth="1"/>
    <col min="9738" max="9738" width="10.7109375" style="331" customWidth="1"/>
    <col min="9739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41.85546875" style="331" customWidth="1"/>
    <col min="9991" max="9992" width="19.28515625" style="331" customWidth="1"/>
    <col min="9993" max="9993" width="12.5703125" style="331" customWidth="1"/>
    <col min="9994" max="9994" width="10.7109375" style="331" customWidth="1"/>
    <col min="9995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41.85546875" style="331" customWidth="1"/>
    <col min="10247" max="10248" width="19.28515625" style="331" customWidth="1"/>
    <col min="10249" max="10249" width="12.5703125" style="331" customWidth="1"/>
    <col min="10250" max="10250" width="10.7109375" style="331" customWidth="1"/>
    <col min="10251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41.85546875" style="331" customWidth="1"/>
    <col min="10503" max="10504" width="19.28515625" style="331" customWidth="1"/>
    <col min="10505" max="10505" width="12.5703125" style="331" customWidth="1"/>
    <col min="10506" max="10506" width="10.7109375" style="331" customWidth="1"/>
    <col min="10507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41.85546875" style="331" customWidth="1"/>
    <col min="10759" max="10760" width="19.28515625" style="331" customWidth="1"/>
    <col min="10761" max="10761" width="12.5703125" style="331" customWidth="1"/>
    <col min="10762" max="10762" width="10.7109375" style="331" customWidth="1"/>
    <col min="10763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41.85546875" style="331" customWidth="1"/>
    <col min="11015" max="11016" width="19.28515625" style="331" customWidth="1"/>
    <col min="11017" max="11017" width="12.5703125" style="331" customWidth="1"/>
    <col min="11018" max="11018" width="10.7109375" style="331" customWidth="1"/>
    <col min="11019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41.85546875" style="331" customWidth="1"/>
    <col min="11271" max="11272" width="19.28515625" style="331" customWidth="1"/>
    <col min="11273" max="11273" width="12.5703125" style="331" customWidth="1"/>
    <col min="11274" max="11274" width="10.7109375" style="331" customWidth="1"/>
    <col min="11275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41.85546875" style="331" customWidth="1"/>
    <col min="11527" max="11528" width="19.28515625" style="331" customWidth="1"/>
    <col min="11529" max="11529" width="12.5703125" style="331" customWidth="1"/>
    <col min="11530" max="11530" width="10.7109375" style="331" customWidth="1"/>
    <col min="11531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41.85546875" style="331" customWidth="1"/>
    <col min="11783" max="11784" width="19.28515625" style="331" customWidth="1"/>
    <col min="11785" max="11785" width="12.5703125" style="331" customWidth="1"/>
    <col min="11786" max="11786" width="10.7109375" style="331" customWidth="1"/>
    <col min="11787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41.85546875" style="331" customWidth="1"/>
    <col min="12039" max="12040" width="19.28515625" style="331" customWidth="1"/>
    <col min="12041" max="12041" width="12.5703125" style="331" customWidth="1"/>
    <col min="12042" max="12042" width="10.7109375" style="331" customWidth="1"/>
    <col min="12043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41.85546875" style="331" customWidth="1"/>
    <col min="12295" max="12296" width="19.28515625" style="331" customWidth="1"/>
    <col min="12297" max="12297" width="12.5703125" style="331" customWidth="1"/>
    <col min="12298" max="12298" width="10.7109375" style="331" customWidth="1"/>
    <col min="12299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41.85546875" style="331" customWidth="1"/>
    <col min="12551" max="12552" width="19.28515625" style="331" customWidth="1"/>
    <col min="12553" max="12553" width="12.5703125" style="331" customWidth="1"/>
    <col min="12554" max="12554" width="10.7109375" style="331" customWidth="1"/>
    <col min="12555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41.85546875" style="331" customWidth="1"/>
    <col min="12807" max="12808" width="19.28515625" style="331" customWidth="1"/>
    <col min="12809" max="12809" width="12.5703125" style="331" customWidth="1"/>
    <col min="12810" max="12810" width="10.7109375" style="331" customWidth="1"/>
    <col min="12811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41.85546875" style="331" customWidth="1"/>
    <col min="13063" max="13064" width="19.28515625" style="331" customWidth="1"/>
    <col min="13065" max="13065" width="12.5703125" style="331" customWidth="1"/>
    <col min="13066" max="13066" width="10.7109375" style="331" customWidth="1"/>
    <col min="13067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41.85546875" style="331" customWidth="1"/>
    <col min="13319" max="13320" width="19.28515625" style="331" customWidth="1"/>
    <col min="13321" max="13321" width="12.5703125" style="331" customWidth="1"/>
    <col min="13322" max="13322" width="10.7109375" style="331" customWidth="1"/>
    <col min="13323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41.85546875" style="331" customWidth="1"/>
    <col min="13575" max="13576" width="19.28515625" style="331" customWidth="1"/>
    <col min="13577" max="13577" width="12.5703125" style="331" customWidth="1"/>
    <col min="13578" max="13578" width="10.7109375" style="331" customWidth="1"/>
    <col min="13579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41.85546875" style="331" customWidth="1"/>
    <col min="13831" max="13832" width="19.28515625" style="331" customWidth="1"/>
    <col min="13833" max="13833" width="12.5703125" style="331" customWidth="1"/>
    <col min="13834" max="13834" width="10.7109375" style="331" customWidth="1"/>
    <col min="13835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41.85546875" style="331" customWidth="1"/>
    <col min="14087" max="14088" width="19.28515625" style="331" customWidth="1"/>
    <col min="14089" max="14089" width="12.5703125" style="331" customWidth="1"/>
    <col min="14090" max="14090" width="10.7109375" style="331" customWidth="1"/>
    <col min="14091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41.85546875" style="331" customWidth="1"/>
    <col min="14343" max="14344" width="19.28515625" style="331" customWidth="1"/>
    <col min="14345" max="14345" width="12.5703125" style="331" customWidth="1"/>
    <col min="14346" max="14346" width="10.7109375" style="331" customWidth="1"/>
    <col min="14347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41.85546875" style="331" customWidth="1"/>
    <col min="14599" max="14600" width="19.28515625" style="331" customWidth="1"/>
    <col min="14601" max="14601" width="12.5703125" style="331" customWidth="1"/>
    <col min="14602" max="14602" width="10.7109375" style="331" customWidth="1"/>
    <col min="14603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41.85546875" style="331" customWidth="1"/>
    <col min="14855" max="14856" width="19.28515625" style="331" customWidth="1"/>
    <col min="14857" max="14857" width="12.5703125" style="331" customWidth="1"/>
    <col min="14858" max="14858" width="10.7109375" style="331" customWidth="1"/>
    <col min="14859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41.85546875" style="331" customWidth="1"/>
    <col min="15111" max="15112" width="19.28515625" style="331" customWidth="1"/>
    <col min="15113" max="15113" width="12.5703125" style="331" customWidth="1"/>
    <col min="15114" max="15114" width="10.7109375" style="331" customWidth="1"/>
    <col min="15115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41.85546875" style="331" customWidth="1"/>
    <col min="15367" max="15368" width="19.28515625" style="331" customWidth="1"/>
    <col min="15369" max="15369" width="12.5703125" style="331" customWidth="1"/>
    <col min="15370" max="15370" width="10.7109375" style="331" customWidth="1"/>
    <col min="15371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41.85546875" style="331" customWidth="1"/>
    <col min="15623" max="15624" width="19.28515625" style="331" customWidth="1"/>
    <col min="15625" max="15625" width="12.5703125" style="331" customWidth="1"/>
    <col min="15626" max="15626" width="10.7109375" style="331" customWidth="1"/>
    <col min="15627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41.85546875" style="331" customWidth="1"/>
    <col min="15879" max="15880" width="19.28515625" style="331" customWidth="1"/>
    <col min="15881" max="15881" width="12.5703125" style="331" customWidth="1"/>
    <col min="15882" max="15882" width="10.7109375" style="331" customWidth="1"/>
    <col min="15883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41.85546875" style="331" customWidth="1"/>
    <col min="16135" max="16136" width="19.28515625" style="331" customWidth="1"/>
    <col min="16137" max="16137" width="12.5703125" style="331" customWidth="1"/>
    <col min="16138" max="16138" width="10.7109375" style="331" customWidth="1"/>
    <col min="16139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537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673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492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/>
      <c r="D10" s="334">
        <v>3</v>
      </c>
      <c r="E10" s="334">
        <v>4</v>
      </c>
      <c r="F10" s="365">
        <v>5</v>
      </c>
      <c r="G10" s="335" t="s">
        <v>371</v>
      </c>
      <c r="H10" s="335" t="s">
        <v>372</v>
      </c>
      <c r="I10" s="366"/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  <c r="I11" s="366"/>
    </row>
    <row r="12" spans="1:11" s="345" customFormat="1" ht="22.15" customHeight="1" x14ac:dyDescent="0.3">
      <c r="A12" s="344">
        <v>1</v>
      </c>
      <c r="B12" s="348" t="s">
        <v>488</v>
      </c>
      <c r="C12" s="343"/>
      <c r="D12" s="340"/>
      <c r="E12" s="340"/>
      <c r="F12" s="368">
        <f>SUM(F13)</f>
        <v>0</v>
      </c>
      <c r="G12" s="341"/>
      <c r="H12" s="341"/>
      <c r="I12" s="367"/>
    </row>
    <row r="13" spans="1:11" s="345" customFormat="1" ht="35.25" customHeight="1" x14ac:dyDescent="0.3">
      <c r="A13" s="347"/>
      <c r="B13" s="346" t="s">
        <v>490</v>
      </c>
      <c r="C13" s="343"/>
      <c r="D13" s="340"/>
      <c r="E13" s="340"/>
      <c r="F13" s="369">
        <f>2595.09-2595.09</f>
        <v>0</v>
      </c>
      <c r="G13" s="349"/>
      <c r="H13" s="349">
        <f>F13-G13</f>
        <v>0</v>
      </c>
      <c r="I13" s="367"/>
    </row>
    <row r="14" spans="1:11" s="345" customFormat="1" ht="19.5" customHeight="1" x14ac:dyDescent="0.3">
      <c r="A14" s="347"/>
      <c r="B14" s="266"/>
      <c r="C14" s="343"/>
      <c r="D14" s="340"/>
      <c r="E14" s="340"/>
      <c r="F14" s="368"/>
      <c r="G14" s="341"/>
      <c r="H14" s="341"/>
      <c r="I14" s="367"/>
    </row>
    <row r="15" spans="1:11" s="342" customFormat="1" x14ac:dyDescent="0.3">
      <c r="A15" s="351"/>
      <c r="B15" s="352" t="s">
        <v>364</v>
      </c>
      <c r="C15" s="353" t="s">
        <v>374</v>
      </c>
      <c r="D15" s="353" t="s">
        <v>374</v>
      </c>
      <c r="E15" s="353" t="s">
        <v>374</v>
      </c>
      <c r="F15" s="354">
        <f>SUM(F13:F14)</f>
        <v>0</v>
      </c>
      <c r="G15" s="341">
        <f>SUM(G13:G13)</f>
        <v>0</v>
      </c>
      <c r="H15" s="341">
        <f>SUM(H13:H13)</f>
        <v>0</v>
      </c>
      <c r="I15" s="367"/>
    </row>
    <row r="16" spans="1:11" ht="18.75" customHeight="1" x14ac:dyDescent="0.3">
      <c r="A16" s="1206" t="s">
        <v>551</v>
      </c>
      <c r="B16" s="1207"/>
      <c r="C16" s="1207"/>
      <c r="D16" s="1207"/>
      <c r="E16" s="1207"/>
      <c r="F16" s="1208"/>
    </row>
    <row r="17" spans="1:10" x14ac:dyDescent="0.3">
      <c r="A17" s="344">
        <v>1</v>
      </c>
      <c r="B17" s="348" t="s">
        <v>488</v>
      </c>
      <c r="C17" s="343"/>
      <c r="D17" s="340"/>
      <c r="E17" s="340"/>
      <c r="F17" s="368">
        <f>SUM(F18)</f>
        <v>0</v>
      </c>
      <c r="G17" s="341"/>
      <c r="H17" s="341"/>
      <c r="J17" s="370"/>
    </row>
    <row r="18" spans="1:10" ht="37.5" x14ac:dyDescent="0.3">
      <c r="A18" s="347"/>
      <c r="B18" s="346" t="s">
        <v>490</v>
      </c>
      <c r="C18" s="343"/>
      <c r="D18" s="340"/>
      <c r="E18" s="340"/>
      <c r="F18" s="369">
        <f>2595.09-2595.09</f>
        <v>0</v>
      </c>
      <c r="G18" s="349"/>
      <c r="H18" s="349">
        <f>F18-G18</f>
        <v>0</v>
      </c>
    </row>
    <row r="19" spans="1:10" x14ac:dyDescent="0.3">
      <c r="A19" s="347"/>
      <c r="B19" s="266"/>
      <c r="C19" s="343"/>
      <c r="D19" s="340"/>
      <c r="E19" s="340"/>
      <c r="F19" s="368"/>
      <c r="G19" s="341"/>
      <c r="H19" s="341"/>
    </row>
    <row r="20" spans="1:10" x14ac:dyDescent="0.3">
      <c r="A20" s="351"/>
      <c r="B20" s="352" t="s">
        <v>364</v>
      </c>
      <c r="C20" s="353" t="s">
        <v>374</v>
      </c>
      <c r="D20" s="353" t="s">
        <v>374</v>
      </c>
      <c r="E20" s="353" t="s">
        <v>374</v>
      </c>
      <c r="F20" s="354">
        <f>SUM(F18:F19)</f>
        <v>0</v>
      </c>
      <c r="G20" s="341">
        <f>SUM(G18:G18)</f>
        <v>0</v>
      </c>
      <c r="H20" s="341">
        <f>SUM(H18:H18)</f>
        <v>0</v>
      </c>
    </row>
    <row r="21" spans="1:10" s="82" customFormat="1" ht="23.25" customHeight="1" x14ac:dyDescent="0.25">
      <c r="A21" s="83"/>
    </row>
    <row r="22" spans="1:10" s="267" customFormat="1" x14ac:dyDescent="0.25">
      <c r="A22" s="380" t="s">
        <v>541</v>
      </c>
      <c r="B22" s="377"/>
      <c r="D22" s="378"/>
      <c r="F22" s="604" t="s">
        <v>694</v>
      </c>
      <c r="G22" s="377"/>
    </row>
    <row r="23" spans="1:10" s="267" customFormat="1" ht="15.75" x14ac:dyDescent="0.25">
      <c r="A23" s="181"/>
      <c r="B23" s="389"/>
      <c r="D23" s="391" t="s">
        <v>171</v>
      </c>
      <c r="F23" s="391" t="s">
        <v>172</v>
      </c>
      <c r="G23" s="389"/>
    </row>
    <row r="24" spans="1:10" s="267" customFormat="1" ht="15.75" x14ac:dyDescent="0.25">
      <c r="A24" s="389"/>
      <c r="B24" s="82"/>
      <c r="D24" s="82"/>
      <c r="F24" s="82"/>
      <c r="G24" s="82"/>
    </row>
    <row r="25" spans="1:10" s="267" customFormat="1" x14ac:dyDescent="0.25">
      <c r="A25" s="380" t="s">
        <v>173</v>
      </c>
      <c r="B25" s="377"/>
      <c r="D25" s="378"/>
      <c r="F25" s="714" t="s">
        <v>742</v>
      </c>
      <c r="G25" s="377"/>
      <c r="I25" s="290"/>
    </row>
    <row r="26" spans="1:10" s="267" customFormat="1" ht="15.75" x14ac:dyDescent="0.25">
      <c r="A26" s="181"/>
      <c r="B26" s="389"/>
      <c r="D26" s="391" t="s">
        <v>171</v>
      </c>
      <c r="F26" s="391" t="s">
        <v>172</v>
      </c>
      <c r="G26" s="389"/>
      <c r="I26" s="290"/>
    </row>
    <row r="27" spans="1:10" s="361" customFormat="1" x14ac:dyDescent="0.3">
      <c r="A27" s="360"/>
      <c r="B27" s="329"/>
      <c r="C27" s="329"/>
      <c r="D27" s="329"/>
      <c r="E27" s="329"/>
      <c r="F27" s="360"/>
      <c r="G27" s="330"/>
      <c r="H27" s="330"/>
      <c r="I27" s="364"/>
    </row>
    <row r="28" spans="1:10" customFormat="1" ht="21" x14ac:dyDescent="0.35">
      <c r="B28" s="362"/>
      <c r="C28" s="362"/>
      <c r="D28" s="362"/>
      <c r="E28" s="362"/>
      <c r="F28" s="362"/>
      <c r="G28" s="363"/>
      <c r="H28" s="363"/>
      <c r="I28" s="371"/>
    </row>
  </sheetData>
  <mergeCells count="3">
    <mergeCell ref="A3:F3"/>
    <mergeCell ref="A11:F11"/>
    <mergeCell ref="A16:F1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K26"/>
  <sheetViews>
    <sheetView view="pageBreakPreview" zoomScale="60" workbookViewId="0">
      <selection activeCell="F47" sqref="F47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38.140625" style="331" customWidth="1"/>
    <col min="7" max="8" width="21.28515625" style="330" customWidth="1"/>
    <col min="9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38.140625" style="331" customWidth="1"/>
    <col min="263" max="264" width="21.28515625" style="331" customWidth="1"/>
    <col min="265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38.140625" style="331" customWidth="1"/>
    <col min="519" max="520" width="21.28515625" style="331" customWidth="1"/>
    <col min="521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38.140625" style="331" customWidth="1"/>
    <col min="775" max="776" width="21.28515625" style="331" customWidth="1"/>
    <col min="777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38.140625" style="331" customWidth="1"/>
    <col min="1031" max="1032" width="21.28515625" style="331" customWidth="1"/>
    <col min="1033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38.140625" style="331" customWidth="1"/>
    <col min="1287" max="1288" width="21.28515625" style="331" customWidth="1"/>
    <col min="1289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38.140625" style="331" customWidth="1"/>
    <col min="1543" max="1544" width="21.28515625" style="331" customWidth="1"/>
    <col min="1545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38.140625" style="331" customWidth="1"/>
    <col min="1799" max="1800" width="21.28515625" style="331" customWidth="1"/>
    <col min="1801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38.140625" style="331" customWidth="1"/>
    <col min="2055" max="2056" width="21.28515625" style="331" customWidth="1"/>
    <col min="2057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38.140625" style="331" customWidth="1"/>
    <col min="2311" max="2312" width="21.28515625" style="331" customWidth="1"/>
    <col min="2313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38.140625" style="331" customWidth="1"/>
    <col min="2567" max="2568" width="21.28515625" style="331" customWidth="1"/>
    <col min="2569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38.140625" style="331" customWidth="1"/>
    <col min="2823" max="2824" width="21.28515625" style="331" customWidth="1"/>
    <col min="2825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38.140625" style="331" customWidth="1"/>
    <col min="3079" max="3080" width="21.28515625" style="331" customWidth="1"/>
    <col min="3081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38.140625" style="331" customWidth="1"/>
    <col min="3335" max="3336" width="21.28515625" style="331" customWidth="1"/>
    <col min="3337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38.140625" style="331" customWidth="1"/>
    <col min="3591" max="3592" width="21.28515625" style="331" customWidth="1"/>
    <col min="3593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38.140625" style="331" customWidth="1"/>
    <col min="3847" max="3848" width="21.28515625" style="331" customWidth="1"/>
    <col min="3849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38.140625" style="331" customWidth="1"/>
    <col min="4103" max="4104" width="21.28515625" style="331" customWidth="1"/>
    <col min="4105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38.140625" style="331" customWidth="1"/>
    <col min="4359" max="4360" width="21.28515625" style="331" customWidth="1"/>
    <col min="4361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38.140625" style="331" customWidth="1"/>
    <col min="4615" max="4616" width="21.28515625" style="331" customWidth="1"/>
    <col min="4617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38.140625" style="331" customWidth="1"/>
    <col min="4871" max="4872" width="21.28515625" style="331" customWidth="1"/>
    <col min="4873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38.140625" style="331" customWidth="1"/>
    <col min="5127" max="5128" width="21.28515625" style="331" customWidth="1"/>
    <col min="5129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38.140625" style="331" customWidth="1"/>
    <col min="5383" max="5384" width="21.28515625" style="331" customWidth="1"/>
    <col min="5385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38.140625" style="331" customWidth="1"/>
    <col min="5639" max="5640" width="21.28515625" style="331" customWidth="1"/>
    <col min="5641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38.140625" style="331" customWidth="1"/>
    <col min="5895" max="5896" width="21.28515625" style="331" customWidth="1"/>
    <col min="5897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38.140625" style="331" customWidth="1"/>
    <col min="6151" max="6152" width="21.28515625" style="331" customWidth="1"/>
    <col min="6153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38.140625" style="331" customWidth="1"/>
    <col min="6407" max="6408" width="21.28515625" style="331" customWidth="1"/>
    <col min="6409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38.140625" style="331" customWidth="1"/>
    <col min="6663" max="6664" width="21.28515625" style="331" customWidth="1"/>
    <col min="6665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38.140625" style="331" customWidth="1"/>
    <col min="6919" max="6920" width="21.28515625" style="331" customWidth="1"/>
    <col min="6921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38.140625" style="331" customWidth="1"/>
    <col min="7175" max="7176" width="21.28515625" style="331" customWidth="1"/>
    <col min="7177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38.140625" style="331" customWidth="1"/>
    <col min="7431" max="7432" width="21.28515625" style="331" customWidth="1"/>
    <col min="7433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38.140625" style="331" customWidth="1"/>
    <col min="7687" max="7688" width="21.28515625" style="331" customWidth="1"/>
    <col min="7689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38.140625" style="331" customWidth="1"/>
    <col min="7943" max="7944" width="21.28515625" style="331" customWidth="1"/>
    <col min="7945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38.140625" style="331" customWidth="1"/>
    <col min="8199" max="8200" width="21.28515625" style="331" customWidth="1"/>
    <col min="8201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38.140625" style="331" customWidth="1"/>
    <col min="8455" max="8456" width="21.28515625" style="331" customWidth="1"/>
    <col min="8457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38.140625" style="331" customWidth="1"/>
    <col min="8711" max="8712" width="21.28515625" style="331" customWidth="1"/>
    <col min="8713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38.140625" style="331" customWidth="1"/>
    <col min="8967" max="8968" width="21.28515625" style="331" customWidth="1"/>
    <col min="8969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38.140625" style="331" customWidth="1"/>
    <col min="9223" max="9224" width="21.28515625" style="331" customWidth="1"/>
    <col min="9225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38.140625" style="331" customWidth="1"/>
    <col min="9479" max="9480" width="21.28515625" style="331" customWidth="1"/>
    <col min="9481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38.140625" style="331" customWidth="1"/>
    <col min="9735" max="9736" width="21.28515625" style="331" customWidth="1"/>
    <col min="9737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38.140625" style="331" customWidth="1"/>
    <col min="9991" max="9992" width="21.28515625" style="331" customWidth="1"/>
    <col min="9993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38.140625" style="331" customWidth="1"/>
    <col min="10247" max="10248" width="21.28515625" style="331" customWidth="1"/>
    <col min="10249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38.140625" style="331" customWidth="1"/>
    <col min="10503" max="10504" width="21.28515625" style="331" customWidth="1"/>
    <col min="10505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38.140625" style="331" customWidth="1"/>
    <col min="10759" max="10760" width="21.28515625" style="331" customWidth="1"/>
    <col min="10761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38.140625" style="331" customWidth="1"/>
    <col min="11015" max="11016" width="21.28515625" style="331" customWidth="1"/>
    <col min="11017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38.140625" style="331" customWidth="1"/>
    <col min="11271" max="11272" width="21.28515625" style="331" customWidth="1"/>
    <col min="11273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38.140625" style="331" customWidth="1"/>
    <col min="11527" max="11528" width="21.28515625" style="331" customWidth="1"/>
    <col min="11529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38.140625" style="331" customWidth="1"/>
    <col min="11783" max="11784" width="21.28515625" style="331" customWidth="1"/>
    <col min="11785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38.140625" style="331" customWidth="1"/>
    <col min="12039" max="12040" width="21.28515625" style="331" customWidth="1"/>
    <col min="12041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38.140625" style="331" customWidth="1"/>
    <col min="12295" max="12296" width="21.28515625" style="331" customWidth="1"/>
    <col min="12297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38.140625" style="331" customWidth="1"/>
    <col min="12551" max="12552" width="21.28515625" style="331" customWidth="1"/>
    <col min="12553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38.140625" style="331" customWidth="1"/>
    <col min="12807" max="12808" width="21.28515625" style="331" customWidth="1"/>
    <col min="12809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38.140625" style="331" customWidth="1"/>
    <col min="13063" max="13064" width="21.28515625" style="331" customWidth="1"/>
    <col min="13065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38.140625" style="331" customWidth="1"/>
    <col min="13319" max="13320" width="21.28515625" style="331" customWidth="1"/>
    <col min="13321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38.140625" style="331" customWidth="1"/>
    <col min="13575" max="13576" width="21.28515625" style="331" customWidth="1"/>
    <col min="13577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38.140625" style="331" customWidth="1"/>
    <col min="13831" max="13832" width="21.28515625" style="331" customWidth="1"/>
    <col min="13833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38.140625" style="331" customWidth="1"/>
    <col min="14087" max="14088" width="21.28515625" style="331" customWidth="1"/>
    <col min="14089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38.140625" style="331" customWidth="1"/>
    <col min="14343" max="14344" width="21.28515625" style="331" customWidth="1"/>
    <col min="14345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38.140625" style="331" customWidth="1"/>
    <col min="14599" max="14600" width="21.28515625" style="331" customWidth="1"/>
    <col min="14601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38.140625" style="331" customWidth="1"/>
    <col min="14855" max="14856" width="21.28515625" style="331" customWidth="1"/>
    <col min="14857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38.140625" style="331" customWidth="1"/>
    <col min="15111" max="15112" width="21.28515625" style="331" customWidth="1"/>
    <col min="15113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38.140625" style="331" customWidth="1"/>
    <col min="15367" max="15368" width="21.28515625" style="331" customWidth="1"/>
    <col min="15369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38.140625" style="331" customWidth="1"/>
    <col min="15623" max="15624" width="21.28515625" style="331" customWidth="1"/>
    <col min="15625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38.140625" style="331" customWidth="1"/>
    <col min="15879" max="15880" width="21.28515625" style="331" customWidth="1"/>
    <col min="15881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38.140625" style="331" customWidth="1"/>
    <col min="16135" max="16136" width="21.28515625" style="331" customWidth="1"/>
    <col min="16137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538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674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492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/>
      <c r="D10" s="334">
        <v>3</v>
      </c>
      <c r="E10" s="334">
        <v>4</v>
      </c>
      <c r="F10" s="365">
        <v>5</v>
      </c>
      <c r="G10" s="335" t="s">
        <v>371</v>
      </c>
      <c r="H10" s="335" t="s">
        <v>372</v>
      </c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</row>
    <row r="12" spans="1:11" s="345" customFormat="1" ht="22.15" customHeight="1" x14ac:dyDescent="0.3">
      <c r="A12" s="344">
        <v>1</v>
      </c>
      <c r="B12" s="348" t="s">
        <v>488</v>
      </c>
      <c r="C12" s="343"/>
      <c r="D12" s="340"/>
      <c r="E12" s="340"/>
      <c r="F12" s="368">
        <f>SUM(F13)</f>
        <v>0</v>
      </c>
      <c r="G12" s="341"/>
      <c r="H12" s="341"/>
    </row>
    <row r="13" spans="1:11" s="345" customFormat="1" ht="22.15" customHeight="1" x14ac:dyDescent="0.3">
      <c r="A13" s="347"/>
      <c r="B13" s="346" t="s">
        <v>489</v>
      </c>
      <c r="C13" s="343"/>
      <c r="D13" s="340"/>
      <c r="E13" s="340"/>
      <c r="F13" s="369">
        <f>2595.09-2595.09</f>
        <v>0</v>
      </c>
      <c r="G13" s="349"/>
      <c r="H13" s="349">
        <f>F13-G13</f>
        <v>0</v>
      </c>
    </row>
    <row r="14" spans="1:11" s="345" customFormat="1" ht="35.25" customHeight="1" x14ac:dyDescent="0.3">
      <c r="A14" s="347"/>
      <c r="B14" s="266"/>
      <c r="C14" s="343"/>
      <c r="D14" s="340"/>
      <c r="E14" s="340"/>
      <c r="F14" s="368"/>
      <c r="G14" s="341"/>
      <c r="H14" s="341"/>
    </row>
    <row r="15" spans="1:11" s="345" customFormat="1" ht="18.75" customHeight="1" x14ac:dyDescent="0.3">
      <c r="A15" s="351"/>
      <c r="B15" s="352" t="s">
        <v>364</v>
      </c>
      <c r="C15" s="353" t="s">
        <v>374</v>
      </c>
      <c r="D15" s="353" t="s">
        <v>374</v>
      </c>
      <c r="E15" s="353" t="s">
        <v>374</v>
      </c>
      <c r="F15" s="354">
        <f>SUM(F13:F14)</f>
        <v>0</v>
      </c>
      <c r="G15" s="341">
        <f>SUM(G13:G13)</f>
        <v>0</v>
      </c>
      <c r="H15" s="341">
        <f>SUM(H13:H13)</f>
        <v>0</v>
      </c>
    </row>
    <row r="16" spans="1:11" s="345" customFormat="1" ht="35.25" customHeight="1" x14ac:dyDescent="0.3">
      <c r="A16" s="1206" t="s">
        <v>551</v>
      </c>
      <c r="B16" s="1207"/>
      <c r="C16" s="1207"/>
      <c r="D16" s="1207"/>
      <c r="E16" s="1207"/>
      <c r="F16" s="1208"/>
      <c r="G16" s="330"/>
      <c r="H16" s="330"/>
    </row>
    <row r="17" spans="1:9" s="342" customFormat="1" x14ac:dyDescent="0.3">
      <c r="A17" s="344">
        <v>1</v>
      </c>
      <c r="B17" s="348" t="s">
        <v>488</v>
      </c>
      <c r="C17" s="343"/>
      <c r="D17" s="340"/>
      <c r="E17" s="340"/>
      <c r="F17" s="368">
        <f>SUM(F18)</f>
        <v>0</v>
      </c>
      <c r="G17" s="341"/>
      <c r="H17" s="341"/>
    </row>
    <row r="18" spans="1:9" x14ac:dyDescent="0.3">
      <c r="A18" s="347"/>
      <c r="B18" s="346" t="s">
        <v>489</v>
      </c>
      <c r="C18" s="343"/>
      <c r="D18" s="340"/>
      <c r="E18" s="340"/>
      <c r="F18" s="369">
        <f>2595.09-2595.09</f>
        <v>0</v>
      </c>
      <c r="G18" s="349"/>
      <c r="H18" s="349">
        <f>F18-G18</f>
        <v>0</v>
      </c>
    </row>
    <row r="19" spans="1:9" s="82" customFormat="1" ht="23.25" customHeight="1" x14ac:dyDescent="0.3">
      <c r="A19" s="347"/>
      <c r="B19" s="266"/>
      <c r="C19" s="343"/>
      <c r="D19" s="340"/>
      <c r="E19" s="340"/>
      <c r="F19" s="368"/>
      <c r="G19" s="341"/>
      <c r="H19" s="341"/>
    </row>
    <row r="20" spans="1:9" s="82" customFormat="1" x14ac:dyDescent="0.3">
      <c r="A20" s="351"/>
      <c r="B20" s="352" t="s">
        <v>364</v>
      </c>
      <c r="C20" s="353" t="s">
        <v>374</v>
      </c>
      <c r="D20" s="353" t="s">
        <v>374</v>
      </c>
      <c r="E20" s="353" t="s">
        <v>374</v>
      </c>
      <c r="F20" s="354">
        <f>SUM(F18:F19)</f>
        <v>0</v>
      </c>
      <c r="G20" s="341">
        <f>SUM(G18:G18)</f>
        <v>0</v>
      </c>
      <c r="H20" s="341">
        <f>SUM(H18:H18)</f>
        <v>0</v>
      </c>
    </row>
    <row r="21" spans="1:9" s="82" customFormat="1" ht="15.75" x14ac:dyDescent="0.25">
      <c r="A21" s="83"/>
    </row>
    <row r="22" spans="1:9" s="82" customFormat="1" x14ac:dyDescent="0.25">
      <c r="A22" s="380" t="s">
        <v>541</v>
      </c>
      <c r="B22" s="377"/>
      <c r="C22" s="267"/>
      <c r="D22" s="378"/>
      <c r="E22" s="267"/>
      <c r="F22" s="604" t="s">
        <v>694</v>
      </c>
      <c r="G22" s="377"/>
      <c r="H22" s="267"/>
    </row>
    <row r="23" spans="1:9" s="82" customFormat="1" ht="15.75" x14ac:dyDescent="0.25">
      <c r="A23" s="181"/>
      <c r="B23" s="389"/>
      <c r="C23" s="267"/>
      <c r="D23" s="391" t="s">
        <v>171</v>
      </c>
      <c r="E23" s="267"/>
      <c r="F23" s="391" t="s">
        <v>172</v>
      </c>
      <c r="G23" s="389"/>
      <c r="H23" s="267"/>
    </row>
    <row r="24" spans="1:9" s="361" customFormat="1" x14ac:dyDescent="0.3">
      <c r="A24" s="389"/>
      <c r="B24" s="82"/>
      <c r="C24" s="267"/>
      <c r="D24" s="82"/>
      <c r="E24" s="267"/>
      <c r="F24" s="82"/>
      <c r="G24" s="82"/>
      <c r="H24" s="267"/>
    </row>
    <row r="25" spans="1:9" customFormat="1" x14ac:dyDescent="0.3">
      <c r="A25" s="380" t="s">
        <v>173</v>
      </c>
      <c r="B25" s="377"/>
      <c r="C25" s="267"/>
      <c r="D25" s="378"/>
      <c r="E25" s="267"/>
      <c r="F25" s="714" t="s">
        <v>742</v>
      </c>
      <c r="G25" s="377"/>
      <c r="H25" s="267"/>
      <c r="I25" s="363"/>
    </row>
    <row r="26" spans="1:9" s="361" customFormat="1" x14ac:dyDescent="0.3">
      <c r="A26" s="181"/>
      <c r="B26" s="389"/>
      <c r="C26" s="267"/>
      <c r="D26" s="391" t="s">
        <v>171</v>
      </c>
      <c r="E26" s="267"/>
      <c r="F26" s="391" t="s">
        <v>172</v>
      </c>
      <c r="G26" s="389"/>
      <c r="H26" s="267"/>
    </row>
  </sheetData>
  <mergeCells count="3">
    <mergeCell ref="A3:F3"/>
    <mergeCell ref="A11:F11"/>
    <mergeCell ref="A16:F1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166"/>
  <sheetViews>
    <sheetView view="pageBreakPreview" topLeftCell="A28" zoomScale="80" zoomScaleSheetLayoutView="80" workbookViewId="0">
      <selection activeCell="A3" sqref="A3:AX3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678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375" t="s">
        <v>422</v>
      </c>
      <c r="D10" s="375" t="s">
        <v>441</v>
      </c>
      <c r="E10" s="375" t="s">
        <v>422</v>
      </c>
      <c r="F10" s="375" t="s">
        <v>441</v>
      </c>
    </row>
    <row r="11" spans="1:11" x14ac:dyDescent="0.3">
      <c r="A11" s="375">
        <v>1</v>
      </c>
      <c r="B11" s="375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x14ac:dyDescent="0.3">
      <c r="A12" s="1206" t="s">
        <v>550</v>
      </c>
      <c r="B12" s="1207"/>
      <c r="C12" s="1207"/>
      <c r="D12" s="1207"/>
      <c r="E12" s="1207"/>
      <c r="F12" s="1208"/>
      <c r="G12" s="468"/>
      <c r="H12" s="444"/>
      <c r="I12" s="462"/>
    </row>
    <row r="13" spans="1:11" s="184" customFormat="1" x14ac:dyDescent="0.3">
      <c r="A13" s="221">
        <v>1</v>
      </c>
      <c r="B13" s="222" t="s">
        <v>442</v>
      </c>
      <c r="C13" s="476" t="s">
        <v>374</v>
      </c>
      <c r="D13" s="477">
        <f>SUM(D15:D35)</f>
        <v>0</v>
      </c>
      <c r="E13" s="473" t="s">
        <v>374</v>
      </c>
      <c r="F13" s="478">
        <f>SUM(F14:F35)</f>
        <v>0</v>
      </c>
      <c r="G13" s="468"/>
      <c r="H13" s="444"/>
      <c r="I13" s="462"/>
    </row>
    <row r="14" spans="1:11" x14ac:dyDescent="0.3">
      <c r="A14" s="191"/>
      <c r="B14" s="190" t="s">
        <v>267</v>
      </c>
      <c r="C14" s="479"/>
      <c r="D14" s="474"/>
      <c r="E14" s="479"/>
      <c r="F14" s="475"/>
      <c r="G14" s="468"/>
      <c r="H14" s="444"/>
      <c r="I14" s="462">
        <f t="shared" ref="I14:I77" si="0">F14-H14</f>
        <v>0</v>
      </c>
    </row>
    <row r="15" spans="1:11" x14ac:dyDescent="0.3">
      <c r="A15" s="191"/>
      <c r="B15" s="471" t="s">
        <v>554</v>
      </c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x14ac:dyDescent="0.3">
      <c r="A16" s="191"/>
      <c r="B16" s="471" t="s">
        <v>555</v>
      </c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x14ac:dyDescent="0.3">
      <c r="A17" s="191"/>
      <c r="B17" s="471" t="s">
        <v>556</v>
      </c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x14ac:dyDescent="0.3">
      <c r="A18" s="191"/>
      <c r="B18" s="471" t="s">
        <v>557</v>
      </c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x14ac:dyDescent="0.3">
      <c r="A19" s="191"/>
      <c r="B19" s="471" t="s">
        <v>558</v>
      </c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x14ac:dyDescent="0.3">
      <c r="A20" s="191"/>
      <c r="B20" s="471" t="s">
        <v>559</v>
      </c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t="37.5" x14ac:dyDescent="0.3">
      <c r="A21" s="191"/>
      <c r="B21" s="471" t="s">
        <v>560</v>
      </c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t="37.5" x14ac:dyDescent="0.3">
      <c r="A22" s="191"/>
      <c r="B22" s="471" t="s">
        <v>561</v>
      </c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x14ac:dyDescent="0.3">
      <c r="A23" s="191"/>
      <c r="B23" s="471" t="s">
        <v>562</v>
      </c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x14ac:dyDescent="0.3">
      <c r="A24" s="191"/>
      <c r="B24" s="471" t="s">
        <v>563</v>
      </c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x14ac:dyDescent="0.3">
      <c r="A25" s="191"/>
      <c r="B25" s="471" t="s">
        <v>564</v>
      </c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x14ac:dyDescent="0.3">
      <c r="A26" s="191"/>
      <c r="B26" s="471" t="s">
        <v>565</v>
      </c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t="37.5" x14ac:dyDescent="0.3">
      <c r="A27" s="191"/>
      <c r="B27" s="471" t="s">
        <v>566</v>
      </c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x14ac:dyDescent="0.3">
      <c r="A28" s="191"/>
      <c r="B28" s="471" t="s">
        <v>567</v>
      </c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x14ac:dyDescent="0.3">
      <c r="A29" s="191"/>
      <c r="B29" s="471" t="s">
        <v>568</v>
      </c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0.25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t="22.5" customHeight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x14ac:dyDescent="0.3">
      <c r="A35" s="191"/>
      <c r="B35" s="190"/>
      <c r="C35" s="479"/>
      <c r="D35" s="474"/>
      <c r="E35" s="479"/>
      <c r="F35" s="475"/>
      <c r="G35" s="468"/>
      <c r="H35" s="444"/>
      <c r="I35" s="462">
        <f t="shared" si="0"/>
        <v>0</v>
      </c>
    </row>
    <row r="36" spans="1:9" s="184" customFormat="1" x14ac:dyDescent="0.3">
      <c r="A36" s="221">
        <v>2</v>
      </c>
      <c r="B36" s="222" t="s">
        <v>443</v>
      </c>
      <c r="C36" s="476" t="s">
        <v>374</v>
      </c>
      <c r="D36" s="480">
        <f>SUM(D38:D41)</f>
        <v>0</v>
      </c>
      <c r="E36" s="476" t="s">
        <v>374</v>
      </c>
      <c r="F36" s="481">
        <f>SUM(F37:F41)</f>
        <v>0</v>
      </c>
      <c r="G36" s="468"/>
      <c r="H36" s="444"/>
      <c r="I36" s="462"/>
    </row>
    <row r="37" spans="1:9" x14ac:dyDescent="0.3">
      <c r="A37" s="191"/>
      <c r="B37" s="190" t="s">
        <v>267</v>
      </c>
      <c r="C37" s="479"/>
      <c r="D37" s="474"/>
      <c r="E37" s="479"/>
      <c r="F37" s="475"/>
      <c r="G37" s="468"/>
      <c r="H37" s="444"/>
      <c r="I37" s="462">
        <f t="shared" si="0"/>
        <v>0</v>
      </c>
    </row>
    <row r="38" spans="1:9" ht="21" customHeight="1" x14ac:dyDescent="0.3">
      <c r="A38" s="191"/>
      <c r="B38" s="190"/>
      <c r="C38" s="479"/>
      <c r="D38" s="474" t="s">
        <v>444</v>
      </c>
      <c r="E38" s="479"/>
      <c r="F38" s="475"/>
      <c r="G38" s="468"/>
      <c r="H38" s="444"/>
      <c r="I38" s="462">
        <f t="shared" si="0"/>
        <v>0</v>
      </c>
    </row>
    <row r="39" spans="1:9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x14ac:dyDescent="0.3">
      <c r="A41" s="191"/>
      <c r="B41" s="190"/>
      <c r="C41" s="479"/>
      <c r="D41" s="474"/>
      <c r="E41" s="479"/>
      <c r="F41" s="475"/>
      <c r="G41" s="468"/>
      <c r="H41" s="444"/>
      <c r="I41" s="462">
        <f t="shared" si="0"/>
        <v>0</v>
      </c>
    </row>
    <row r="42" spans="1:9" s="184" customFormat="1" x14ac:dyDescent="0.3">
      <c r="A42" s="221">
        <v>3</v>
      </c>
      <c r="B42" s="222" t="s">
        <v>445</v>
      </c>
      <c r="C42" s="476" t="s">
        <v>374</v>
      </c>
      <c r="D42" s="480">
        <f>SUM(D44:D58)</f>
        <v>0</v>
      </c>
      <c r="E42" s="476" t="s">
        <v>374</v>
      </c>
      <c r="F42" s="481">
        <f>SUM(F43:F50)</f>
        <v>0</v>
      </c>
      <c r="G42" s="468"/>
      <c r="H42" s="444"/>
      <c r="I42" s="462"/>
    </row>
    <row r="43" spans="1:9" x14ac:dyDescent="0.3">
      <c r="A43" s="191"/>
      <c r="B43" s="190" t="s">
        <v>267</v>
      </c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3.45" customHeight="1" x14ac:dyDescent="0.3">
      <c r="A49" s="191"/>
      <c r="B49" s="225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ht="24" customHeight="1" x14ac:dyDescent="0.3">
      <c r="A50" s="191"/>
      <c r="B50" s="226"/>
      <c r="C50" s="479"/>
      <c r="D50" s="474"/>
      <c r="E50" s="479"/>
      <c r="F50" s="475"/>
      <c r="G50" s="468"/>
      <c r="H50" s="444"/>
      <c r="I50" s="462">
        <f t="shared" si="0"/>
        <v>0</v>
      </c>
    </row>
    <row r="51" spans="1:9" s="184" customFormat="1" ht="20.25" customHeight="1" x14ac:dyDescent="0.3">
      <c r="A51" s="221">
        <v>4</v>
      </c>
      <c r="B51" s="221" t="s">
        <v>446</v>
      </c>
      <c r="C51" s="476" t="s">
        <v>374</v>
      </c>
      <c r="D51" s="480">
        <f>SUM(D58:D58)</f>
        <v>0</v>
      </c>
      <c r="E51" s="476" t="s">
        <v>374</v>
      </c>
      <c r="F51" s="481">
        <f>SUM(F52:F58)</f>
        <v>0</v>
      </c>
      <c r="G51" s="468"/>
      <c r="H51" s="444"/>
      <c r="I51" s="462"/>
    </row>
    <row r="52" spans="1:9" x14ac:dyDescent="0.3">
      <c r="A52" s="191"/>
      <c r="B52" s="225" t="s">
        <v>267</v>
      </c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x14ac:dyDescent="0.3">
      <c r="A53" s="191"/>
      <c r="B53" s="472" t="s">
        <v>569</v>
      </c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191"/>
      <c r="B58" s="225"/>
      <c r="C58" s="479"/>
      <c r="D58" s="474"/>
      <c r="E58" s="479"/>
      <c r="F58" s="475"/>
      <c r="G58" s="468"/>
      <c r="H58" s="444"/>
      <c r="I58" s="462">
        <f t="shared" si="0"/>
        <v>0</v>
      </c>
    </row>
    <row r="59" spans="1:9" x14ac:dyDescent="0.3">
      <c r="A59" s="221">
        <v>5</v>
      </c>
      <c r="B59" s="221" t="s">
        <v>447</v>
      </c>
      <c r="C59" s="476" t="s">
        <v>374</v>
      </c>
      <c r="D59" s="480">
        <f>SUM(D60:D82)</f>
        <v>0</v>
      </c>
      <c r="E59" s="476" t="s">
        <v>374</v>
      </c>
      <c r="F59" s="481">
        <f>SUM(F60:F82)</f>
        <v>0</v>
      </c>
      <c r="G59" s="468"/>
      <c r="H59" s="444"/>
      <c r="I59" s="462"/>
    </row>
    <row r="60" spans="1:9" x14ac:dyDescent="0.3">
      <c r="A60" s="227"/>
      <c r="B60" s="228" t="s">
        <v>267</v>
      </c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x14ac:dyDescent="0.3">
      <c r="A61" s="191"/>
      <c r="B61" s="471" t="s">
        <v>570</v>
      </c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x14ac:dyDescent="0.3">
      <c r="A62" s="191"/>
      <c r="B62" s="471" t="s">
        <v>571</v>
      </c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x14ac:dyDescent="0.3">
      <c r="A63" s="191"/>
      <c r="B63" s="471" t="s">
        <v>572</v>
      </c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x14ac:dyDescent="0.3">
      <c r="A64" s="191"/>
      <c r="B64" s="471" t="s">
        <v>573</v>
      </c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x14ac:dyDescent="0.3">
      <c r="A65" s="191"/>
      <c r="B65" s="472" t="s">
        <v>574</v>
      </c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x14ac:dyDescent="0.3">
      <c r="A66" s="191"/>
      <c r="B66" s="471" t="s">
        <v>575</v>
      </c>
      <c r="C66" s="479"/>
      <c r="D66" s="474"/>
      <c r="E66" s="479"/>
      <c r="F66" s="475"/>
      <c r="G66" s="468"/>
      <c r="H66" s="444"/>
      <c r="I66" s="462">
        <f t="shared" si="0"/>
        <v>0</v>
      </c>
    </row>
    <row r="67" spans="1:9" x14ac:dyDescent="0.3">
      <c r="A67" s="191"/>
      <c r="B67" s="471" t="s">
        <v>579</v>
      </c>
      <c r="C67" s="479"/>
      <c r="D67" s="474"/>
      <c r="E67" s="479"/>
      <c r="F67" s="475"/>
      <c r="G67" s="468"/>
      <c r="H67" s="444"/>
      <c r="I67" s="462"/>
    </row>
    <row r="68" spans="1:9" x14ac:dyDescent="0.3">
      <c r="A68" s="191"/>
      <c r="B68" s="471" t="s">
        <v>576</v>
      </c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x14ac:dyDescent="0.3">
      <c r="A69" s="191"/>
      <c r="B69" s="471" t="s">
        <v>577</v>
      </c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x14ac:dyDescent="0.3">
      <c r="A70" s="191"/>
      <c r="B70" s="471" t="s">
        <v>578</v>
      </c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x14ac:dyDescent="0.3">
      <c r="A72" s="191"/>
      <c r="B72" s="471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si="0"/>
        <v>0</v>
      </c>
    </row>
    <row r="78" spans="1:9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ref="I78:I81" si="1">F78-H78</f>
        <v>0</v>
      </c>
    </row>
    <row r="79" spans="1:9" x14ac:dyDescent="0.3">
      <c r="A79" s="191"/>
      <c r="B79" s="190"/>
      <c r="C79" s="479"/>
      <c r="D79" s="474"/>
      <c r="E79" s="479"/>
      <c r="F79" s="475"/>
      <c r="G79" s="468"/>
      <c r="H79" s="444"/>
      <c r="I79" s="462">
        <f t="shared" si="1"/>
        <v>0</v>
      </c>
    </row>
    <row r="80" spans="1:9" x14ac:dyDescent="0.3">
      <c r="A80" s="191"/>
      <c r="B80" s="225"/>
      <c r="C80" s="479"/>
      <c r="D80" s="474"/>
      <c r="E80" s="479"/>
      <c r="F80" s="482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>
        <f t="shared" si="1"/>
        <v>0</v>
      </c>
    </row>
    <row r="82" spans="1:9" x14ac:dyDescent="0.3">
      <c r="A82" s="191"/>
      <c r="B82" s="190"/>
      <c r="C82" s="479"/>
      <c r="D82" s="474"/>
      <c r="E82" s="479"/>
      <c r="F82" s="475"/>
      <c r="G82" s="468"/>
      <c r="H82" s="444"/>
      <c r="I82" s="462"/>
    </row>
    <row r="83" spans="1:9" s="184" customFormat="1" x14ac:dyDescent="0.3">
      <c r="A83" s="192"/>
      <c r="B83" s="193" t="s">
        <v>364</v>
      </c>
      <c r="C83" s="483" t="s">
        <v>374</v>
      </c>
      <c r="D83" s="484">
        <f>D51+D42+D36+D13+D59</f>
        <v>0</v>
      </c>
      <c r="E83" s="483" t="s">
        <v>10</v>
      </c>
      <c r="F83" s="485">
        <f>F51+F42+F36+F13+F59</f>
        <v>0</v>
      </c>
      <c r="G83" s="470" t="s">
        <v>438</v>
      </c>
      <c r="H83" s="461">
        <f>SUM(H12:H82)</f>
        <v>0</v>
      </c>
      <c r="I83" s="461">
        <f>SUM(I12:I82)</f>
        <v>0</v>
      </c>
    </row>
    <row r="84" spans="1:9" x14ac:dyDescent="0.3">
      <c r="A84" s="1206" t="s">
        <v>551</v>
      </c>
      <c r="B84" s="1207"/>
      <c r="C84" s="1207"/>
      <c r="D84" s="1207"/>
      <c r="E84" s="1207"/>
      <c r="F84" s="1208"/>
    </row>
    <row r="85" spans="1:9" x14ac:dyDescent="0.3">
      <c r="A85" s="221">
        <v>1</v>
      </c>
      <c r="B85" s="222" t="s">
        <v>442</v>
      </c>
      <c r="C85" s="476" t="s">
        <v>374</v>
      </c>
      <c r="D85" s="477">
        <f>SUM(D87:D107)</f>
        <v>0</v>
      </c>
      <c r="E85" s="473" t="s">
        <v>374</v>
      </c>
      <c r="F85" s="478">
        <f>SUM(F86:F107)</f>
        <v>0</v>
      </c>
      <c r="G85" s="468"/>
      <c r="H85" s="444"/>
      <c r="I85" s="462"/>
    </row>
    <row r="86" spans="1:9" s="377" customFormat="1" ht="23.25" customHeight="1" x14ac:dyDescent="0.3">
      <c r="A86" s="191"/>
      <c r="B86" s="190" t="s">
        <v>267</v>
      </c>
      <c r="C86" s="479"/>
      <c r="D86" s="474"/>
      <c r="E86" s="479"/>
      <c r="F86" s="475"/>
      <c r="G86" s="468"/>
      <c r="H86" s="444"/>
      <c r="I86" s="462">
        <f t="shared" ref="I86:I107" si="2">F86-H86</f>
        <v>0</v>
      </c>
    </row>
    <row r="87" spans="1:9" s="389" customFormat="1" x14ac:dyDescent="0.3">
      <c r="A87" s="191"/>
      <c r="B87" s="471" t="s">
        <v>554</v>
      </c>
      <c r="C87" s="479"/>
      <c r="D87" s="474"/>
      <c r="E87" s="479"/>
      <c r="F87" s="475"/>
      <c r="G87" s="468"/>
      <c r="H87" s="444"/>
      <c r="I87" s="462">
        <f t="shared" si="2"/>
        <v>0</v>
      </c>
    </row>
    <row r="88" spans="1:9" s="82" customFormat="1" x14ac:dyDescent="0.3">
      <c r="A88" s="191"/>
      <c r="B88" s="471" t="s">
        <v>555</v>
      </c>
      <c r="C88" s="479"/>
      <c r="D88" s="474"/>
      <c r="E88" s="479"/>
      <c r="F88" s="475"/>
      <c r="G88" s="468"/>
      <c r="H88" s="444"/>
      <c r="I88" s="462">
        <f t="shared" si="2"/>
        <v>0</v>
      </c>
    </row>
    <row r="89" spans="1:9" s="377" customFormat="1" ht="23.25" customHeight="1" x14ac:dyDescent="0.3">
      <c r="A89" s="191"/>
      <c r="B89" s="471" t="s">
        <v>556</v>
      </c>
      <c r="C89" s="479"/>
      <c r="D89" s="474"/>
      <c r="E89" s="479"/>
      <c r="F89" s="475"/>
      <c r="G89" s="468"/>
      <c r="H89" s="444"/>
      <c r="I89" s="462">
        <f t="shared" si="2"/>
        <v>0</v>
      </c>
    </row>
    <row r="90" spans="1:9" s="389" customFormat="1" x14ac:dyDescent="0.3">
      <c r="A90" s="191"/>
      <c r="B90" s="471" t="s">
        <v>557</v>
      </c>
      <c r="C90" s="479"/>
      <c r="D90" s="474"/>
      <c r="E90" s="479"/>
      <c r="F90" s="475"/>
      <c r="G90" s="468"/>
      <c r="H90" s="444"/>
      <c r="I90" s="462">
        <f t="shared" si="2"/>
        <v>0</v>
      </c>
    </row>
    <row r="91" spans="1:9" x14ac:dyDescent="0.3">
      <c r="A91" s="191"/>
      <c r="B91" s="471" t="s">
        <v>558</v>
      </c>
      <c r="C91" s="479"/>
      <c r="D91" s="474"/>
      <c r="E91" s="479"/>
      <c r="F91" s="475"/>
      <c r="G91" s="468"/>
      <c r="H91" s="444"/>
      <c r="I91" s="462">
        <f t="shared" si="2"/>
        <v>0</v>
      </c>
    </row>
    <row r="92" spans="1:9" x14ac:dyDescent="0.3">
      <c r="A92" s="191"/>
      <c r="B92" s="471" t="s">
        <v>559</v>
      </c>
      <c r="C92" s="479"/>
      <c r="D92" s="474"/>
      <c r="E92" s="479"/>
      <c r="F92" s="475"/>
      <c r="G92" s="468"/>
      <c r="H92" s="444"/>
      <c r="I92" s="462">
        <f t="shared" si="2"/>
        <v>0</v>
      </c>
    </row>
    <row r="93" spans="1:9" ht="37.5" x14ac:dyDescent="0.3">
      <c r="A93" s="191"/>
      <c r="B93" s="471" t="s">
        <v>560</v>
      </c>
      <c r="C93" s="479"/>
      <c r="D93" s="474"/>
      <c r="E93" s="479"/>
      <c r="F93" s="475"/>
      <c r="G93" s="468"/>
      <c r="H93" s="444"/>
      <c r="I93" s="462">
        <f t="shared" si="2"/>
        <v>0</v>
      </c>
    </row>
    <row r="94" spans="1:9" ht="37.5" x14ac:dyDescent="0.3">
      <c r="A94" s="191"/>
      <c r="B94" s="471" t="s">
        <v>561</v>
      </c>
      <c r="C94" s="479"/>
      <c r="D94" s="474"/>
      <c r="E94" s="479"/>
      <c r="F94" s="475"/>
      <c r="G94" s="468"/>
      <c r="H94" s="444"/>
      <c r="I94" s="462">
        <f t="shared" si="2"/>
        <v>0</v>
      </c>
    </row>
    <row r="95" spans="1:9" x14ac:dyDescent="0.3">
      <c r="A95" s="191"/>
      <c r="B95" s="471" t="s">
        <v>562</v>
      </c>
      <c r="C95" s="479"/>
      <c r="D95" s="474"/>
      <c r="E95" s="479"/>
      <c r="F95" s="475"/>
      <c r="G95" s="468"/>
      <c r="H95" s="444"/>
      <c r="I95" s="462">
        <f t="shared" si="2"/>
        <v>0</v>
      </c>
    </row>
    <row r="96" spans="1:9" x14ac:dyDescent="0.3">
      <c r="A96" s="191"/>
      <c r="B96" s="471" t="s">
        <v>563</v>
      </c>
      <c r="C96" s="479"/>
      <c r="D96" s="474"/>
      <c r="E96" s="479"/>
      <c r="F96" s="475"/>
      <c r="G96" s="468"/>
      <c r="H96" s="444"/>
      <c r="I96" s="462">
        <f t="shared" si="2"/>
        <v>0</v>
      </c>
    </row>
    <row r="97" spans="1:9" x14ac:dyDescent="0.3">
      <c r="A97" s="191"/>
      <c r="B97" s="471" t="s">
        <v>564</v>
      </c>
      <c r="C97" s="479"/>
      <c r="D97" s="474"/>
      <c r="E97" s="479"/>
      <c r="F97" s="475"/>
      <c r="G97" s="468"/>
      <c r="H97" s="444"/>
      <c r="I97" s="462">
        <f t="shared" si="2"/>
        <v>0</v>
      </c>
    </row>
    <row r="98" spans="1:9" x14ac:dyDescent="0.3">
      <c r="A98" s="191"/>
      <c r="B98" s="471" t="s">
        <v>565</v>
      </c>
      <c r="C98" s="479"/>
      <c r="D98" s="474"/>
      <c r="E98" s="479"/>
      <c r="F98" s="475"/>
      <c r="G98" s="468"/>
      <c r="H98" s="444"/>
      <c r="I98" s="462">
        <f t="shared" si="2"/>
        <v>0</v>
      </c>
    </row>
    <row r="99" spans="1:9" ht="37.5" x14ac:dyDescent="0.3">
      <c r="A99" s="191"/>
      <c r="B99" s="471" t="s">
        <v>566</v>
      </c>
      <c r="C99" s="479"/>
      <c r="D99" s="474"/>
      <c r="E99" s="479"/>
      <c r="F99" s="475"/>
      <c r="G99" s="468"/>
      <c r="H99" s="444"/>
      <c r="I99" s="462">
        <f t="shared" si="2"/>
        <v>0</v>
      </c>
    </row>
    <row r="100" spans="1:9" x14ac:dyDescent="0.3">
      <c r="A100" s="191"/>
      <c r="B100" s="471" t="s">
        <v>567</v>
      </c>
      <c r="C100" s="479"/>
      <c r="D100" s="474"/>
      <c r="E100" s="479"/>
      <c r="F100" s="475"/>
      <c r="G100" s="468"/>
      <c r="H100" s="444"/>
      <c r="I100" s="462">
        <f t="shared" si="2"/>
        <v>0</v>
      </c>
    </row>
    <row r="101" spans="1:9" x14ac:dyDescent="0.3">
      <c r="A101" s="191"/>
      <c r="B101" s="471" t="s">
        <v>568</v>
      </c>
      <c r="C101" s="479"/>
      <c r="D101" s="474"/>
      <c r="E101" s="479"/>
      <c r="F101" s="475"/>
      <c r="G101" s="468"/>
      <c r="H101" s="444"/>
      <c r="I101" s="462">
        <f t="shared" si="2"/>
        <v>0</v>
      </c>
    </row>
    <row r="102" spans="1:9" x14ac:dyDescent="0.3">
      <c r="A102" s="191"/>
      <c r="B102" s="190"/>
      <c r="C102" s="479"/>
      <c r="D102" s="474"/>
      <c r="E102" s="479"/>
      <c r="F102" s="475"/>
      <c r="G102" s="468"/>
      <c r="H102" s="444"/>
      <c r="I102" s="462">
        <f t="shared" si="2"/>
        <v>0</v>
      </c>
    </row>
    <row r="103" spans="1:9" x14ac:dyDescent="0.3">
      <c r="A103" s="191"/>
      <c r="B103" s="190"/>
      <c r="C103" s="479"/>
      <c r="D103" s="474"/>
      <c r="E103" s="479"/>
      <c r="F103" s="475"/>
      <c r="G103" s="468"/>
      <c r="H103" s="444"/>
      <c r="I103" s="462">
        <f t="shared" si="2"/>
        <v>0</v>
      </c>
    </row>
    <row r="104" spans="1:9" x14ac:dyDescent="0.3">
      <c r="A104" s="191"/>
      <c r="B104" s="190"/>
      <c r="C104" s="479"/>
      <c r="D104" s="474"/>
      <c r="E104" s="479"/>
      <c r="F104" s="475"/>
      <c r="G104" s="468"/>
      <c r="H104" s="444"/>
      <c r="I104" s="462">
        <f t="shared" si="2"/>
        <v>0</v>
      </c>
    </row>
    <row r="105" spans="1:9" x14ac:dyDescent="0.3">
      <c r="A105" s="191"/>
      <c r="B105" s="190"/>
      <c r="C105" s="479"/>
      <c r="D105" s="474"/>
      <c r="E105" s="479"/>
      <c r="F105" s="475"/>
      <c r="G105" s="468"/>
      <c r="H105" s="444"/>
      <c r="I105" s="462">
        <f t="shared" si="2"/>
        <v>0</v>
      </c>
    </row>
    <row r="106" spans="1:9" x14ac:dyDescent="0.3">
      <c r="A106" s="191"/>
      <c r="B106" s="190"/>
      <c r="C106" s="479"/>
      <c r="D106" s="474"/>
      <c r="E106" s="479"/>
      <c r="F106" s="475"/>
      <c r="G106" s="468"/>
      <c r="H106" s="444"/>
      <c r="I106" s="462">
        <f t="shared" si="2"/>
        <v>0</v>
      </c>
    </row>
    <row r="107" spans="1:9" x14ac:dyDescent="0.3">
      <c r="A107" s="191"/>
      <c r="B107" s="190"/>
      <c r="C107" s="479"/>
      <c r="D107" s="474"/>
      <c r="E107" s="479"/>
      <c r="F107" s="475"/>
      <c r="G107" s="468"/>
      <c r="H107" s="444"/>
      <c r="I107" s="462">
        <f t="shared" si="2"/>
        <v>0</v>
      </c>
    </row>
    <row r="108" spans="1:9" x14ac:dyDescent="0.3">
      <c r="A108" s="221">
        <v>2</v>
      </c>
      <c r="B108" s="222" t="s">
        <v>443</v>
      </c>
      <c r="C108" s="476" t="s">
        <v>374</v>
      </c>
      <c r="D108" s="480">
        <f>SUM(D110:D113)</f>
        <v>0</v>
      </c>
      <c r="E108" s="476" t="s">
        <v>374</v>
      </c>
      <c r="F108" s="481">
        <f>SUM(F109:F113)</f>
        <v>0</v>
      </c>
      <c r="G108" s="468"/>
      <c r="H108" s="444"/>
      <c r="I108" s="462"/>
    </row>
    <row r="109" spans="1:9" x14ac:dyDescent="0.3">
      <c r="A109" s="191"/>
      <c r="B109" s="190" t="s">
        <v>267</v>
      </c>
      <c r="C109" s="479"/>
      <c r="D109" s="474"/>
      <c r="E109" s="479"/>
      <c r="F109" s="475"/>
      <c r="G109" s="468"/>
      <c r="H109" s="444"/>
      <c r="I109" s="462">
        <f t="shared" ref="I109:I113" si="3">F109-H109</f>
        <v>0</v>
      </c>
    </row>
    <row r="110" spans="1:9" x14ac:dyDescent="0.3">
      <c r="A110" s="191"/>
      <c r="B110" s="190"/>
      <c r="C110" s="479"/>
      <c r="D110" s="474" t="s">
        <v>444</v>
      </c>
      <c r="E110" s="479"/>
      <c r="F110" s="475"/>
      <c r="G110" s="468"/>
      <c r="H110" s="444"/>
      <c r="I110" s="462">
        <f t="shared" si="3"/>
        <v>0</v>
      </c>
    </row>
    <row r="111" spans="1:9" x14ac:dyDescent="0.3">
      <c r="A111" s="191"/>
      <c r="B111" s="190"/>
      <c r="C111" s="479"/>
      <c r="D111" s="474"/>
      <c r="E111" s="479"/>
      <c r="F111" s="475"/>
      <c r="G111" s="468"/>
      <c r="H111" s="444"/>
      <c r="I111" s="462">
        <f t="shared" si="3"/>
        <v>0</v>
      </c>
    </row>
    <row r="112" spans="1:9" x14ac:dyDescent="0.3">
      <c r="A112" s="191"/>
      <c r="B112" s="190"/>
      <c r="C112" s="479"/>
      <c r="D112" s="474"/>
      <c r="E112" s="479"/>
      <c r="F112" s="475"/>
      <c r="G112" s="468"/>
      <c r="H112" s="444"/>
      <c r="I112" s="462">
        <f t="shared" si="3"/>
        <v>0</v>
      </c>
    </row>
    <row r="113" spans="1:9" x14ac:dyDescent="0.3">
      <c r="A113" s="191"/>
      <c r="B113" s="190"/>
      <c r="C113" s="479"/>
      <c r="D113" s="474"/>
      <c r="E113" s="479"/>
      <c r="F113" s="475"/>
      <c r="G113" s="468"/>
      <c r="H113" s="444"/>
      <c r="I113" s="462">
        <f t="shared" si="3"/>
        <v>0</v>
      </c>
    </row>
    <row r="114" spans="1:9" x14ac:dyDescent="0.3">
      <c r="A114" s="221">
        <v>3</v>
      </c>
      <c r="B114" s="222" t="s">
        <v>445</v>
      </c>
      <c r="C114" s="476" t="s">
        <v>374</v>
      </c>
      <c r="D114" s="480">
        <f>SUM(D116:D130)</f>
        <v>0</v>
      </c>
      <c r="E114" s="476" t="s">
        <v>374</v>
      </c>
      <c r="F114" s="481">
        <f>SUM(F115:F122)</f>
        <v>0</v>
      </c>
      <c r="G114" s="468"/>
      <c r="H114" s="444"/>
      <c r="I114" s="462"/>
    </row>
    <row r="115" spans="1:9" x14ac:dyDescent="0.3">
      <c r="A115" s="191"/>
      <c r="B115" s="190" t="s">
        <v>267</v>
      </c>
      <c r="C115" s="479"/>
      <c r="D115" s="474"/>
      <c r="E115" s="479"/>
      <c r="F115" s="475"/>
      <c r="G115" s="468"/>
      <c r="H115" s="444"/>
      <c r="I115" s="462">
        <f t="shared" ref="I115:I122" si="4">F115-H115</f>
        <v>0</v>
      </c>
    </row>
    <row r="116" spans="1:9" x14ac:dyDescent="0.3">
      <c r="A116" s="191"/>
      <c r="B116" s="225"/>
      <c r="C116" s="479"/>
      <c r="D116" s="474"/>
      <c r="E116" s="479"/>
      <c r="F116" s="475"/>
      <c r="G116" s="468"/>
      <c r="H116" s="444"/>
      <c r="I116" s="462">
        <f t="shared" si="4"/>
        <v>0</v>
      </c>
    </row>
    <row r="117" spans="1:9" x14ac:dyDescent="0.3">
      <c r="A117" s="191"/>
      <c r="B117" s="225"/>
      <c r="C117" s="479"/>
      <c r="D117" s="474"/>
      <c r="E117" s="479"/>
      <c r="F117" s="475"/>
      <c r="G117" s="468"/>
      <c r="H117" s="444"/>
      <c r="I117" s="462">
        <f t="shared" si="4"/>
        <v>0</v>
      </c>
    </row>
    <row r="118" spans="1:9" x14ac:dyDescent="0.3">
      <c r="A118" s="191"/>
      <c r="B118" s="225"/>
      <c r="C118" s="479"/>
      <c r="D118" s="474"/>
      <c r="E118" s="479"/>
      <c r="F118" s="475"/>
      <c r="G118" s="468"/>
      <c r="H118" s="444"/>
      <c r="I118" s="462">
        <f t="shared" si="4"/>
        <v>0</v>
      </c>
    </row>
    <row r="119" spans="1:9" x14ac:dyDescent="0.3">
      <c r="A119" s="191"/>
      <c r="B119" s="225"/>
      <c r="C119" s="479"/>
      <c r="D119" s="474"/>
      <c r="E119" s="479"/>
      <c r="F119" s="475"/>
      <c r="G119" s="468"/>
      <c r="H119" s="444"/>
      <c r="I119" s="462">
        <f t="shared" si="4"/>
        <v>0</v>
      </c>
    </row>
    <row r="120" spans="1:9" x14ac:dyDescent="0.3">
      <c r="A120" s="191"/>
      <c r="B120" s="225"/>
      <c r="C120" s="479"/>
      <c r="D120" s="474"/>
      <c r="E120" s="479"/>
      <c r="F120" s="475"/>
      <c r="G120" s="468"/>
      <c r="H120" s="444"/>
      <c r="I120" s="462">
        <f t="shared" si="4"/>
        <v>0</v>
      </c>
    </row>
    <row r="121" spans="1:9" x14ac:dyDescent="0.3">
      <c r="A121" s="191"/>
      <c r="B121" s="225"/>
      <c r="C121" s="479"/>
      <c r="D121" s="474"/>
      <c r="E121" s="479"/>
      <c r="F121" s="475"/>
      <c r="G121" s="468"/>
      <c r="H121" s="444"/>
      <c r="I121" s="462">
        <f t="shared" si="4"/>
        <v>0</v>
      </c>
    </row>
    <row r="122" spans="1:9" x14ac:dyDescent="0.3">
      <c r="A122" s="191"/>
      <c r="B122" s="226"/>
      <c r="C122" s="479"/>
      <c r="D122" s="474"/>
      <c r="E122" s="479"/>
      <c r="F122" s="475"/>
      <c r="G122" s="468"/>
      <c r="H122" s="444"/>
      <c r="I122" s="462">
        <f t="shared" si="4"/>
        <v>0</v>
      </c>
    </row>
    <row r="123" spans="1:9" x14ac:dyDescent="0.3">
      <c r="A123" s="221">
        <v>4</v>
      </c>
      <c r="B123" s="221" t="s">
        <v>446</v>
      </c>
      <c r="C123" s="476" t="s">
        <v>374</v>
      </c>
      <c r="D123" s="480">
        <f>SUM(D130:D130)</f>
        <v>0</v>
      </c>
      <c r="E123" s="476" t="s">
        <v>374</v>
      </c>
      <c r="F123" s="481">
        <f>SUM(F124:F130)</f>
        <v>0</v>
      </c>
      <c r="G123" s="468"/>
      <c r="H123" s="444"/>
      <c r="I123" s="462"/>
    </row>
    <row r="124" spans="1:9" x14ac:dyDescent="0.3">
      <c r="A124" s="191"/>
      <c r="B124" s="225" t="s">
        <v>267</v>
      </c>
      <c r="C124" s="479"/>
      <c r="D124" s="474"/>
      <c r="E124" s="479"/>
      <c r="F124" s="475"/>
      <c r="G124" s="468"/>
      <c r="H124" s="444"/>
      <c r="I124" s="462">
        <f t="shared" ref="I124:I130" si="5">F124-H124</f>
        <v>0</v>
      </c>
    </row>
    <row r="125" spans="1:9" x14ac:dyDescent="0.3">
      <c r="A125" s="191"/>
      <c r="B125" s="472" t="s">
        <v>569</v>
      </c>
      <c r="C125" s="479"/>
      <c r="D125" s="474"/>
      <c r="E125" s="479"/>
      <c r="F125" s="475"/>
      <c r="G125" s="468"/>
      <c r="H125" s="444"/>
      <c r="I125" s="462">
        <f t="shared" si="5"/>
        <v>0</v>
      </c>
    </row>
    <row r="126" spans="1:9" x14ac:dyDescent="0.3">
      <c r="A126" s="191"/>
      <c r="B126" s="225"/>
      <c r="C126" s="479"/>
      <c r="D126" s="474"/>
      <c r="E126" s="479"/>
      <c r="F126" s="475"/>
      <c r="G126" s="468"/>
      <c r="H126" s="444"/>
      <c r="I126" s="462">
        <f t="shared" si="5"/>
        <v>0</v>
      </c>
    </row>
    <row r="127" spans="1:9" x14ac:dyDescent="0.3">
      <c r="A127" s="191"/>
      <c r="B127" s="225"/>
      <c r="C127" s="479"/>
      <c r="D127" s="474"/>
      <c r="E127" s="479"/>
      <c r="F127" s="475"/>
      <c r="G127" s="468"/>
      <c r="H127" s="444"/>
      <c r="I127" s="462">
        <f t="shared" si="5"/>
        <v>0</v>
      </c>
    </row>
    <row r="128" spans="1:9" x14ac:dyDescent="0.3">
      <c r="A128" s="191"/>
      <c r="B128" s="225"/>
      <c r="C128" s="479"/>
      <c r="D128" s="474"/>
      <c r="E128" s="479"/>
      <c r="F128" s="475"/>
      <c r="G128" s="468"/>
      <c r="H128" s="444"/>
      <c r="I128" s="462">
        <f t="shared" si="5"/>
        <v>0</v>
      </c>
    </row>
    <row r="129" spans="1:9" x14ac:dyDescent="0.3">
      <c r="A129" s="191"/>
      <c r="B129" s="225"/>
      <c r="C129" s="479"/>
      <c r="D129" s="474"/>
      <c r="E129" s="479"/>
      <c r="F129" s="475"/>
      <c r="G129" s="468"/>
      <c r="H129" s="444"/>
      <c r="I129" s="462">
        <f t="shared" si="5"/>
        <v>0</v>
      </c>
    </row>
    <row r="130" spans="1:9" x14ac:dyDescent="0.3">
      <c r="A130" s="191"/>
      <c r="B130" s="225"/>
      <c r="C130" s="479"/>
      <c r="D130" s="474"/>
      <c r="E130" s="479"/>
      <c r="F130" s="475"/>
      <c r="G130" s="468"/>
      <c r="H130" s="444"/>
      <c r="I130" s="462">
        <f t="shared" si="5"/>
        <v>0</v>
      </c>
    </row>
    <row r="131" spans="1:9" x14ac:dyDescent="0.3">
      <c r="A131" s="221">
        <v>5</v>
      </c>
      <c r="B131" s="221" t="s">
        <v>447</v>
      </c>
      <c r="C131" s="476" t="s">
        <v>374</v>
      </c>
      <c r="D131" s="480">
        <f>SUM(D132:D154)</f>
        <v>0</v>
      </c>
      <c r="E131" s="476" t="s">
        <v>374</v>
      </c>
      <c r="F131" s="481">
        <f>SUM(F132:F154)</f>
        <v>0</v>
      </c>
      <c r="G131" s="468"/>
      <c r="H131" s="444"/>
      <c r="I131" s="462"/>
    </row>
    <row r="132" spans="1:9" x14ac:dyDescent="0.3">
      <c r="A132" s="227"/>
      <c r="B132" s="228" t="s">
        <v>267</v>
      </c>
      <c r="C132" s="479"/>
      <c r="D132" s="474"/>
      <c r="E132" s="479"/>
      <c r="F132" s="475"/>
      <c r="G132" s="468"/>
      <c r="H132" s="444"/>
      <c r="I132" s="462">
        <f t="shared" ref="I132:I138" si="6">F132-H132</f>
        <v>0</v>
      </c>
    </row>
    <row r="133" spans="1:9" x14ac:dyDescent="0.3">
      <c r="A133" s="191"/>
      <c r="B133" s="471" t="s">
        <v>570</v>
      </c>
      <c r="C133" s="479"/>
      <c r="D133" s="474"/>
      <c r="E133" s="479"/>
      <c r="F133" s="475"/>
      <c r="G133" s="468"/>
      <c r="H133" s="444"/>
      <c r="I133" s="462">
        <f t="shared" si="6"/>
        <v>0</v>
      </c>
    </row>
    <row r="134" spans="1:9" x14ac:dyDescent="0.3">
      <c r="A134" s="191"/>
      <c r="B134" s="471" t="s">
        <v>571</v>
      </c>
      <c r="C134" s="479"/>
      <c r="D134" s="474"/>
      <c r="E134" s="479"/>
      <c r="F134" s="475"/>
      <c r="G134" s="468"/>
      <c r="H134" s="444"/>
      <c r="I134" s="462">
        <f t="shared" si="6"/>
        <v>0</v>
      </c>
    </row>
    <row r="135" spans="1:9" x14ac:dyDescent="0.3">
      <c r="A135" s="191"/>
      <c r="B135" s="471" t="s">
        <v>572</v>
      </c>
      <c r="C135" s="479"/>
      <c r="D135" s="474"/>
      <c r="E135" s="479"/>
      <c r="F135" s="475"/>
      <c r="G135" s="468"/>
      <c r="H135" s="444"/>
      <c r="I135" s="462">
        <f t="shared" si="6"/>
        <v>0</v>
      </c>
    </row>
    <row r="136" spans="1:9" x14ac:dyDescent="0.3">
      <c r="A136" s="191"/>
      <c r="B136" s="471" t="s">
        <v>573</v>
      </c>
      <c r="C136" s="479"/>
      <c r="D136" s="474"/>
      <c r="E136" s="479"/>
      <c r="F136" s="475"/>
      <c r="G136" s="468"/>
      <c r="H136" s="444"/>
      <c r="I136" s="462">
        <f t="shared" si="6"/>
        <v>0</v>
      </c>
    </row>
    <row r="137" spans="1:9" x14ac:dyDescent="0.3">
      <c r="A137" s="191"/>
      <c r="B137" s="472" t="s">
        <v>574</v>
      </c>
      <c r="C137" s="479"/>
      <c r="D137" s="474"/>
      <c r="E137" s="479"/>
      <c r="F137" s="475"/>
      <c r="G137" s="468"/>
      <c r="H137" s="444"/>
      <c r="I137" s="462">
        <f t="shared" si="6"/>
        <v>0</v>
      </c>
    </row>
    <row r="138" spans="1:9" x14ac:dyDescent="0.3">
      <c r="A138" s="191"/>
      <c r="B138" s="471" t="s">
        <v>575</v>
      </c>
      <c r="C138" s="479"/>
      <c r="D138" s="474"/>
      <c r="E138" s="479"/>
      <c r="F138" s="475"/>
      <c r="G138" s="468"/>
      <c r="H138" s="444"/>
      <c r="I138" s="462">
        <f t="shared" si="6"/>
        <v>0</v>
      </c>
    </row>
    <row r="139" spans="1:9" x14ac:dyDescent="0.3">
      <c r="A139" s="191"/>
      <c r="B139" s="471" t="s">
        <v>579</v>
      </c>
      <c r="C139" s="479"/>
      <c r="D139" s="474"/>
      <c r="E139" s="479"/>
      <c r="F139" s="475"/>
      <c r="G139" s="468"/>
      <c r="H139" s="444"/>
      <c r="I139" s="462"/>
    </row>
    <row r="140" spans="1:9" x14ac:dyDescent="0.3">
      <c r="A140" s="191"/>
      <c r="B140" s="471" t="s">
        <v>576</v>
      </c>
      <c r="C140" s="479"/>
      <c r="D140" s="474"/>
      <c r="E140" s="479"/>
      <c r="F140" s="475"/>
      <c r="G140" s="468"/>
      <c r="H140" s="444"/>
      <c r="I140" s="462">
        <f t="shared" ref="I140:I153" si="7">F140-H140</f>
        <v>0</v>
      </c>
    </row>
    <row r="141" spans="1:9" x14ac:dyDescent="0.3">
      <c r="A141" s="191"/>
      <c r="B141" s="471" t="s">
        <v>577</v>
      </c>
      <c r="C141" s="479"/>
      <c r="D141" s="474"/>
      <c r="E141" s="479"/>
      <c r="F141" s="475"/>
      <c r="G141" s="468"/>
      <c r="H141" s="444"/>
      <c r="I141" s="462">
        <f t="shared" si="7"/>
        <v>0</v>
      </c>
    </row>
    <row r="142" spans="1:9" x14ac:dyDescent="0.3">
      <c r="A142" s="191"/>
      <c r="B142" s="471" t="s">
        <v>578</v>
      </c>
      <c r="C142" s="479"/>
      <c r="D142" s="474"/>
      <c r="E142" s="479"/>
      <c r="F142" s="475"/>
      <c r="G142" s="468"/>
      <c r="H142" s="444"/>
      <c r="I142" s="462">
        <f t="shared" si="7"/>
        <v>0</v>
      </c>
    </row>
    <row r="143" spans="1:9" x14ac:dyDescent="0.3">
      <c r="A143" s="191"/>
      <c r="B143" s="471"/>
      <c r="C143" s="479"/>
      <c r="D143" s="474"/>
      <c r="E143" s="479"/>
      <c r="F143" s="475"/>
      <c r="G143" s="468"/>
      <c r="H143" s="444"/>
      <c r="I143" s="462">
        <f t="shared" si="7"/>
        <v>0</v>
      </c>
    </row>
    <row r="144" spans="1:9" x14ac:dyDescent="0.3">
      <c r="A144" s="191"/>
      <c r="B144" s="471"/>
      <c r="C144" s="479"/>
      <c r="D144" s="474"/>
      <c r="E144" s="479"/>
      <c r="F144" s="475"/>
      <c r="G144" s="468"/>
      <c r="H144" s="444"/>
      <c r="I144" s="462">
        <f t="shared" si="7"/>
        <v>0</v>
      </c>
    </row>
    <row r="145" spans="1:9" x14ac:dyDescent="0.3">
      <c r="A145" s="191"/>
      <c r="B145" s="190"/>
      <c r="C145" s="479"/>
      <c r="D145" s="474"/>
      <c r="E145" s="479"/>
      <c r="F145" s="475"/>
      <c r="G145" s="468"/>
      <c r="H145" s="444"/>
      <c r="I145" s="462">
        <f t="shared" si="7"/>
        <v>0</v>
      </c>
    </row>
    <row r="146" spans="1:9" x14ac:dyDescent="0.3">
      <c r="A146" s="191"/>
      <c r="B146" s="190"/>
      <c r="C146" s="479"/>
      <c r="D146" s="474"/>
      <c r="E146" s="479"/>
      <c r="F146" s="475"/>
      <c r="G146" s="468"/>
      <c r="H146" s="444"/>
      <c r="I146" s="462">
        <f t="shared" si="7"/>
        <v>0</v>
      </c>
    </row>
    <row r="147" spans="1:9" x14ac:dyDescent="0.3">
      <c r="A147" s="191"/>
      <c r="B147" s="190"/>
      <c r="C147" s="479"/>
      <c r="D147" s="474"/>
      <c r="E147" s="479"/>
      <c r="F147" s="475"/>
      <c r="G147" s="468"/>
      <c r="H147" s="444"/>
      <c r="I147" s="462">
        <f t="shared" si="7"/>
        <v>0</v>
      </c>
    </row>
    <row r="148" spans="1:9" x14ac:dyDescent="0.3">
      <c r="A148" s="191"/>
      <c r="B148" s="190"/>
      <c r="C148" s="479"/>
      <c r="D148" s="474"/>
      <c r="E148" s="479"/>
      <c r="F148" s="475"/>
      <c r="G148" s="468"/>
      <c r="H148" s="444"/>
      <c r="I148" s="462">
        <f t="shared" si="7"/>
        <v>0</v>
      </c>
    </row>
    <row r="149" spans="1:9" x14ac:dyDescent="0.3">
      <c r="A149" s="191"/>
      <c r="B149" s="190"/>
      <c r="C149" s="479"/>
      <c r="D149" s="474"/>
      <c r="E149" s="479"/>
      <c r="F149" s="475"/>
      <c r="G149" s="468"/>
      <c r="H149" s="444"/>
      <c r="I149" s="462">
        <f t="shared" si="7"/>
        <v>0</v>
      </c>
    </row>
    <row r="150" spans="1:9" x14ac:dyDescent="0.3">
      <c r="A150" s="191"/>
      <c r="B150" s="190"/>
      <c r="C150" s="479"/>
      <c r="D150" s="474"/>
      <c r="E150" s="479"/>
      <c r="F150" s="475"/>
      <c r="G150" s="468"/>
      <c r="H150" s="444"/>
      <c r="I150" s="462">
        <f t="shared" si="7"/>
        <v>0</v>
      </c>
    </row>
    <row r="151" spans="1:9" x14ac:dyDescent="0.3">
      <c r="A151" s="191"/>
      <c r="B151" s="190"/>
      <c r="C151" s="479"/>
      <c r="D151" s="474"/>
      <c r="E151" s="479"/>
      <c r="F151" s="475"/>
      <c r="G151" s="468"/>
      <c r="H151" s="444"/>
      <c r="I151" s="462">
        <f t="shared" si="7"/>
        <v>0</v>
      </c>
    </row>
    <row r="152" spans="1:9" x14ac:dyDescent="0.3">
      <c r="A152" s="191"/>
      <c r="B152" s="225"/>
      <c r="C152" s="479"/>
      <c r="D152" s="474"/>
      <c r="E152" s="479"/>
      <c r="F152" s="482"/>
      <c r="G152" s="468"/>
      <c r="H152" s="444"/>
      <c r="I152" s="462">
        <f t="shared" si="7"/>
        <v>0</v>
      </c>
    </row>
    <row r="153" spans="1:9" x14ac:dyDescent="0.3">
      <c r="A153" s="191"/>
      <c r="B153" s="190"/>
      <c r="C153" s="479"/>
      <c r="D153" s="474"/>
      <c r="E153" s="479"/>
      <c r="F153" s="475"/>
      <c r="G153" s="468"/>
      <c r="H153" s="444"/>
      <c r="I153" s="462">
        <f t="shared" si="7"/>
        <v>0</v>
      </c>
    </row>
    <row r="154" spans="1:9" x14ac:dyDescent="0.3">
      <c r="A154" s="191"/>
      <c r="B154" s="190"/>
      <c r="C154" s="479"/>
      <c r="D154" s="474"/>
      <c r="E154" s="479"/>
      <c r="F154" s="475"/>
      <c r="G154" s="468"/>
      <c r="H154" s="444"/>
      <c r="I154" s="462"/>
    </row>
    <row r="155" spans="1:9" x14ac:dyDescent="0.3">
      <c r="A155" s="192"/>
      <c r="B155" s="193" t="s">
        <v>364</v>
      </c>
      <c r="C155" s="483" t="s">
        <v>374</v>
      </c>
      <c r="D155" s="484">
        <f>D123+D114+D108+D85+D131</f>
        <v>0</v>
      </c>
      <c r="E155" s="483" t="s">
        <v>10</v>
      </c>
      <c r="F155" s="485">
        <f>F123+F114+F108+F85+F131</f>
        <v>0</v>
      </c>
      <c r="G155" s="470" t="s">
        <v>438</v>
      </c>
      <c r="H155" s="461">
        <f>SUM(H84:H154)</f>
        <v>0</v>
      </c>
      <c r="I155" s="461">
        <f>SUM(I84:I154)</f>
        <v>0</v>
      </c>
    </row>
    <row r="156" spans="1:9" x14ac:dyDescent="0.3">
      <c r="F156" s="194"/>
      <c r="G156" s="464" t="s">
        <v>552</v>
      </c>
      <c r="H156" s="465">
        <f>H83+H155</f>
        <v>0</v>
      </c>
      <c r="I156" s="465">
        <f>I83+I155</f>
        <v>0</v>
      </c>
    </row>
    <row r="157" spans="1:9" x14ac:dyDescent="0.3">
      <c r="F157" s="194"/>
    </row>
    <row r="158" spans="1:9" x14ac:dyDescent="0.3">
      <c r="F158" s="194"/>
    </row>
    <row r="159" spans="1:9" x14ac:dyDescent="0.25">
      <c r="A159" s="380" t="s">
        <v>541</v>
      </c>
      <c r="B159" s="377"/>
      <c r="C159" s="377"/>
      <c r="D159" s="378"/>
      <c r="E159" s="377"/>
      <c r="F159" s="604" t="s">
        <v>694</v>
      </c>
      <c r="G159" s="377"/>
      <c r="H159" s="377"/>
      <c r="I159" s="415"/>
    </row>
    <row r="160" spans="1:9" ht="15" x14ac:dyDescent="0.25">
      <c r="A160" s="389"/>
      <c r="B160" s="389"/>
      <c r="C160" s="389"/>
      <c r="D160" s="391" t="s">
        <v>171</v>
      </c>
      <c r="E160" s="389"/>
      <c r="F160" s="391" t="s">
        <v>172</v>
      </c>
      <c r="G160" s="389"/>
      <c r="H160" s="389"/>
      <c r="I160" s="393"/>
    </row>
    <row r="161" spans="1:9" ht="15.75" x14ac:dyDescent="0.25">
      <c r="A161" s="82"/>
      <c r="B161" s="82"/>
      <c r="C161" s="82"/>
      <c r="D161" s="82"/>
      <c r="E161" s="82"/>
      <c r="F161" s="82"/>
      <c r="G161" s="82"/>
      <c r="H161" s="82"/>
      <c r="I161" s="392"/>
    </row>
    <row r="162" spans="1:9" x14ac:dyDescent="0.25">
      <c r="A162" s="380" t="s">
        <v>173</v>
      </c>
      <c r="B162" s="377"/>
      <c r="C162" s="377"/>
      <c r="D162" s="378"/>
      <c r="E162" s="377"/>
      <c r="F162" s="714" t="s">
        <v>742</v>
      </c>
      <c r="G162" s="377"/>
      <c r="H162" s="377"/>
      <c r="I162" s="415"/>
    </row>
    <row r="163" spans="1:9" ht="15" x14ac:dyDescent="0.25">
      <c r="A163" s="389"/>
      <c r="B163" s="389"/>
      <c r="C163" s="389"/>
      <c r="D163" s="391" t="s">
        <v>171</v>
      </c>
      <c r="E163" s="389"/>
      <c r="F163" s="391" t="s">
        <v>172</v>
      </c>
      <c r="G163" s="389"/>
      <c r="H163" s="389"/>
      <c r="I163" s="393"/>
    </row>
    <row r="166" spans="1:9" ht="21" x14ac:dyDescent="0.35">
      <c r="B166" s="232"/>
    </row>
  </sheetData>
  <mergeCells count="7">
    <mergeCell ref="A84:F84"/>
    <mergeCell ref="A3:F3"/>
    <mergeCell ref="A9:A10"/>
    <mergeCell ref="B9:B10"/>
    <mergeCell ref="C9:D9"/>
    <mergeCell ref="E9:F9"/>
    <mergeCell ref="A12:F12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146"/>
  <sheetViews>
    <sheetView view="pageBreakPreview" topLeftCell="A85" zoomScale="80" zoomScaleSheetLayoutView="80" workbookViewId="0">
      <selection activeCell="A3" sqref="A3:AX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6.75" customHeight="1" x14ac:dyDescent="0.3">
      <c r="A6" s="1190" t="s">
        <v>680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74" t="s">
        <v>449</v>
      </c>
      <c r="E10" s="374" t="s">
        <v>448</v>
      </c>
      <c r="F10" s="374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ht="21" customHeight="1" x14ac:dyDescent="0.3">
      <c r="A12" s="1206" t="s">
        <v>550</v>
      </c>
      <c r="B12" s="1207"/>
      <c r="C12" s="1207"/>
      <c r="D12" s="1207"/>
      <c r="E12" s="1207"/>
      <c r="F12" s="1208"/>
      <c r="G12" s="223"/>
      <c r="H12" s="223"/>
      <c r="I12" s="223"/>
    </row>
    <row r="13" spans="1:11" s="506" customFormat="1" ht="21.6" customHeight="1" x14ac:dyDescent="0.25">
      <c r="A13" s="502">
        <v>1</v>
      </c>
      <c r="B13" s="503" t="s">
        <v>450</v>
      </c>
      <c r="C13" s="489" t="s">
        <v>374</v>
      </c>
      <c r="D13" s="490">
        <f>SUM(D14:D18)</f>
        <v>0</v>
      </c>
      <c r="E13" s="489" t="s">
        <v>374</v>
      </c>
      <c r="F13" s="490">
        <f>SUM(F14:F18)</f>
        <v>0</v>
      </c>
      <c r="G13" s="504"/>
      <c r="H13" s="504"/>
      <c r="I13" s="504"/>
      <c r="J13" s="505"/>
    </row>
    <row r="14" spans="1:11" x14ac:dyDescent="0.3">
      <c r="A14" s="454"/>
      <c r="B14" s="491" t="s">
        <v>451</v>
      </c>
      <c r="C14" s="492"/>
      <c r="D14" s="467"/>
      <c r="E14" s="492"/>
      <c r="F14" s="467"/>
      <c r="G14" s="220"/>
      <c r="H14" s="220"/>
      <c r="I14" s="220">
        <f t="shared" ref="I14:I69" si="0">F14-H14</f>
        <v>0</v>
      </c>
    </row>
    <row r="15" spans="1:11" x14ac:dyDescent="0.3">
      <c r="A15" s="454"/>
      <c r="B15" s="507" t="s">
        <v>580</v>
      </c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x14ac:dyDescent="0.3">
      <c r="A17" s="454"/>
      <c r="B17" s="491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x14ac:dyDescent="0.3">
      <c r="A18" s="454"/>
      <c r="B18" s="450"/>
      <c r="C18" s="492"/>
      <c r="D18" s="467"/>
      <c r="E18" s="492"/>
      <c r="F18" s="467"/>
      <c r="G18" s="220"/>
      <c r="H18" s="220"/>
      <c r="I18" s="220">
        <f t="shared" si="0"/>
        <v>0</v>
      </c>
    </row>
    <row r="19" spans="1:10" s="506" customFormat="1" ht="21.6" customHeight="1" x14ac:dyDescent="0.25">
      <c r="A19" s="502">
        <v>2</v>
      </c>
      <c r="B19" s="503" t="s">
        <v>452</v>
      </c>
      <c r="C19" s="489" t="s">
        <v>374</v>
      </c>
      <c r="D19" s="490">
        <f>SUM(D20:D26)</f>
        <v>0</v>
      </c>
      <c r="E19" s="489" t="s">
        <v>374</v>
      </c>
      <c r="F19" s="490">
        <f>SUM(F20:F26)</f>
        <v>0</v>
      </c>
      <c r="G19" s="504"/>
      <c r="H19" s="504"/>
      <c r="I19" s="504"/>
      <c r="J19" s="505"/>
    </row>
    <row r="20" spans="1:10" x14ac:dyDescent="0.3">
      <c r="A20" s="454"/>
      <c r="B20" s="491" t="s">
        <v>267</v>
      </c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x14ac:dyDescent="0.3">
      <c r="A26" s="454"/>
      <c r="B26" s="491"/>
      <c r="C26" s="492"/>
      <c r="D26" s="467"/>
      <c r="E26" s="492"/>
      <c r="F26" s="467"/>
      <c r="G26" s="220"/>
      <c r="H26" s="220"/>
      <c r="I26" s="220">
        <f t="shared" si="0"/>
        <v>0</v>
      </c>
    </row>
    <row r="27" spans="1:10" s="506" customFormat="1" ht="21.6" customHeight="1" x14ac:dyDescent="0.25">
      <c r="A27" s="502">
        <v>3</v>
      </c>
      <c r="B27" s="503" t="s">
        <v>453</v>
      </c>
      <c r="C27" s="489" t="s">
        <v>374</v>
      </c>
      <c r="D27" s="490">
        <f>SUM(D28:D32)</f>
        <v>0</v>
      </c>
      <c r="E27" s="489" t="s">
        <v>374</v>
      </c>
      <c r="F27" s="490">
        <f>SUM(F28:F33)</f>
        <v>0</v>
      </c>
      <c r="G27" s="504"/>
      <c r="H27" s="504"/>
      <c r="I27" s="504"/>
      <c r="J27" s="505"/>
    </row>
    <row r="28" spans="1:10" x14ac:dyDescent="0.3">
      <c r="A28" s="454"/>
      <c r="B28" s="491" t="s">
        <v>267</v>
      </c>
      <c r="C28" s="492"/>
      <c r="D28" s="467"/>
      <c r="E28" s="492"/>
      <c r="F28" s="467"/>
      <c r="G28" s="220"/>
      <c r="H28" s="220"/>
      <c r="I28" s="220">
        <f t="shared" si="0"/>
        <v>0</v>
      </c>
    </row>
    <row r="29" spans="1:10" x14ac:dyDescent="0.3">
      <c r="A29" s="454"/>
      <c r="B29" s="493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x14ac:dyDescent="0.3">
      <c r="A30" s="454"/>
      <c r="B30" s="491"/>
      <c r="C30" s="492"/>
      <c r="D30" s="467"/>
      <c r="E30" s="492"/>
      <c r="F30" s="467"/>
      <c r="G30" s="220"/>
      <c r="H30" s="229"/>
      <c r="I30" s="220">
        <f t="shared" si="0"/>
        <v>0</v>
      </c>
    </row>
    <row r="31" spans="1:10" x14ac:dyDescent="0.3">
      <c r="A31" s="454"/>
      <c r="B31" s="494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x14ac:dyDescent="0.3">
      <c r="A33" s="454"/>
      <c r="B33" s="491"/>
      <c r="C33" s="492"/>
      <c r="D33" s="467"/>
      <c r="E33" s="492"/>
      <c r="F33" s="467"/>
      <c r="G33" s="220"/>
      <c r="H33" s="220"/>
      <c r="I33" s="220">
        <f t="shared" si="0"/>
        <v>0</v>
      </c>
    </row>
    <row r="34" spans="1:10" s="506" customFormat="1" ht="21.6" customHeight="1" x14ac:dyDescent="0.25">
      <c r="A34" s="502">
        <v>4</v>
      </c>
      <c r="B34" s="503" t="s">
        <v>454</v>
      </c>
      <c r="C34" s="489" t="s">
        <v>374</v>
      </c>
      <c r="D34" s="490">
        <f>SUM(D35:D68)</f>
        <v>0</v>
      </c>
      <c r="E34" s="489" t="s">
        <v>374</v>
      </c>
      <c r="F34" s="490">
        <f>SUM(F36:F72)</f>
        <v>0</v>
      </c>
      <c r="G34" s="504"/>
      <c r="H34" s="504"/>
      <c r="I34" s="504"/>
      <c r="J34" s="505"/>
    </row>
    <row r="35" spans="1:10" x14ac:dyDescent="0.3">
      <c r="A35" s="501"/>
      <c r="B35" s="491" t="s">
        <v>267</v>
      </c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x14ac:dyDescent="0.3">
      <c r="A36" s="495"/>
      <c r="B36" s="507" t="s">
        <v>581</v>
      </c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 t="s">
        <v>582</v>
      </c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t="37.5" x14ac:dyDescent="0.3">
      <c r="A38" s="495"/>
      <c r="B38" s="507" t="s">
        <v>583</v>
      </c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t="56.25" x14ac:dyDescent="0.3">
      <c r="A39" s="495"/>
      <c r="B39" s="507" t="s">
        <v>584</v>
      </c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t="37.5" x14ac:dyDescent="0.3">
      <c r="A40" s="495"/>
      <c r="B40" s="507" t="s">
        <v>585</v>
      </c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t="56.25" x14ac:dyDescent="0.3">
      <c r="A41" s="495"/>
      <c r="B41" s="507" t="s">
        <v>586</v>
      </c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t="37.5" x14ac:dyDescent="0.3">
      <c r="A42" s="495"/>
      <c r="B42" s="507" t="s">
        <v>587</v>
      </c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507" t="s">
        <v>588</v>
      </c>
      <c r="C43" s="492"/>
      <c r="D43" s="467"/>
      <c r="E43" s="492"/>
      <c r="F43" s="467"/>
      <c r="G43" s="220"/>
      <c r="H43" s="220"/>
      <c r="I43" s="220">
        <f t="shared" si="0"/>
        <v>0</v>
      </c>
    </row>
    <row r="44" spans="1:10" x14ac:dyDescent="0.3">
      <c r="A44" s="495"/>
      <c r="B44" s="507" t="s">
        <v>589</v>
      </c>
      <c r="C44" s="492"/>
      <c r="D44" s="467"/>
      <c r="E44" s="492"/>
      <c r="F44" s="467"/>
      <c r="G44" s="220"/>
      <c r="H44" s="220"/>
      <c r="I44" s="220">
        <f t="shared" si="0"/>
        <v>0</v>
      </c>
    </row>
    <row r="45" spans="1:10" x14ac:dyDescent="0.3">
      <c r="A45" s="495"/>
      <c r="B45" s="507" t="s">
        <v>590</v>
      </c>
      <c r="C45" s="492"/>
      <c r="D45" s="467"/>
      <c r="E45" s="492"/>
      <c r="F45" s="467"/>
      <c r="G45" s="220"/>
      <c r="H45" s="220"/>
      <c r="I45" s="220">
        <f t="shared" si="0"/>
        <v>0</v>
      </c>
    </row>
    <row r="46" spans="1:10" ht="37.5" x14ac:dyDescent="0.3">
      <c r="A46" s="495"/>
      <c r="B46" s="507" t="s">
        <v>591</v>
      </c>
      <c r="C46" s="492"/>
      <c r="D46" s="467"/>
      <c r="E46" s="492"/>
      <c r="F46" s="467"/>
      <c r="G46" s="220"/>
      <c r="H46" s="220"/>
      <c r="I46" s="220">
        <f t="shared" si="0"/>
        <v>0</v>
      </c>
    </row>
    <row r="47" spans="1:10" ht="37.5" x14ac:dyDescent="0.3">
      <c r="A47" s="495"/>
      <c r="B47" s="507" t="s">
        <v>592</v>
      </c>
      <c r="C47" s="492"/>
      <c r="D47" s="467"/>
      <c r="E47" s="492"/>
      <c r="F47" s="467"/>
      <c r="G47" s="220"/>
      <c r="H47" s="220"/>
      <c r="I47" s="220">
        <f t="shared" si="0"/>
        <v>0</v>
      </c>
    </row>
    <row r="48" spans="1:10" ht="37.5" x14ac:dyDescent="0.3">
      <c r="A48" s="495"/>
      <c r="B48" s="507" t="s">
        <v>593</v>
      </c>
      <c r="C48" s="492"/>
      <c r="D48" s="467"/>
      <c r="E48" s="492"/>
      <c r="F48" s="467"/>
      <c r="G48" s="220"/>
      <c r="H48" s="220"/>
      <c r="I48" s="220">
        <f t="shared" si="0"/>
        <v>0</v>
      </c>
    </row>
    <row r="49" spans="1:9" ht="56.25" x14ac:dyDescent="0.3">
      <c r="A49" s="495"/>
      <c r="B49" s="507" t="s">
        <v>594</v>
      </c>
      <c r="C49" s="492"/>
      <c r="D49" s="467"/>
      <c r="E49" s="492"/>
      <c r="F49" s="467"/>
      <c r="G49" s="220"/>
      <c r="H49" s="220"/>
      <c r="I49" s="220">
        <f t="shared" si="0"/>
        <v>0</v>
      </c>
    </row>
    <row r="50" spans="1:9" ht="37.5" x14ac:dyDescent="0.3">
      <c r="A50" s="495"/>
      <c r="B50" s="507" t="s">
        <v>595</v>
      </c>
      <c r="C50" s="492"/>
      <c r="D50" s="467"/>
      <c r="E50" s="492"/>
      <c r="F50" s="467"/>
      <c r="G50" s="220"/>
      <c r="H50" s="220"/>
      <c r="I50" s="220">
        <f t="shared" si="0"/>
        <v>0</v>
      </c>
    </row>
    <row r="51" spans="1:9" ht="37.5" x14ac:dyDescent="0.3">
      <c r="A51" s="495"/>
      <c r="B51" s="507" t="s">
        <v>596</v>
      </c>
      <c r="C51" s="492"/>
      <c r="D51" s="467"/>
      <c r="E51" s="492"/>
      <c r="F51" s="467"/>
      <c r="G51" s="220"/>
      <c r="H51" s="220"/>
      <c r="I51" s="220">
        <f t="shared" si="0"/>
        <v>0</v>
      </c>
    </row>
    <row r="52" spans="1:9" x14ac:dyDescent="0.3">
      <c r="A52" s="495"/>
      <c r="B52" s="507" t="s">
        <v>597</v>
      </c>
      <c r="C52" s="492"/>
      <c r="D52" s="467"/>
      <c r="E52" s="492"/>
      <c r="F52" s="467"/>
      <c r="G52" s="220"/>
      <c r="H52" s="220"/>
      <c r="I52" s="220">
        <f t="shared" si="0"/>
        <v>0</v>
      </c>
    </row>
    <row r="53" spans="1:9" ht="37.5" x14ac:dyDescent="0.3">
      <c r="A53" s="495"/>
      <c r="B53" s="507" t="s">
        <v>598</v>
      </c>
      <c r="C53" s="492"/>
      <c r="D53" s="467"/>
      <c r="E53" s="492"/>
      <c r="F53" s="467"/>
      <c r="G53" s="220"/>
      <c r="H53" s="220"/>
      <c r="I53" s="220">
        <f t="shared" si="0"/>
        <v>0</v>
      </c>
    </row>
    <row r="54" spans="1:9" x14ac:dyDescent="0.3">
      <c r="A54" s="495"/>
      <c r="B54" s="507" t="s">
        <v>599</v>
      </c>
      <c r="C54" s="492"/>
      <c r="D54" s="467"/>
      <c r="E54" s="492"/>
      <c r="F54" s="467"/>
      <c r="G54" s="220"/>
      <c r="H54" s="220"/>
      <c r="I54" s="220">
        <f t="shared" si="0"/>
        <v>0</v>
      </c>
    </row>
    <row r="55" spans="1:9" x14ac:dyDescent="0.3">
      <c r="A55" s="495"/>
      <c r="B55" s="507" t="s">
        <v>600</v>
      </c>
      <c r="C55" s="492"/>
      <c r="D55" s="467"/>
      <c r="E55" s="492"/>
      <c r="F55" s="467"/>
      <c r="G55" s="220"/>
      <c r="H55" s="220"/>
      <c r="I55" s="220">
        <f t="shared" si="0"/>
        <v>0</v>
      </c>
    </row>
    <row r="56" spans="1:9" ht="37.5" x14ac:dyDescent="0.3">
      <c r="A56" s="495"/>
      <c r="B56" s="507" t="s">
        <v>601</v>
      </c>
      <c r="C56" s="492"/>
      <c r="D56" s="467"/>
      <c r="E56" s="492"/>
      <c r="F56" s="467"/>
      <c r="G56" s="220"/>
      <c r="H56" s="220"/>
      <c r="I56" s="220">
        <f t="shared" si="0"/>
        <v>0</v>
      </c>
    </row>
    <row r="57" spans="1:9" x14ac:dyDescent="0.3">
      <c r="A57" s="495"/>
      <c r="B57" s="507" t="s">
        <v>602</v>
      </c>
      <c r="C57" s="492"/>
      <c r="D57" s="467"/>
      <c r="E57" s="492"/>
      <c r="F57" s="467"/>
      <c r="G57" s="220"/>
      <c r="H57" s="220"/>
      <c r="I57" s="220">
        <f t="shared" si="0"/>
        <v>0</v>
      </c>
    </row>
    <row r="58" spans="1:9" x14ac:dyDescent="0.3">
      <c r="A58" s="495"/>
      <c r="B58" s="507" t="s">
        <v>607</v>
      </c>
      <c r="C58" s="492"/>
      <c r="D58" s="467"/>
      <c r="E58" s="492"/>
      <c r="F58" s="467"/>
      <c r="G58" s="220"/>
      <c r="H58" s="220"/>
      <c r="I58" s="220">
        <f t="shared" si="0"/>
        <v>0</v>
      </c>
    </row>
    <row r="59" spans="1:9" ht="56.25" x14ac:dyDescent="0.3">
      <c r="A59" s="495"/>
      <c r="B59" s="507" t="s">
        <v>603</v>
      </c>
      <c r="C59" s="492"/>
      <c r="D59" s="467"/>
      <c r="E59" s="492"/>
      <c r="F59" s="467"/>
      <c r="G59" s="220"/>
      <c r="H59" s="220"/>
      <c r="I59" s="220">
        <f t="shared" si="0"/>
        <v>0</v>
      </c>
    </row>
    <row r="60" spans="1:9" x14ac:dyDescent="0.3">
      <c r="A60" s="495"/>
      <c r="B60" s="507" t="s">
        <v>606</v>
      </c>
      <c r="C60" s="492"/>
      <c r="D60" s="467"/>
      <c r="E60" s="492"/>
      <c r="F60" s="467"/>
      <c r="G60" s="220"/>
      <c r="H60" s="220"/>
      <c r="I60" s="220">
        <f t="shared" si="0"/>
        <v>0</v>
      </c>
    </row>
    <row r="61" spans="1:9" ht="37.5" x14ac:dyDescent="0.3">
      <c r="A61" s="495"/>
      <c r="B61" s="508" t="s">
        <v>604</v>
      </c>
      <c r="C61" s="492"/>
      <c r="D61" s="467"/>
      <c r="E61" s="492"/>
      <c r="F61" s="467"/>
      <c r="G61" s="220"/>
      <c r="H61" s="220"/>
      <c r="I61" s="220">
        <f t="shared" si="0"/>
        <v>0</v>
      </c>
    </row>
    <row r="62" spans="1:9" ht="37.5" x14ac:dyDescent="0.3">
      <c r="A62" s="495"/>
      <c r="B62" s="247" t="s">
        <v>605</v>
      </c>
      <c r="C62" s="492"/>
      <c r="D62" s="467"/>
      <c r="E62" s="492"/>
      <c r="F62" s="467"/>
      <c r="G62" s="220"/>
      <c r="H62" s="220"/>
      <c r="I62" s="220">
        <f t="shared" si="0"/>
        <v>0</v>
      </c>
    </row>
    <row r="63" spans="1:9" x14ac:dyDescent="0.3">
      <c r="A63" s="495"/>
      <c r="B63" s="491"/>
      <c r="C63" s="492"/>
      <c r="D63" s="467"/>
      <c r="E63" s="492"/>
      <c r="F63" s="467"/>
      <c r="G63" s="220"/>
      <c r="H63" s="220"/>
      <c r="I63" s="220">
        <f t="shared" si="0"/>
        <v>0</v>
      </c>
    </row>
    <row r="64" spans="1:9" x14ac:dyDescent="0.3">
      <c r="A64" s="495"/>
      <c r="B64" s="491"/>
      <c r="C64" s="492"/>
      <c r="D64" s="467"/>
      <c r="E64" s="492"/>
      <c r="F64" s="467"/>
      <c r="G64" s="220"/>
      <c r="H64" s="220"/>
      <c r="I64" s="220">
        <f t="shared" si="0"/>
        <v>0</v>
      </c>
    </row>
    <row r="65" spans="1:12" x14ac:dyDescent="0.3">
      <c r="A65" s="495"/>
      <c r="B65" s="491"/>
      <c r="C65" s="492"/>
      <c r="D65" s="467"/>
      <c r="E65" s="492"/>
      <c r="F65" s="467"/>
      <c r="G65" s="220"/>
      <c r="H65" s="220"/>
      <c r="I65" s="220">
        <f t="shared" si="0"/>
        <v>0</v>
      </c>
    </row>
    <row r="66" spans="1:12" ht="27.75" customHeight="1" x14ac:dyDescent="0.3">
      <c r="A66" s="495"/>
      <c r="B66" s="491"/>
      <c r="C66" s="492"/>
      <c r="D66" s="467"/>
      <c r="E66" s="492"/>
      <c r="F66" s="467"/>
      <c r="G66" s="220"/>
      <c r="H66" s="229"/>
      <c r="I66" s="220">
        <f t="shared" si="0"/>
        <v>0</v>
      </c>
    </row>
    <row r="67" spans="1:12" x14ac:dyDescent="0.3">
      <c r="A67" s="495"/>
      <c r="B67" s="491"/>
      <c r="C67" s="492"/>
      <c r="D67" s="467"/>
      <c r="E67" s="492"/>
      <c r="F67" s="467"/>
      <c r="G67" s="220"/>
      <c r="H67" s="229"/>
      <c r="I67" s="220">
        <f t="shared" si="0"/>
        <v>0</v>
      </c>
    </row>
    <row r="68" spans="1:12" x14ac:dyDescent="0.3">
      <c r="A68" s="495"/>
      <c r="B68" s="494"/>
      <c r="C68" s="492"/>
      <c r="D68" s="467"/>
      <c r="E68" s="492"/>
      <c r="F68" s="467"/>
      <c r="G68" s="220"/>
      <c r="H68" s="229"/>
      <c r="I68" s="220">
        <f t="shared" si="0"/>
        <v>0</v>
      </c>
      <c r="L68" s="236"/>
    </row>
    <row r="69" spans="1:12" x14ac:dyDescent="0.3">
      <c r="A69" s="495"/>
      <c r="B69" s="491"/>
      <c r="C69" s="492"/>
      <c r="D69" s="467"/>
      <c r="E69" s="492"/>
      <c r="F69" s="467"/>
      <c r="G69" s="496"/>
      <c r="H69" s="220"/>
      <c r="I69" s="220">
        <f t="shared" si="0"/>
        <v>0</v>
      </c>
    </row>
    <row r="70" spans="1:12" x14ac:dyDescent="0.3">
      <c r="A70" s="495"/>
      <c r="B70" s="491"/>
      <c r="C70" s="492"/>
      <c r="D70" s="467"/>
      <c r="E70" s="492"/>
      <c r="F70" s="467"/>
      <c r="G70" s="220"/>
      <c r="H70" s="229"/>
      <c r="I70" s="220">
        <f>F70-H70</f>
        <v>0</v>
      </c>
    </row>
    <row r="71" spans="1:12" x14ac:dyDescent="0.3">
      <c r="A71" s="495"/>
      <c r="B71" s="491"/>
      <c r="C71" s="492"/>
      <c r="D71" s="467"/>
      <c r="E71" s="492"/>
      <c r="F71" s="467"/>
      <c r="G71" s="220"/>
      <c r="H71" s="220"/>
      <c r="I71" s="220">
        <f>F71-H71</f>
        <v>0</v>
      </c>
    </row>
    <row r="72" spans="1:12" x14ac:dyDescent="0.3">
      <c r="A72" s="495"/>
      <c r="B72" s="491"/>
      <c r="C72" s="492"/>
      <c r="D72" s="467"/>
      <c r="E72" s="492"/>
      <c r="F72" s="467"/>
      <c r="G72" s="220"/>
      <c r="H72" s="220"/>
      <c r="I72" s="220"/>
    </row>
    <row r="73" spans="1:12" ht="21" customHeight="1" x14ac:dyDescent="0.3">
      <c r="A73" s="497"/>
      <c r="B73" s="498" t="s">
        <v>364</v>
      </c>
      <c r="C73" s="499" t="s">
        <v>374</v>
      </c>
      <c r="D73" s="500">
        <f>D34+D27+D19+D13</f>
        <v>0</v>
      </c>
      <c r="E73" s="499" t="s">
        <v>374</v>
      </c>
      <c r="F73" s="500">
        <f>F13+F19+F27+F34</f>
        <v>0</v>
      </c>
      <c r="G73" s="500">
        <f>G13+G19+G27+G34</f>
        <v>0</v>
      </c>
      <c r="H73" s="500">
        <f>H13+H19+H27+H34</f>
        <v>0</v>
      </c>
      <c r="I73" s="500">
        <f>I13+I19+I27+I34</f>
        <v>0</v>
      </c>
    </row>
    <row r="74" spans="1:12" x14ac:dyDescent="0.3">
      <c r="A74" s="1206" t="s">
        <v>551</v>
      </c>
      <c r="B74" s="1207"/>
      <c r="C74" s="1207"/>
      <c r="D74" s="1207"/>
      <c r="E74" s="1207"/>
      <c r="F74" s="1208"/>
    </row>
    <row r="75" spans="1:12" x14ac:dyDescent="0.3">
      <c r="A75" s="502">
        <v>1</v>
      </c>
      <c r="B75" s="503" t="s">
        <v>450</v>
      </c>
      <c r="C75" s="489" t="s">
        <v>374</v>
      </c>
      <c r="D75" s="490">
        <f>SUM(D76:D80)</f>
        <v>0</v>
      </c>
      <c r="E75" s="489" t="s">
        <v>374</v>
      </c>
      <c r="F75" s="490">
        <f>SUM(F76:F80)</f>
        <v>0</v>
      </c>
      <c r="G75" s="504"/>
      <c r="H75" s="504"/>
      <c r="I75" s="504"/>
    </row>
    <row r="76" spans="1:12" x14ac:dyDescent="0.3">
      <c r="A76" s="454"/>
      <c r="B76" s="491" t="s">
        <v>451</v>
      </c>
      <c r="C76" s="492"/>
      <c r="D76" s="467"/>
      <c r="E76" s="492"/>
      <c r="F76" s="467"/>
      <c r="G76" s="220"/>
      <c r="H76" s="220"/>
      <c r="I76" s="220">
        <f t="shared" ref="I76:I80" si="1">F76-H76</f>
        <v>0</v>
      </c>
    </row>
    <row r="77" spans="1:12" x14ac:dyDescent="0.3">
      <c r="A77" s="454"/>
      <c r="B77" s="507" t="s">
        <v>580</v>
      </c>
      <c r="C77" s="492"/>
      <c r="D77" s="467"/>
      <c r="E77" s="492"/>
      <c r="F77" s="467"/>
      <c r="G77" s="220"/>
      <c r="H77" s="220"/>
      <c r="I77" s="220">
        <f t="shared" si="1"/>
        <v>0</v>
      </c>
    </row>
    <row r="78" spans="1:12" s="82" customFormat="1" ht="23.25" customHeight="1" x14ac:dyDescent="0.3">
      <c r="A78" s="454"/>
      <c r="B78" s="491"/>
      <c r="C78" s="492"/>
      <c r="D78" s="467"/>
      <c r="E78" s="492"/>
      <c r="F78" s="467"/>
      <c r="G78" s="220"/>
      <c r="H78" s="220"/>
      <c r="I78" s="220">
        <f t="shared" si="1"/>
        <v>0</v>
      </c>
    </row>
    <row r="79" spans="1:12" s="82" customFormat="1" x14ac:dyDescent="0.3">
      <c r="A79" s="454"/>
      <c r="B79" s="491"/>
      <c r="C79" s="492"/>
      <c r="D79" s="467"/>
      <c r="E79" s="492"/>
      <c r="F79" s="467"/>
      <c r="G79" s="220"/>
      <c r="H79" s="220"/>
      <c r="I79" s="220">
        <f t="shared" si="1"/>
        <v>0</v>
      </c>
    </row>
    <row r="80" spans="1:12" s="82" customFormat="1" x14ac:dyDescent="0.3">
      <c r="A80" s="454"/>
      <c r="B80" s="450"/>
      <c r="C80" s="492"/>
      <c r="D80" s="467"/>
      <c r="E80" s="492"/>
      <c r="F80" s="467"/>
      <c r="G80" s="220"/>
      <c r="H80" s="220"/>
      <c r="I80" s="220">
        <f t="shared" si="1"/>
        <v>0</v>
      </c>
    </row>
    <row r="81" spans="1:10" s="82" customFormat="1" ht="37.5" x14ac:dyDescent="0.25">
      <c r="A81" s="502">
        <v>2</v>
      </c>
      <c r="B81" s="503" t="s">
        <v>452</v>
      </c>
      <c r="C81" s="489" t="s">
        <v>374</v>
      </c>
      <c r="D81" s="490">
        <f>SUM(D82:D88)</f>
        <v>0</v>
      </c>
      <c r="E81" s="489" t="s">
        <v>374</v>
      </c>
      <c r="F81" s="490">
        <f>SUM(F82:F88)</f>
        <v>0</v>
      </c>
      <c r="G81" s="504"/>
      <c r="H81" s="504"/>
      <c r="I81" s="504"/>
    </row>
    <row r="82" spans="1:10" s="82" customFormat="1" x14ac:dyDescent="0.3">
      <c r="A82" s="454"/>
      <c r="B82" s="491" t="s">
        <v>267</v>
      </c>
      <c r="C82" s="492"/>
      <c r="D82" s="467"/>
      <c r="E82" s="492"/>
      <c r="F82" s="467"/>
      <c r="G82" s="220"/>
      <c r="H82" s="220"/>
      <c r="I82" s="220">
        <f t="shared" ref="I82:I88" si="2">F82-H82</f>
        <v>0</v>
      </c>
    </row>
    <row r="83" spans="1:10" s="102" customFormat="1" x14ac:dyDescent="0.3">
      <c r="A83" s="454"/>
      <c r="B83" s="491"/>
      <c r="C83" s="492"/>
      <c r="D83" s="467"/>
      <c r="E83" s="492"/>
      <c r="F83" s="467"/>
      <c r="G83" s="220"/>
      <c r="H83" s="220"/>
      <c r="I83" s="220">
        <f t="shared" si="2"/>
        <v>0</v>
      </c>
      <c r="J83" s="233"/>
    </row>
    <row r="84" spans="1:10" x14ac:dyDescent="0.3">
      <c r="A84" s="454"/>
      <c r="B84" s="491"/>
      <c r="C84" s="492"/>
      <c r="D84" s="467"/>
      <c r="E84" s="492"/>
      <c r="F84" s="467"/>
      <c r="G84" s="220"/>
      <c r="H84" s="220"/>
      <c r="I84" s="220">
        <f t="shared" si="2"/>
        <v>0</v>
      </c>
    </row>
    <row r="85" spans="1:10" x14ac:dyDescent="0.3">
      <c r="A85" s="454"/>
      <c r="B85" s="491"/>
      <c r="C85" s="492"/>
      <c r="D85" s="467"/>
      <c r="E85" s="492"/>
      <c r="F85" s="467"/>
      <c r="G85" s="220"/>
      <c r="H85" s="220"/>
      <c r="I85" s="220">
        <f t="shared" si="2"/>
        <v>0</v>
      </c>
    </row>
    <row r="86" spans="1:10" x14ac:dyDescent="0.3">
      <c r="A86" s="454"/>
      <c r="B86" s="491"/>
      <c r="C86" s="492"/>
      <c r="D86" s="467"/>
      <c r="E86" s="492"/>
      <c r="F86" s="467"/>
      <c r="G86" s="220"/>
      <c r="H86" s="220"/>
      <c r="I86" s="220">
        <f t="shared" si="2"/>
        <v>0</v>
      </c>
    </row>
    <row r="87" spans="1:10" x14ac:dyDescent="0.3">
      <c r="A87" s="454"/>
      <c r="B87" s="491"/>
      <c r="C87" s="492"/>
      <c r="D87" s="467"/>
      <c r="E87" s="492"/>
      <c r="F87" s="467"/>
      <c r="G87" s="220"/>
      <c r="H87" s="220"/>
      <c r="I87" s="220">
        <f t="shared" si="2"/>
        <v>0</v>
      </c>
    </row>
    <row r="88" spans="1:10" x14ac:dyDescent="0.3">
      <c r="A88" s="454"/>
      <c r="B88" s="491"/>
      <c r="C88" s="492"/>
      <c r="D88" s="467"/>
      <c r="E88" s="492"/>
      <c r="F88" s="467"/>
      <c r="G88" s="220"/>
      <c r="H88" s="220"/>
      <c r="I88" s="220">
        <f t="shared" si="2"/>
        <v>0</v>
      </c>
    </row>
    <row r="89" spans="1:10" x14ac:dyDescent="0.3">
      <c r="A89" s="502">
        <v>3</v>
      </c>
      <c r="B89" s="503" t="s">
        <v>453</v>
      </c>
      <c r="C89" s="489" t="s">
        <v>374</v>
      </c>
      <c r="D89" s="490">
        <f>SUM(D90:D94)</f>
        <v>0</v>
      </c>
      <c r="E89" s="489" t="s">
        <v>374</v>
      </c>
      <c r="F89" s="490">
        <f>SUM(F90:F95)</f>
        <v>0</v>
      </c>
      <c r="G89" s="504"/>
      <c r="H89" s="504"/>
      <c r="I89" s="504"/>
    </row>
    <row r="90" spans="1:10" x14ac:dyDescent="0.3">
      <c r="A90" s="454"/>
      <c r="B90" s="491" t="s">
        <v>267</v>
      </c>
      <c r="C90" s="492"/>
      <c r="D90" s="467"/>
      <c r="E90" s="492"/>
      <c r="F90" s="467"/>
      <c r="G90" s="220"/>
      <c r="H90" s="220"/>
      <c r="I90" s="220">
        <f t="shared" ref="I90:I95" si="3">F90-H90</f>
        <v>0</v>
      </c>
    </row>
    <row r="91" spans="1:10" x14ac:dyDescent="0.3">
      <c r="A91" s="454"/>
      <c r="B91" s="493"/>
      <c r="C91" s="492"/>
      <c r="D91" s="467"/>
      <c r="E91" s="492"/>
      <c r="F91" s="467"/>
      <c r="G91" s="220"/>
      <c r="H91" s="229"/>
      <c r="I91" s="220">
        <f t="shared" si="3"/>
        <v>0</v>
      </c>
    </row>
    <row r="92" spans="1:10" x14ac:dyDescent="0.3">
      <c r="A92" s="454"/>
      <c r="B92" s="491"/>
      <c r="C92" s="492"/>
      <c r="D92" s="467"/>
      <c r="E92" s="492"/>
      <c r="F92" s="467"/>
      <c r="G92" s="220"/>
      <c r="H92" s="229"/>
      <c r="I92" s="220">
        <f t="shared" si="3"/>
        <v>0</v>
      </c>
    </row>
    <row r="93" spans="1:10" x14ac:dyDescent="0.3">
      <c r="A93" s="454"/>
      <c r="B93" s="494"/>
      <c r="C93" s="492"/>
      <c r="D93" s="467"/>
      <c r="E93" s="492"/>
      <c r="F93" s="467"/>
      <c r="G93" s="220"/>
      <c r="H93" s="220"/>
      <c r="I93" s="220">
        <f t="shared" si="3"/>
        <v>0</v>
      </c>
    </row>
    <row r="94" spans="1:10" x14ac:dyDescent="0.3">
      <c r="A94" s="454"/>
      <c r="B94" s="491"/>
      <c r="C94" s="492"/>
      <c r="D94" s="467"/>
      <c r="E94" s="492"/>
      <c r="F94" s="467"/>
      <c r="G94" s="220"/>
      <c r="H94" s="220"/>
      <c r="I94" s="220">
        <f t="shared" si="3"/>
        <v>0</v>
      </c>
    </row>
    <row r="95" spans="1:10" x14ac:dyDescent="0.3">
      <c r="A95" s="454"/>
      <c r="B95" s="491"/>
      <c r="C95" s="492"/>
      <c r="D95" s="467"/>
      <c r="E95" s="492"/>
      <c r="F95" s="467"/>
      <c r="G95" s="220"/>
      <c r="H95" s="220"/>
      <c r="I95" s="220">
        <f t="shared" si="3"/>
        <v>0</v>
      </c>
    </row>
    <row r="96" spans="1:10" x14ac:dyDescent="0.3">
      <c r="A96" s="502">
        <v>4</v>
      </c>
      <c r="B96" s="503" t="s">
        <v>454</v>
      </c>
      <c r="C96" s="489" t="s">
        <v>374</v>
      </c>
      <c r="D96" s="490">
        <f>SUM(D97:D130)</f>
        <v>0</v>
      </c>
      <c r="E96" s="489" t="s">
        <v>374</v>
      </c>
      <c r="F96" s="490">
        <f>SUM(F98:F134)</f>
        <v>0</v>
      </c>
      <c r="G96" s="504"/>
      <c r="H96" s="504"/>
      <c r="I96" s="504"/>
    </row>
    <row r="97" spans="1:9" x14ac:dyDescent="0.3">
      <c r="A97" s="501"/>
      <c r="B97" s="491" t="s">
        <v>267</v>
      </c>
      <c r="C97" s="492"/>
      <c r="D97" s="467"/>
      <c r="E97" s="492"/>
      <c r="F97" s="467"/>
      <c r="G97" s="220"/>
      <c r="H97" s="220"/>
      <c r="I97" s="220">
        <f t="shared" ref="I97:I131" si="4">F97-H97</f>
        <v>0</v>
      </c>
    </row>
    <row r="98" spans="1:9" x14ac:dyDescent="0.3">
      <c r="A98" s="495"/>
      <c r="B98" s="507" t="s">
        <v>581</v>
      </c>
      <c r="C98" s="492"/>
      <c r="D98" s="467"/>
      <c r="E98" s="492"/>
      <c r="F98" s="467"/>
      <c r="G98" s="220"/>
      <c r="H98" s="220"/>
      <c r="I98" s="220">
        <f t="shared" si="4"/>
        <v>0</v>
      </c>
    </row>
    <row r="99" spans="1:9" x14ac:dyDescent="0.3">
      <c r="A99" s="495"/>
      <c r="B99" s="507" t="s">
        <v>582</v>
      </c>
      <c r="C99" s="492"/>
      <c r="D99" s="467"/>
      <c r="E99" s="492"/>
      <c r="F99" s="467"/>
      <c r="G99" s="220"/>
      <c r="H99" s="220"/>
      <c r="I99" s="220">
        <f t="shared" si="4"/>
        <v>0</v>
      </c>
    </row>
    <row r="100" spans="1:9" ht="37.5" x14ac:dyDescent="0.3">
      <c r="A100" s="495"/>
      <c r="B100" s="507" t="s">
        <v>583</v>
      </c>
      <c r="C100" s="492"/>
      <c r="D100" s="467"/>
      <c r="E100" s="492"/>
      <c r="F100" s="467"/>
      <c r="G100" s="220"/>
      <c r="H100" s="220"/>
      <c r="I100" s="220">
        <f t="shared" si="4"/>
        <v>0</v>
      </c>
    </row>
    <row r="101" spans="1:9" ht="56.25" x14ac:dyDescent="0.3">
      <c r="A101" s="495"/>
      <c r="B101" s="507" t="s">
        <v>584</v>
      </c>
      <c r="C101" s="492"/>
      <c r="D101" s="467"/>
      <c r="E101" s="492"/>
      <c r="F101" s="467"/>
      <c r="G101" s="220"/>
      <c r="H101" s="220"/>
      <c r="I101" s="220">
        <f t="shared" si="4"/>
        <v>0</v>
      </c>
    </row>
    <row r="102" spans="1:9" ht="37.5" x14ac:dyDescent="0.3">
      <c r="A102" s="495"/>
      <c r="B102" s="507" t="s">
        <v>585</v>
      </c>
      <c r="C102" s="492"/>
      <c r="D102" s="467"/>
      <c r="E102" s="492"/>
      <c r="F102" s="467"/>
      <c r="G102" s="220"/>
      <c r="H102" s="220"/>
      <c r="I102" s="220">
        <f t="shared" si="4"/>
        <v>0</v>
      </c>
    </row>
    <row r="103" spans="1:9" ht="56.25" x14ac:dyDescent="0.3">
      <c r="A103" s="495"/>
      <c r="B103" s="507" t="s">
        <v>586</v>
      </c>
      <c r="C103" s="492"/>
      <c r="D103" s="467"/>
      <c r="E103" s="492"/>
      <c r="F103" s="467"/>
      <c r="G103" s="220"/>
      <c r="H103" s="220"/>
      <c r="I103" s="220">
        <f t="shared" si="4"/>
        <v>0</v>
      </c>
    </row>
    <row r="104" spans="1:9" ht="37.5" x14ac:dyDescent="0.3">
      <c r="A104" s="495"/>
      <c r="B104" s="507" t="s">
        <v>587</v>
      </c>
      <c r="C104" s="492"/>
      <c r="D104" s="467"/>
      <c r="E104" s="492"/>
      <c r="F104" s="467"/>
      <c r="G104" s="220"/>
      <c r="H104" s="220"/>
      <c r="I104" s="220">
        <f t="shared" si="4"/>
        <v>0</v>
      </c>
    </row>
    <row r="105" spans="1:9" x14ac:dyDescent="0.3">
      <c r="A105" s="495"/>
      <c r="B105" s="507" t="s">
        <v>588</v>
      </c>
      <c r="C105" s="492"/>
      <c r="D105" s="467"/>
      <c r="E105" s="492"/>
      <c r="F105" s="467"/>
      <c r="G105" s="220"/>
      <c r="H105" s="220"/>
      <c r="I105" s="220">
        <f t="shared" si="4"/>
        <v>0</v>
      </c>
    </row>
    <row r="106" spans="1:9" x14ac:dyDescent="0.3">
      <c r="A106" s="495"/>
      <c r="B106" s="507" t="s">
        <v>589</v>
      </c>
      <c r="C106" s="492"/>
      <c r="D106" s="467"/>
      <c r="E106" s="492"/>
      <c r="F106" s="467"/>
      <c r="G106" s="220"/>
      <c r="H106" s="220"/>
      <c r="I106" s="220">
        <f t="shared" si="4"/>
        <v>0</v>
      </c>
    </row>
    <row r="107" spans="1:9" x14ac:dyDescent="0.3">
      <c r="A107" s="495"/>
      <c r="B107" s="507" t="s">
        <v>590</v>
      </c>
      <c r="C107" s="492"/>
      <c r="D107" s="467"/>
      <c r="E107" s="492"/>
      <c r="F107" s="467"/>
      <c r="G107" s="220"/>
      <c r="H107" s="220"/>
      <c r="I107" s="220">
        <f t="shared" si="4"/>
        <v>0</v>
      </c>
    </row>
    <row r="108" spans="1:9" ht="37.5" x14ac:dyDescent="0.3">
      <c r="A108" s="495"/>
      <c r="B108" s="507" t="s">
        <v>591</v>
      </c>
      <c r="C108" s="492"/>
      <c r="D108" s="467"/>
      <c r="E108" s="492"/>
      <c r="F108" s="467"/>
      <c r="G108" s="220"/>
      <c r="H108" s="220"/>
      <c r="I108" s="220">
        <f t="shared" si="4"/>
        <v>0</v>
      </c>
    </row>
    <row r="109" spans="1:9" ht="37.5" x14ac:dyDescent="0.3">
      <c r="A109" s="495"/>
      <c r="B109" s="507" t="s">
        <v>592</v>
      </c>
      <c r="C109" s="492"/>
      <c r="D109" s="467"/>
      <c r="E109" s="492"/>
      <c r="F109" s="467"/>
      <c r="G109" s="220"/>
      <c r="H109" s="220"/>
      <c r="I109" s="220">
        <f t="shared" si="4"/>
        <v>0</v>
      </c>
    </row>
    <row r="110" spans="1:9" ht="37.5" x14ac:dyDescent="0.3">
      <c r="A110" s="495"/>
      <c r="B110" s="507" t="s">
        <v>593</v>
      </c>
      <c r="C110" s="492"/>
      <c r="D110" s="467"/>
      <c r="E110" s="492"/>
      <c r="F110" s="467"/>
      <c r="G110" s="220"/>
      <c r="H110" s="220"/>
      <c r="I110" s="220">
        <f t="shared" si="4"/>
        <v>0</v>
      </c>
    </row>
    <row r="111" spans="1:9" ht="56.25" x14ac:dyDescent="0.3">
      <c r="A111" s="495"/>
      <c r="B111" s="507" t="s">
        <v>594</v>
      </c>
      <c r="C111" s="492"/>
      <c r="D111" s="467"/>
      <c r="E111" s="492"/>
      <c r="F111" s="467"/>
      <c r="G111" s="220"/>
      <c r="H111" s="220"/>
      <c r="I111" s="220">
        <f t="shared" si="4"/>
        <v>0</v>
      </c>
    </row>
    <row r="112" spans="1:9" ht="37.5" x14ac:dyDescent="0.3">
      <c r="A112" s="495"/>
      <c r="B112" s="507" t="s">
        <v>595</v>
      </c>
      <c r="C112" s="492"/>
      <c r="D112" s="467"/>
      <c r="E112" s="492"/>
      <c r="F112" s="467"/>
      <c r="G112" s="220"/>
      <c r="H112" s="220"/>
      <c r="I112" s="220">
        <f t="shared" si="4"/>
        <v>0</v>
      </c>
    </row>
    <row r="113" spans="1:9" ht="37.5" x14ac:dyDescent="0.3">
      <c r="A113" s="495"/>
      <c r="B113" s="507" t="s">
        <v>596</v>
      </c>
      <c r="C113" s="492"/>
      <c r="D113" s="467"/>
      <c r="E113" s="492"/>
      <c r="F113" s="467"/>
      <c r="G113" s="220"/>
      <c r="H113" s="220"/>
      <c r="I113" s="220">
        <f t="shared" si="4"/>
        <v>0</v>
      </c>
    </row>
    <row r="114" spans="1:9" x14ac:dyDescent="0.3">
      <c r="A114" s="495"/>
      <c r="B114" s="507" t="s">
        <v>597</v>
      </c>
      <c r="C114" s="492"/>
      <c r="D114" s="467"/>
      <c r="E114" s="492"/>
      <c r="F114" s="467"/>
      <c r="G114" s="220"/>
      <c r="H114" s="220"/>
      <c r="I114" s="220">
        <f t="shared" si="4"/>
        <v>0</v>
      </c>
    </row>
    <row r="115" spans="1:9" ht="37.5" x14ac:dyDescent="0.3">
      <c r="A115" s="495"/>
      <c r="B115" s="507" t="s">
        <v>598</v>
      </c>
      <c r="C115" s="492"/>
      <c r="D115" s="467"/>
      <c r="E115" s="492"/>
      <c r="F115" s="467"/>
      <c r="G115" s="220"/>
      <c r="H115" s="220"/>
      <c r="I115" s="220">
        <f t="shared" si="4"/>
        <v>0</v>
      </c>
    </row>
    <row r="116" spans="1:9" x14ac:dyDescent="0.3">
      <c r="A116" s="495"/>
      <c r="B116" s="507" t="s">
        <v>599</v>
      </c>
      <c r="C116" s="492"/>
      <c r="D116" s="467"/>
      <c r="E116" s="492"/>
      <c r="F116" s="467"/>
      <c r="G116" s="220"/>
      <c r="H116" s="220"/>
      <c r="I116" s="220">
        <f t="shared" si="4"/>
        <v>0</v>
      </c>
    </row>
    <row r="117" spans="1:9" x14ac:dyDescent="0.3">
      <c r="A117" s="495"/>
      <c r="B117" s="507" t="s">
        <v>600</v>
      </c>
      <c r="C117" s="492"/>
      <c r="D117" s="467"/>
      <c r="E117" s="492"/>
      <c r="F117" s="467"/>
      <c r="G117" s="220"/>
      <c r="H117" s="220"/>
      <c r="I117" s="220">
        <f t="shared" si="4"/>
        <v>0</v>
      </c>
    </row>
    <row r="118" spans="1:9" ht="37.5" x14ac:dyDescent="0.3">
      <c r="A118" s="495"/>
      <c r="B118" s="507" t="s">
        <v>601</v>
      </c>
      <c r="C118" s="492"/>
      <c r="D118" s="467"/>
      <c r="E118" s="492"/>
      <c r="F118" s="467"/>
      <c r="G118" s="220"/>
      <c r="H118" s="220"/>
      <c r="I118" s="220">
        <f t="shared" si="4"/>
        <v>0</v>
      </c>
    </row>
    <row r="119" spans="1:9" x14ac:dyDescent="0.3">
      <c r="A119" s="495"/>
      <c r="B119" s="507" t="s">
        <v>602</v>
      </c>
      <c r="C119" s="492"/>
      <c r="D119" s="467"/>
      <c r="E119" s="492"/>
      <c r="F119" s="467"/>
      <c r="G119" s="220"/>
      <c r="H119" s="220"/>
      <c r="I119" s="220">
        <f t="shared" si="4"/>
        <v>0</v>
      </c>
    </row>
    <row r="120" spans="1:9" x14ac:dyDescent="0.3">
      <c r="A120" s="495"/>
      <c r="B120" s="507" t="s">
        <v>607</v>
      </c>
      <c r="C120" s="492"/>
      <c r="D120" s="467"/>
      <c r="E120" s="492"/>
      <c r="F120" s="467"/>
      <c r="G120" s="220"/>
      <c r="H120" s="220"/>
      <c r="I120" s="220">
        <f t="shared" si="4"/>
        <v>0</v>
      </c>
    </row>
    <row r="121" spans="1:9" ht="56.25" x14ac:dyDescent="0.3">
      <c r="A121" s="495"/>
      <c r="B121" s="507" t="s">
        <v>603</v>
      </c>
      <c r="C121" s="492"/>
      <c r="D121" s="467"/>
      <c r="E121" s="492"/>
      <c r="F121" s="467"/>
      <c r="G121" s="220"/>
      <c r="H121" s="220"/>
      <c r="I121" s="220">
        <f t="shared" si="4"/>
        <v>0</v>
      </c>
    </row>
    <row r="122" spans="1:9" x14ac:dyDescent="0.3">
      <c r="A122" s="495"/>
      <c r="B122" s="507" t="s">
        <v>606</v>
      </c>
      <c r="C122" s="492"/>
      <c r="D122" s="467"/>
      <c r="E122" s="492"/>
      <c r="F122" s="467"/>
      <c r="G122" s="220"/>
      <c r="H122" s="220"/>
      <c r="I122" s="220">
        <f t="shared" si="4"/>
        <v>0</v>
      </c>
    </row>
    <row r="123" spans="1:9" ht="37.5" x14ac:dyDescent="0.3">
      <c r="A123" s="495"/>
      <c r="B123" s="508" t="s">
        <v>604</v>
      </c>
      <c r="C123" s="492"/>
      <c r="D123" s="467"/>
      <c r="E123" s="492"/>
      <c r="F123" s="467"/>
      <c r="G123" s="220"/>
      <c r="H123" s="220"/>
      <c r="I123" s="220">
        <f t="shared" si="4"/>
        <v>0</v>
      </c>
    </row>
    <row r="124" spans="1:9" ht="37.5" x14ac:dyDescent="0.3">
      <c r="A124" s="495"/>
      <c r="B124" s="247" t="s">
        <v>605</v>
      </c>
      <c r="C124" s="492"/>
      <c r="D124" s="467"/>
      <c r="E124" s="492"/>
      <c r="F124" s="467"/>
      <c r="G124" s="220"/>
      <c r="H124" s="220"/>
      <c r="I124" s="220">
        <f t="shared" si="4"/>
        <v>0</v>
      </c>
    </row>
    <row r="125" spans="1:9" x14ac:dyDescent="0.3">
      <c r="A125" s="495"/>
      <c r="B125" s="491"/>
      <c r="C125" s="492"/>
      <c r="D125" s="467"/>
      <c r="E125" s="492"/>
      <c r="F125" s="467"/>
      <c r="G125" s="220"/>
      <c r="H125" s="220"/>
      <c r="I125" s="220">
        <f t="shared" si="4"/>
        <v>0</v>
      </c>
    </row>
    <row r="126" spans="1:9" x14ac:dyDescent="0.3">
      <c r="A126" s="495"/>
      <c r="B126" s="491"/>
      <c r="C126" s="492"/>
      <c r="D126" s="467"/>
      <c r="E126" s="492"/>
      <c r="F126" s="467"/>
      <c r="G126" s="220"/>
      <c r="H126" s="220"/>
      <c r="I126" s="220">
        <f t="shared" si="4"/>
        <v>0</v>
      </c>
    </row>
    <row r="127" spans="1:9" x14ac:dyDescent="0.3">
      <c r="A127" s="495"/>
      <c r="B127" s="491"/>
      <c r="C127" s="492"/>
      <c r="D127" s="467"/>
      <c r="E127" s="492"/>
      <c r="F127" s="467"/>
      <c r="G127" s="220"/>
      <c r="H127" s="220"/>
      <c r="I127" s="220">
        <f t="shared" si="4"/>
        <v>0</v>
      </c>
    </row>
    <row r="128" spans="1:9" x14ac:dyDescent="0.3">
      <c r="A128" s="495"/>
      <c r="B128" s="491"/>
      <c r="C128" s="492"/>
      <c r="D128" s="467"/>
      <c r="E128" s="492"/>
      <c r="F128" s="467"/>
      <c r="G128" s="220"/>
      <c r="H128" s="229"/>
      <c r="I128" s="220">
        <f t="shared" si="4"/>
        <v>0</v>
      </c>
    </row>
    <row r="129" spans="1:10" x14ac:dyDescent="0.3">
      <c r="A129" s="495"/>
      <c r="B129" s="491"/>
      <c r="C129" s="492"/>
      <c r="D129" s="467"/>
      <c r="E129" s="492"/>
      <c r="F129" s="467"/>
      <c r="G129" s="220"/>
      <c r="H129" s="229"/>
      <c r="I129" s="220">
        <f t="shared" si="4"/>
        <v>0</v>
      </c>
    </row>
    <row r="130" spans="1:10" x14ac:dyDescent="0.3">
      <c r="A130" s="495"/>
      <c r="B130" s="494"/>
      <c r="C130" s="492"/>
      <c r="D130" s="467"/>
      <c r="E130" s="492"/>
      <c r="F130" s="467"/>
      <c r="G130" s="220"/>
      <c r="H130" s="229"/>
      <c r="I130" s="220">
        <f t="shared" si="4"/>
        <v>0</v>
      </c>
    </row>
    <row r="131" spans="1:10" x14ac:dyDescent="0.3">
      <c r="A131" s="495"/>
      <c r="B131" s="491"/>
      <c r="C131" s="492"/>
      <c r="D131" s="467"/>
      <c r="E131" s="492"/>
      <c r="F131" s="467"/>
      <c r="G131" s="496"/>
      <c r="H131" s="220"/>
      <c r="I131" s="220">
        <f t="shared" si="4"/>
        <v>0</v>
      </c>
    </row>
    <row r="132" spans="1:10" x14ac:dyDescent="0.3">
      <c r="A132" s="495"/>
      <c r="B132" s="491"/>
      <c r="C132" s="492"/>
      <c r="D132" s="467"/>
      <c r="E132" s="492"/>
      <c r="F132" s="467"/>
      <c r="G132" s="220"/>
      <c r="H132" s="229"/>
      <c r="I132" s="220">
        <f>F132-H132</f>
        <v>0</v>
      </c>
    </row>
    <row r="133" spans="1:10" x14ac:dyDescent="0.3">
      <c r="A133" s="495"/>
      <c r="B133" s="491"/>
      <c r="C133" s="492"/>
      <c r="D133" s="467"/>
      <c r="E133" s="492"/>
      <c r="F133" s="467"/>
      <c r="G133" s="220"/>
      <c r="H133" s="220"/>
      <c r="I133" s="220">
        <f>F133-H133</f>
        <v>0</v>
      </c>
    </row>
    <row r="134" spans="1:10" x14ac:dyDescent="0.3">
      <c r="A134" s="495"/>
      <c r="B134" s="491"/>
      <c r="C134" s="492"/>
      <c r="D134" s="467"/>
      <c r="E134" s="492"/>
      <c r="F134" s="467"/>
      <c r="G134" s="220"/>
      <c r="H134" s="220"/>
      <c r="I134" s="220"/>
    </row>
    <row r="135" spans="1:10" x14ac:dyDescent="0.3">
      <c r="A135" s="497"/>
      <c r="B135" s="498" t="s">
        <v>364</v>
      </c>
      <c r="C135" s="499" t="s">
        <v>374</v>
      </c>
      <c r="D135" s="500">
        <f>D96+D89+D81+D75</f>
        <v>0</v>
      </c>
      <c r="E135" s="499" t="s">
        <v>374</v>
      </c>
      <c r="F135" s="500">
        <f>F75+F81+F89+F96</f>
        <v>0</v>
      </c>
      <c r="G135" s="500">
        <f>G75+G81+G89+G96</f>
        <v>0</v>
      </c>
      <c r="H135" s="500">
        <f>H75+H81+H89+H96</f>
        <v>0</v>
      </c>
      <c r="I135" s="500">
        <f>I75+I81+I89+I96</f>
        <v>0</v>
      </c>
    </row>
    <row r="136" spans="1:10" x14ac:dyDescent="0.3">
      <c r="G136" s="464" t="s">
        <v>552</v>
      </c>
      <c r="H136" s="465">
        <f>H73+H135</f>
        <v>0</v>
      </c>
      <c r="I136" s="465">
        <f>I73+I135</f>
        <v>0</v>
      </c>
    </row>
    <row r="139" spans="1:10" x14ac:dyDescent="0.25">
      <c r="A139" s="380" t="s">
        <v>541</v>
      </c>
      <c r="B139" s="377"/>
      <c r="C139" s="377"/>
      <c r="D139" s="378"/>
      <c r="E139" s="377"/>
      <c r="F139" s="604" t="s">
        <v>694</v>
      </c>
      <c r="G139" s="377"/>
      <c r="H139" s="377"/>
      <c r="I139" s="415"/>
      <c r="J139" s="181"/>
    </row>
    <row r="140" spans="1:10" ht="15" x14ac:dyDescent="0.25">
      <c r="A140" s="389"/>
      <c r="B140" s="389"/>
      <c r="C140" s="389"/>
      <c r="D140" s="391" t="s">
        <v>171</v>
      </c>
      <c r="E140" s="389"/>
      <c r="F140" s="391" t="s">
        <v>172</v>
      </c>
      <c r="G140" s="389"/>
      <c r="H140" s="389"/>
      <c r="I140" s="393"/>
      <c r="J140" s="181"/>
    </row>
    <row r="141" spans="1:10" ht="15.75" x14ac:dyDescent="0.25">
      <c r="A141" s="82"/>
      <c r="B141" s="82"/>
      <c r="C141" s="82"/>
      <c r="D141" s="82"/>
      <c r="E141" s="82"/>
      <c r="F141" s="82"/>
      <c r="G141" s="82"/>
      <c r="H141" s="82"/>
      <c r="I141" s="392"/>
      <c r="J141" s="181"/>
    </row>
    <row r="142" spans="1:10" x14ac:dyDescent="0.25">
      <c r="A142" s="380" t="s">
        <v>173</v>
      </c>
      <c r="B142" s="377"/>
      <c r="C142" s="377"/>
      <c r="D142" s="378"/>
      <c r="E142" s="377"/>
      <c r="F142" s="714" t="s">
        <v>742</v>
      </c>
      <c r="G142" s="377"/>
      <c r="H142" s="377"/>
      <c r="I142" s="415"/>
      <c r="J142" s="181"/>
    </row>
    <row r="143" spans="1:10" ht="15" x14ac:dyDescent="0.25">
      <c r="A143" s="389"/>
      <c r="B143" s="389"/>
      <c r="C143" s="389"/>
      <c r="D143" s="391" t="s">
        <v>171</v>
      </c>
      <c r="E143" s="389"/>
      <c r="F143" s="391" t="s">
        <v>172</v>
      </c>
      <c r="G143" s="389"/>
      <c r="H143" s="389"/>
      <c r="I143" s="393"/>
      <c r="J143" s="181"/>
    </row>
    <row r="144" spans="1:10" x14ac:dyDescent="0.3">
      <c r="A144" s="102"/>
      <c r="B144" s="102"/>
      <c r="C144" s="102"/>
      <c r="D144" s="102"/>
      <c r="E144" s="102"/>
      <c r="F144" s="102"/>
      <c r="G144" s="237"/>
      <c r="H144" s="237"/>
      <c r="I144" s="237"/>
    </row>
    <row r="146" spans="2:2" ht="21" x14ac:dyDescent="0.35">
      <c r="B146" s="232"/>
    </row>
  </sheetData>
  <mergeCells count="8">
    <mergeCell ref="A74:F74"/>
    <mergeCell ref="A3:F3"/>
    <mergeCell ref="A9:A10"/>
    <mergeCell ref="B9:B10"/>
    <mergeCell ref="C9:D9"/>
    <mergeCell ref="E9:F9"/>
    <mergeCell ref="A12:F12"/>
    <mergeCell ref="A6:E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32"/>
  <sheetViews>
    <sheetView view="pageBreakPreview" zoomScale="60" workbookViewId="0">
      <selection activeCell="A6" sqref="A6:D6"/>
    </sheetView>
  </sheetViews>
  <sheetFormatPr defaultRowHeight="18.75" x14ac:dyDescent="0.3"/>
  <cols>
    <col min="1" max="1" width="8.140625" style="178" customWidth="1"/>
    <col min="2" max="2" width="85.140625" style="178" customWidth="1"/>
    <col min="3" max="3" width="32" style="178" customWidth="1"/>
    <col min="4" max="4" width="31.140625" style="178" customWidth="1"/>
    <col min="5" max="7" width="30.140625" style="215" customWidth="1"/>
    <col min="8" max="8" width="21.28515625" style="178" customWidth="1"/>
    <col min="9" max="9" width="20.85546875" style="178" customWidth="1"/>
    <col min="10" max="256" width="9.140625" style="178"/>
    <col min="257" max="257" width="8.140625" style="178" customWidth="1"/>
    <col min="258" max="258" width="85.140625" style="178" customWidth="1"/>
    <col min="259" max="259" width="32" style="178" customWidth="1"/>
    <col min="260" max="260" width="31.140625" style="178" customWidth="1"/>
    <col min="261" max="263" width="30.140625" style="178" customWidth="1"/>
    <col min="264" max="264" width="21.28515625" style="178" customWidth="1"/>
    <col min="265" max="265" width="20.85546875" style="178" customWidth="1"/>
    <col min="266" max="512" width="9.140625" style="178"/>
    <col min="513" max="513" width="8.140625" style="178" customWidth="1"/>
    <col min="514" max="514" width="85.140625" style="178" customWidth="1"/>
    <col min="515" max="515" width="32" style="178" customWidth="1"/>
    <col min="516" max="516" width="31.140625" style="178" customWidth="1"/>
    <col min="517" max="519" width="30.140625" style="178" customWidth="1"/>
    <col min="520" max="520" width="21.28515625" style="178" customWidth="1"/>
    <col min="521" max="521" width="20.85546875" style="178" customWidth="1"/>
    <col min="522" max="768" width="9.140625" style="178"/>
    <col min="769" max="769" width="8.140625" style="178" customWidth="1"/>
    <col min="770" max="770" width="85.140625" style="178" customWidth="1"/>
    <col min="771" max="771" width="32" style="178" customWidth="1"/>
    <col min="772" max="772" width="31.140625" style="178" customWidth="1"/>
    <col min="773" max="775" width="30.140625" style="178" customWidth="1"/>
    <col min="776" max="776" width="21.28515625" style="178" customWidth="1"/>
    <col min="777" max="777" width="20.85546875" style="178" customWidth="1"/>
    <col min="778" max="1024" width="9.140625" style="178"/>
    <col min="1025" max="1025" width="8.140625" style="178" customWidth="1"/>
    <col min="1026" max="1026" width="85.140625" style="178" customWidth="1"/>
    <col min="1027" max="1027" width="32" style="178" customWidth="1"/>
    <col min="1028" max="1028" width="31.140625" style="178" customWidth="1"/>
    <col min="1029" max="1031" width="30.140625" style="178" customWidth="1"/>
    <col min="1032" max="1032" width="21.28515625" style="178" customWidth="1"/>
    <col min="1033" max="1033" width="20.85546875" style="178" customWidth="1"/>
    <col min="1034" max="1280" width="9.140625" style="178"/>
    <col min="1281" max="1281" width="8.140625" style="178" customWidth="1"/>
    <col min="1282" max="1282" width="85.140625" style="178" customWidth="1"/>
    <col min="1283" max="1283" width="32" style="178" customWidth="1"/>
    <col min="1284" max="1284" width="31.140625" style="178" customWidth="1"/>
    <col min="1285" max="1287" width="30.140625" style="178" customWidth="1"/>
    <col min="1288" max="1288" width="21.28515625" style="178" customWidth="1"/>
    <col min="1289" max="1289" width="20.85546875" style="178" customWidth="1"/>
    <col min="1290" max="1536" width="9.140625" style="178"/>
    <col min="1537" max="1537" width="8.140625" style="178" customWidth="1"/>
    <col min="1538" max="1538" width="85.140625" style="178" customWidth="1"/>
    <col min="1539" max="1539" width="32" style="178" customWidth="1"/>
    <col min="1540" max="1540" width="31.140625" style="178" customWidth="1"/>
    <col min="1541" max="1543" width="30.140625" style="178" customWidth="1"/>
    <col min="1544" max="1544" width="21.28515625" style="178" customWidth="1"/>
    <col min="1545" max="1545" width="20.85546875" style="178" customWidth="1"/>
    <col min="1546" max="1792" width="9.140625" style="178"/>
    <col min="1793" max="1793" width="8.140625" style="178" customWidth="1"/>
    <col min="1794" max="1794" width="85.140625" style="178" customWidth="1"/>
    <col min="1795" max="1795" width="32" style="178" customWidth="1"/>
    <col min="1796" max="1796" width="31.140625" style="178" customWidth="1"/>
    <col min="1797" max="1799" width="30.140625" style="178" customWidth="1"/>
    <col min="1800" max="1800" width="21.28515625" style="178" customWidth="1"/>
    <col min="1801" max="1801" width="20.85546875" style="178" customWidth="1"/>
    <col min="1802" max="2048" width="9.140625" style="178"/>
    <col min="2049" max="2049" width="8.140625" style="178" customWidth="1"/>
    <col min="2050" max="2050" width="85.140625" style="178" customWidth="1"/>
    <col min="2051" max="2051" width="32" style="178" customWidth="1"/>
    <col min="2052" max="2052" width="31.140625" style="178" customWidth="1"/>
    <col min="2053" max="2055" width="30.140625" style="178" customWidth="1"/>
    <col min="2056" max="2056" width="21.28515625" style="178" customWidth="1"/>
    <col min="2057" max="2057" width="20.85546875" style="178" customWidth="1"/>
    <col min="2058" max="2304" width="9.140625" style="178"/>
    <col min="2305" max="2305" width="8.140625" style="178" customWidth="1"/>
    <col min="2306" max="2306" width="85.140625" style="178" customWidth="1"/>
    <col min="2307" max="2307" width="32" style="178" customWidth="1"/>
    <col min="2308" max="2308" width="31.140625" style="178" customWidth="1"/>
    <col min="2309" max="2311" width="30.140625" style="178" customWidth="1"/>
    <col min="2312" max="2312" width="21.28515625" style="178" customWidth="1"/>
    <col min="2313" max="2313" width="20.85546875" style="178" customWidth="1"/>
    <col min="2314" max="2560" width="9.140625" style="178"/>
    <col min="2561" max="2561" width="8.140625" style="178" customWidth="1"/>
    <col min="2562" max="2562" width="85.140625" style="178" customWidth="1"/>
    <col min="2563" max="2563" width="32" style="178" customWidth="1"/>
    <col min="2564" max="2564" width="31.140625" style="178" customWidth="1"/>
    <col min="2565" max="2567" width="30.140625" style="178" customWidth="1"/>
    <col min="2568" max="2568" width="21.28515625" style="178" customWidth="1"/>
    <col min="2569" max="2569" width="20.85546875" style="178" customWidth="1"/>
    <col min="2570" max="2816" width="9.140625" style="178"/>
    <col min="2817" max="2817" width="8.140625" style="178" customWidth="1"/>
    <col min="2818" max="2818" width="85.140625" style="178" customWidth="1"/>
    <col min="2819" max="2819" width="32" style="178" customWidth="1"/>
    <col min="2820" max="2820" width="31.140625" style="178" customWidth="1"/>
    <col min="2821" max="2823" width="30.140625" style="178" customWidth="1"/>
    <col min="2824" max="2824" width="21.28515625" style="178" customWidth="1"/>
    <col min="2825" max="2825" width="20.85546875" style="178" customWidth="1"/>
    <col min="2826" max="3072" width="9.140625" style="178"/>
    <col min="3073" max="3073" width="8.140625" style="178" customWidth="1"/>
    <col min="3074" max="3074" width="85.140625" style="178" customWidth="1"/>
    <col min="3075" max="3075" width="32" style="178" customWidth="1"/>
    <col min="3076" max="3076" width="31.140625" style="178" customWidth="1"/>
    <col min="3077" max="3079" width="30.140625" style="178" customWidth="1"/>
    <col min="3080" max="3080" width="21.28515625" style="178" customWidth="1"/>
    <col min="3081" max="3081" width="20.85546875" style="178" customWidth="1"/>
    <col min="3082" max="3328" width="9.140625" style="178"/>
    <col min="3329" max="3329" width="8.140625" style="178" customWidth="1"/>
    <col min="3330" max="3330" width="85.140625" style="178" customWidth="1"/>
    <col min="3331" max="3331" width="32" style="178" customWidth="1"/>
    <col min="3332" max="3332" width="31.140625" style="178" customWidth="1"/>
    <col min="3333" max="3335" width="30.140625" style="178" customWidth="1"/>
    <col min="3336" max="3336" width="21.28515625" style="178" customWidth="1"/>
    <col min="3337" max="3337" width="20.85546875" style="178" customWidth="1"/>
    <col min="3338" max="3584" width="9.140625" style="178"/>
    <col min="3585" max="3585" width="8.140625" style="178" customWidth="1"/>
    <col min="3586" max="3586" width="85.140625" style="178" customWidth="1"/>
    <col min="3587" max="3587" width="32" style="178" customWidth="1"/>
    <col min="3588" max="3588" width="31.140625" style="178" customWidth="1"/>
    <col min="3589" max="3591" width="30.140625" style="178" customWidth="1"/>
    <col min="3592" max="3592" width="21.28515625" style="178" customWidth="1"/>
    <col min="3593" max="3593" width="20.85546875" style="178" customWidth="1"/>
    <col min="3594" max="3840" width="9.140625" style="178"/>
    <col min="3841" max="3841" width="8.140625" style="178" customWidth="1"/>
    <col min="3842" max="3842" width="85.140625" style="178" customWidth="1"/>
    <col min="3843" max="3843" width="32" style="178" customWidth="1"/>
    <col min="3844" max="3844" width="31.140625" style="178" customWidth="1"/>
    <col min="3845" max="3847" width="30.140625" style="178" customWidth="1"/>
    <col min="3848" max="3848" width="21.28515625" style="178" customWidth="1"/>
    <col min="3849" max="3849" width="20.85546875" style="178" customWidth="1"/>
    <col min="3850" max="4096" width="9.140625" style="178"/>
    <col min="4097" max="4097" width="8.140625" style="178" customWidth="1"/>
    <col min="4098" max="4098" width="85.140625" style="178" customWidth="1"/>
    <col min="4099" max="4099" width="32" style="178" customWidth="1"/>
    <col min="4100" max="4100" width="31.140625" style="178" customWidth="1"/>
    <col min="4101" max="4103" width="30.140625" style="178" customWidth="1"/>
    <col min="4104" max="4104" width="21.28515625" style="178" customWidth="1"/>
    <col min="4105" max="4105" width="20.85546875" style="178" customWidth="1"/>
    <col min="4106" max="4352" width="9.140625" style="178"/>
    <col min="4353" max="4353" width="8.140625" style="178" customWidth="1"/>
    <col min="4354" max="4354" width="85.140625" style="178" customWidth="1"/>
    <col min="4355" max="4355" width="32" style="178" customWidth="1"/>
    <col min="4356" max="4356" width="31.140625" style="178" customWidth="1"/>
    <col min="4357" max="4359" width="30.140625" style="178" customWidth="1"/>
    <col min="4360" max="4360" width="21.28515625" style="178" customWidth="1"/>
    <col min="4361" max="4361" width="20.85546875" style="178" customWidth="1"/>
    <col min="4362" max="4608" width="9.140625" style="178"/>
    <col min="4609" max="4609" width="8.140625" style="178" customWidth="1"/>
    <col min="4610" max="4610" width="85.140625" style="178" customWidth="1"/>
    <col min="4611" max="4611" width="32" style="178" customWidth="1"/>
    <col min="4612" max="4612" width="31.140625" style="178" customWidth="1"/>
    <col min="4613" max="4615" width="30.140625" style="178" customWidth="1"/>
    <col min="4616" max="4616" width="21.28515625" style="178" customWidth="1"/>
    <col min="4617" max="4617" width="20.85546875" style="178" customWidth="1"/>
    <col min="4618" max="4864" width="9.140625" style="178"/>
    <col min="4865" max="4865" width="8.140625" style="178" customWidth="1"/>
    <col min="4866" max="4866" width="85.140625" style="178" customWidth="1"/>
    <col min="4867" max="4867" width="32" style="178" customWidth="1"/>
    <col min="4868" max="4868" width="31.140625" style="178" customWidth="1"/>
    <col min="4869" max="4871" width="30.140625" style="178" customWidth="1"/>
    <col min="4872" max="4872" width="21.28515625" style="178" customWidth="1"/>
    <col min="4873" max="4873" width="20.85546875" style="178" customWidth="1"/>
    <col min="4874" max="5120" width="9.140625" style="178"/>
    <col min="5121" max="5121" width="8.140625" style="178" customWidth="1"/>
    <col min="5122" max="5122" width="85.140625" style="178" customWidth="1"/>
    <col min="5123" max="5123" width="32" style="178" customWidth="1"/>
    <col min="5124" max="5124" width="31.140625" style="178" customWidth="1"/>
    <col min="5125" max="5127" width="30.140625" style="178" customWidth="1"/>
    <col min="5128" max="5128" width="21.28515625" style="178" customWidth="1"/>
    <col min="5129" max="5129" width="20.85546875" style="178" customWidth="1"/>
    <col min="5130" max="5376" width="9.140625" style="178"/>
    <col min="5377" max="5377" width="8.140625" style="178" customWidth="1"/>
    <col min="5378" max="5378" width="85.140625" style="178" customWidth="1"/>
    <col min="5379" max="5379" width="32" style="178" customWidth="1"/>
    <col min="5380" max="5380" width="31.140625" style="178" customWidth="1"/>
    <col min="5381" max="5383" width="30.140625" style="178" customWidth="1"/>
    <col min="5384" max="5384" width="21.28515625" style="178" customWidth="1"/>
    <col min="5385" max="5385" width="20.85546875" style="178" customWidth="1"/>
    <col min="5386" max="5632" width="9.140625" style="178"/>
    <col min="5633" max="5633" width="8.140625" style="178" customWidth="1"/>
    <col min="5634" max="5634" width="85.140625" style="178" customWidth="1"/>
    <col min="5635" max="5635" width="32" style="178" customWidth="1"/>
    <col min="5636" max="5636" width="31.140625" style="178" customWidth="1"/>
    <col min="5637" max="5639" width="30.140625" style="178" customWidth="1"/>
    <col min="5640" max="5640" width="21.28515625" style="178" customWidth="1"/>
    <col min="5641" max="5641" width="20.85546875" style="178" customWidth="1"/>
    <col min="5642" max="5888" width="9.140625" style="178"/>
    <col min="5889" max="5889" width="8.140625" style="178" customWidth="1"/>
    <col min="5890" max="5890" width="85.140625" style="178" customWidth="1"/>
    <col min="5891" max="5891" width="32" style="178" customWidth="1"/>
    <col min="5892" max="5892" width="31.140625" style="178" customWidth="1"/>
    <col min="5893" max="5895" width="30.140625" style="178" customWidth="1"/>
    <col min="5896" max="5896" width="21.28515625" style="178" customWidth="1"/>
    <col min="5897" max="5897" width="20.85546875" style="178" customWidth="1"/>
    <col min="5898" max="6144" width="9.140625" style="178"/>
    <col min="6145" max="6145" width="8.140625" style="178" customWidth="1"/>
    <col min="6146" max="6146" width="85.140625" style="178" customWidth="1"/>
    <col min="6147" max="6147" width="32" style="178" customWidth="1"/>
    <col min="6148" max="6148" width="31.140625" style="178" customWidth="1"/>
    <col min="6149" max="6151" width="30.140625" style="178" customWidth="1"/>
    <col min="6152" max="6152" width="21.28515625" style="178" customWidth="1"/>
    <col min="6153" max="6153" width="20.85546875" style="178" customWidth="1"/>
    <col min="6154" max="6400" width="9.140625" style="178"/>
    <col min="6401" max="6401" width="8.140625" style="178" customWidth="1"/>
    <col min="6402" max="6402" width="85.140625" style="178" customWidth="1"/>
    <col min="6403" max="6403" width="32" style="178" customWidth="1"/>
    <col min="6404" max="6404" width="31.140625" style="178" customWidth="1"/>
    <col min="6405" max="6407" width="30.140625" style="178" customWidth="1"/>
    <col min="6408" max="6408" width="21.28515625" style="178" customWidth="1"/>
    <col min="6409" max="6409" width="20.85546875" style="178" customWidth="1"/>
    <col min="6410" max="6656" width="9.140625" style="178"/>
    <col min="6657" max="6657" width="8.140625" style="178" customWidth="1"/>
    <col min="6658" max="6658" width="85.140625" style="178" customWidth="1"/>
    <col min="6659" max="6659" width="32" style="178" customWidth="1"/>
    <col min="6660" max="6660" width="31.140625" style="178" customWidth="1"/>
    <col min="6661" max="6663" width="30.140625" style="178" customWidth="1"/>
    <col min="6664" max="6664" width="21.28515625" style="178" customWidth="1"/>
    <col min="6665" max="6665" width="20.85546875" style="178" customWidth="1"/>
    <col min="6666" max="6912" width="9.140625" style="178"/>
    <col min="6913" max="6913" width="8.140625" style="178" customWidth="1"/>
    <col min="6914" max="6914" width="85.140625" style="178" customWidth="1"/>
    <col min="6915" max="6915" width="32" style="178" customWidth="1"/>
    <col min="6916" max="6916" width="31.140625" style="178" customWidth="1"/>
    <col min="6917" max="6919" width="30.140625" style="178" customWidth="1"/>
    <col min="6920" max="6920" width="21.28515625" style="178" customWidth="1"/>
    <col min="6921" max="6921" width="20.85546875" style="178" customWidth="1"/>
    <col min="6922" max="7168" width="9.140625" style="178"/>
    <col min="7169" max="7169" width="8.140625" style="178" customWidth="1"/>
    <col min="7170" max="7170" width="85.140625" style="178" customWidth="1"/>
    <col min="7171" max="7171" width="32" style="178" customWidth="1"/>
    <col min="7172" max="7172" width="31.140625" style="178" customWidth="1"/>
    <col min="7173" max="7175" width="30.140625" style="178" customWidth="1"/>
    <col min="7176" max="7176" width="21.28515625" style="178" customWidth="1"/>
    <col min="7177" max="7177" width="20.85546875" style="178" customWidth="1"/>
    <col min="7178" max="7424" width="9.140625" style="178"/>
    <col min="7425" max="7425" width="8.140625" style="178" customWidth="1"/>
    <col min="7426" max="7426" width="85.140625" style="178" customWidth="1"/>
    <col min="7427" max="7427" width="32" style="178" customWidth="1"/>
    <col min="7428" max="7428" width="31.140625" style="178" customWidth="1"/>
    <col min="7429" max="7431" width="30.140625" style="178" customWidth="1"/>
    <col min="7432" max="7432" width="21.28515625" style="178" customWidth="1"/>
    <col min="7433" max="7433" width="20.85546875" style="178" customWidth="1"/>
    <col min="7434" max="7680" width="9.140625" style="178"/>
    <col min="7681" max="7681" width="8.140625" style="178" customWidth="1"/>
    <col min="7682" max="7682" width="85.140625" style="178" customWidth="1"/>
    <col min="7683" max="7683" width="32" style="178" customWidth="1"/>
    <col min="7684" max="7684" width="31.140625" style="178" customWidth="1"/>
    <col min="7685" max="7687" width="30.140625" style="178" customWidth="1"/>
    <col min="7688" max="7688" width="21.28515625" style="178" customWidth="1"/>
    <col min="7689" max="7689" width="20.85546875" style="178" customWidth="1"/>
    <col min="7690" max="7936" width="9.140625" style="178"/>
    <col min="7937" max="7937" width="8.140625" style="178" customWidth="1"/>
    <col min="7938" max="7938" width="85.140625" style="178" customWidth="1"/>
    <col min="7939" max="7939" width="32" style="178" customWidth="1"/>
    <col min="7940" max="7940" width="31.140625" style="178" customWidth="1"/>
    <col min="7941" max="7943" width="30.140625" style="178" customWidth="1"/>
    <col min="7944" max="7944" width="21.28515625" style="178" customWidth="1"/>
    <col min="7945" max="7945" width="20.85546875" style="178" customWidth="1"/>
    <col min="7946" max="8192" width="9.140625" style="178"/>
    <col min="8193" max="8193" width="8.140625" style="178" customWidth="1"/>
    <col min="8194" max="8194" width="85.140625" style="178" customWidth="1"/>
    <col min="8195" max="8195" width="32" style="178" customWidth="1"/>
    <col min="8196" max="8196" width="31.140625" style="178" customWidth="1"/>
    <col min="8197" max="8199" width="30.140625" style="178" customWidth="1"/>
    <col min="8200" max="8200" width="21.28515625" style="178" customWidth="1"/>
    <col min="8201" max="8201" width="20.85546875" style="178" customWidth="1"/>
    <col min="8202" max="8448" width="9.140625" style="178"/>
    <col min="8449" max="8449" width="8.140625" style="178" customWidth="1"/>
    <col min="8450" max="8450" width="85.140625" style="178" customWidth="1"/>
    <col min="8451" max="8451" width="32" style="178" customWidth="1"/>
    <col min="8452" max="8452" width="31.140625" style="178" customWidth="1"/>
    <col min="8453" max="8455" width="30.140625" style="178" customWidth="1"/>
    <col min="8456" max="8456" width="21.28515625" style="178" customWidth="1"/>
    <col min="8457" max="8457" width="20.85546875" style="178" customWidth="1"/>
    <col min="8458" max="8704" width="9.140625" style="178"/>
    <col min="8705" max="8705" width="8.140625" style="178" customWidth="1"/>
    <col min="8706" max="8706" width="85.140625" style="178" customWidth="1"/>
    <col min="8707" max="8707" width="32" style="178" customWidth="1"/>
    <col min="8708" max="8708" width="31.140625" style="178" customWidth="1"/>
    <col min="8709" max="8711" width="30.140625" style="178" customWidth="1"/>
    <col min="8712" max="8712" width="21.28515625" style="178" customWidth="1"/>
    <col min="8713" max="8713" width="20.85546875" style="178" customWidth="1"/>
    <col min="8714" max="8960" width="9.140625" style="178"/>
    <col min="8961" max="8961" width="8.140625" style="178" customWidth="1"/>
    <col min="8962" max="8962" width="85.140625" style="178" customWidth="1"/>
    <col min="8963" max="8963" width="32" style="178" customWidth="1"/>
    <col min="8964" max="8964" width="31.140625" style="178" customWidth="1"/>
    <col min="8965" max="8967" width="30.140625" style="178" customWidth="1"/>
    <col min="8968" max="8968" width="21.28515625" style="178" customWidth="1"/>
    <col min="8969" max="8969" width="20.85546875" style="178" customWidth="1"/>
    <col min="8970" max="9216" width="9.140625" style="178"/>
    <col min="9217" max="9217" width="8.140625" style="178" customWidth="1"/>
    <col min="9218" max="9218" width="85.140625" style="178" customWidth="1"/>
    <col min="9219" max="9219" width="32" style="178" customWidth="1"/>
    <col min="9220" max="9220" width="31.140625" style="178" customWidth="1"/>
    <col min="9221" max="9223" width="30.140625" style="178" customWidth="1"/>
    <col min="9224" max="9224" width="21.28515625" style="178" customWidth="1"/>
    <col min="9225" max="9225" width="20.85546875" style="178" customWidth="1"/>
    <col min="9226" max="9472" width="9.140625" style="178"/>
    <col min="9473" max="9473" width="8.140625" style="178" customWidth="1"/>
    <col min="9474" max="9474" width="85.140625" style="178" customWidth="1"/>
    <col min="9475" max="9475" width="32" style="178" customWidth="1"/>
    <col min="9476" max="9476" width="31.140625" style="178" customWidth="1"/>
    <col min="9477" max="9479" width="30.140625" style="178" customWidth="1"/>
    <col min="9480" max="9480" width="21.28515625" style="178" customWidth="1"/>
    <col min="9481" max="9481" width="20.85546875" style="178" customWidth="1"/>
    <col min="9482" max="9728" width="9.140625" style="178"/>
    <col min="9729" max="9729" width="8.140625" style="178" customWidth="1"/>
    <col min="9730" max="9730" width="85.140625" style="178" customWidth="1"/>
    <col min="9731" max="9731" width="32" style="178" customWidth="1"/>
    <col min="9732" max="9732" width="31.140625" style="178" customWidth="1"/>
    <col min="9733" max="9735" width="30.140625" style="178" customWidth="1"/>
    <col min="9736" max="9736" width="21.28515625" style="178" customWidth="1"/>
    <col min="9737" max="9737" width="20.85546875" style="178" customWidth="1"/>
    <col min="9738" max="9984" width="9.140625" style="178"/>
    <col min="9985" max="9985" width="8.140625" style="178" customWidth="1"/>
    <col min="9986" max="9986" width="85.140625" style="178" customWidth="1"/>
    <col min="9987" max="9987" width="32" style="178" customWidth="1"/>
    <col min="9988" max="9988" width="31.140625" style="178" customWidth="1"/>
    <col min="9989" max="9991" width="30.140625" style="178" customWidth="1"/>
    <col min="9992" max="9992" width="21.28515625" style="178" customWidth="1"/>
    <col min="9993" max="9993" width="20.85546875" style="178" customWidth="1"/>
    <col min="9994" max="10240" width="9.140625" style="178"/>
    <col min="10241" max="10241" width="8.140625" style="178" customWidth="1"/>
    <col min="10242" max="10242" width="85.140625" style="178" customWidth="1"/>
    <col min="10243" max="10243" width="32" style="178" customWidth="1"/>
    <col min="10244" max="10244" width="31.140625" style="178" customWidth="1"/>
    <col min="10245" max="10247" width="30.140625" style="178" customWidth="1"/>
    <col min="10248" max="10248" width="21.28515625" style="178" customWidth="1"/>
    <col min="10249" max="10249" width="20.85546875" style="178" customWidth="1"/>
    <col min="10250" max="10496" width="9.140625" style="178"/>
    <col min="10497" max="10497" width="8.140625" style="178" customWidth="1"/>
    <col min="10498" max="10498" width="85.140625" style="178" customWidth="1"/>
    <col min="10499" max="10499" width="32" style="178" customWidth="1"/>
    <col min="10500" max="10500" width="31.140625" style="178" customWidth="1"/>
    <col min="10501" max="10503" width="30.140625" style="178" customWidth="1"/>
    <col min="10504" max="10504" width="21.28515625" style="178" customWidth="1"/>
    <col min="10505" max="10505" width="20.85546875" style="178" customWidth="1"/>
    <col min="10506" max="10752" width="9.140625" style="178"/>
    <col min="10753" max="10753" width="8.140625" style="178" customWidth="1"/>
    <col min="10754" max="10754" width="85.140625" style="178" customWidth="1"/>
    <col min="10755" max="10755" width="32" style="178" customWidth="1"/>
    <col min="10756" max="10756" width="31.140625" style="178" customWidth="1"/>
    <col min="10757" max="10759" width="30.140625" style="178" customWidth="1"/>
    <col min="10760" max="10760" width="21.28515625" style="178" customWidth="1"/>
    <col min="10761" max="10761" width="20.85546875" style="178" customWidth="1"/>
    <col min="10762" max="11008" width="9.140625" style="178"/>
    <col min="11009" max="11009" width="8.140625" style="178" customWidth="1"/>
    <col min="11010" max="11010" width="85.140625" style="178" customWidth="1"/>
    <col min="11011" max="11011" width="32" style="178" customWidth="1"/>
    <col min="11012" max="11012" width="31.140625" style="178" customWidth="1"/>
    <col min="11013" max="11015" width="30.140625" style="178" customWidth="1"/>
    <col min="11016" max="11016" width="21.28515625" style="178" customWidth="1"/>
    <col min="11017" max="11017" width="20.85546875" style="178" customWidth="1"/>
    <col min="11018" max="11264" width="9.140625" style="178"/>
    <col min="11265" max="11265" width="8.140625" style="178" customWidth="1"/>
    <col min="11266" max="11266" width="85.140625" style="178" customWidth="1"/>
    <col min="11267" max="11267" width="32" style="178" customWidth="1"/>
    <col min="11268" max="11268" width="31.140625" style="178" customWidth="1"/>
    <col min="11269" max="11271" width="30.140625" style="178" customWidth="1"/>
    <col min="11272" max="11272" width="21.28515625" style="178" customWidth="1"/>
    <col min="11273" max="11273" width="20.85546875" style="178" customWidth="1"/>
    <col min="11274" max="11520" width="9.140625" style="178"/>
    <col min="11521" max="11521" width="8.140625" style="178" customWidth="1"/>
    <col min="11522" max="11522" width="85.140625" style="178" customWidth="1"/>
    <col min="11523" max="11523" width="32" style="178" customWidth="1"/>
    <col min="11524" max="11524" width="31.140625" style="178" customWidth="1"/>
    <col min="11525" max="11527" width="30.140625" style="178" customWidth="1"/>
    <col min="11528" max="11528" width="21.28515625" style="178" customWidth="1"/>
    <col min="11529" max="11529" width="20.85546875" style="178" customWidth="1"/>
    <col min="11530" max="11776" width="9.140625" style="178"/>
    <col min="11777" max="11777" width="8.140625" style="178" customWidth="1"/>
    <col min="11778" max="11778" width="85.140625" style="178" customWidth="1"/>
    <col min="11779" max="11779" width="32" style="178" customWidth="1"/>
    <col min="11780" max="11780" width="31.140625" style="178" customWidth="1"/>
    <col min="11781" max="11783" width="30.140625" style="178" customWidth="1"/>
    <col min="11784" max="11784" width="21.28515625" style="178" customWidth="1"/>
    <col min="11785" max="11785" width="20.85546875" style="178" customWidth="1"/>
    <col min="11786" max="12032" width="9.140625" style="178"/>
    <col min="12033" max="12033" width="8.140625" style="178" customWidth="1"/>
    <col min="12034" max="12034" width="85.140625" style="178" customWidth="1"/>
    <col min="12035" max="12035" width="32" style="178" customWidth="1"/>
    <col min="12036" max="12036" width="31.140625" style="178" customWidth="1"/>
    <col min="12037" max="12039" width="30.140625" style="178" customWidth="1"/>
    <col min="12040" max="12040" width="21.28515625" style="178" customWidth="1"/>
    <col min="12041" max="12041" width="20.85546875" style="178" customWidth="1"/>
    <col min="12042" max="12288" width="9.140625" style="178"/>
    <col min="12289" max="12289" width="8.140625" style="178" customWidth="1"/>
    <col min="12290" max="12290" width="85.140625" style="178" customWidth="1"/>
    <col min="12291" max="12291" width="32" style="178" customWidth="1"/>
    <col min="12292" max="12292" width="31.140625" style="178" customWidth="1"/>
    <col min="12293" max="12295" width="30.140625" style="178" customWidth="1"/>
    <col min="12296" max="12296" width="21.28515625" style="178" customWidth="1"/>
    <col min="12297" max="12297" width="20.85546875" style="178" customWidth="1"/>
    <col min="12298" max="12544" width="9.140625" style="178"/>
    <col min="12545" max="12545" width="8.140625" style="178" customWidth="1"/>
    <col min="12546" max="12546" width="85.140625" style="178" customWidth="1"/>
    <col min="12547" max="12547" width="32" style="178" customWidth="1"/>
    <col min="12548" max="12548" width="31.140625" style="178" customWidth="1"/>
    <col min="12549" max="12551" width="30.140625" style="178" customWidth="1"/>
    <col min="12552" max="12552" width="21.28515625" style="178" customWidth="1"/>
    <col min="12553" max="12553" width="20.85546875" style="178" customWidth="1"/>
    <col min="12554" max="12800" width="9.140625" style="178"/>
    <col min="12801" max="12801" width="8.140625" style="178" customWidth="1"/>
    <col min="12802" max="12802" width="85.140625" style="178" customWidth="1"/>
    <col min="12803" max="12803" width="32" style="178" customWidth="1"/>
    <col min="12804" max="12804" width="31.140625" style="178" customWidth="1"/>
    <col min="12805" max="12807" width="30.140625" style="178" customWidth="1"/>
    <col min="12808" max="12808" width="21.28515625" style="178" customWidth="1"/>
    <col min="12809" max="12809" width="20.85546875" style="178" customWidth="1"/>
    <col min="12810" max="13056" width="9.140625" style="178"/>
    <col min="13057" max="13057" width="8.140625" style="178" customWidth="1"/>
    <col min="13058" max="13058" width="85.140625" style="178" customWidth="1"/>
    <col min="13059" max="13059" width="32" style="178" customWidth="1"/>
    <col min="13060" max="13060" width="31.140625" style="178" customWidth="1"/>
    <col min="13061" max="13063" width="30.140625" style="178" customWidth="1"/>
    <col min="13064" max="13064" width="21.28515625" style="178" customWidth="1"/>
    <col min="13065" max="13065" width="20.85546875" style="178" customWidth="1"/>
    <col min="13066" max="13312" width="9.140625" style="178"/>
    <col min="13313" max="13313" width="8.140625" style="178" customWidth="1"/>
    <col min="13314" max="13314" width="85.140625" style="178" customWidth="1"/>
    <col min="13315" max="13315" width="32" style="178" customWidth="1"/>
    <col min="13316" max="13316" width="31.140625" style="178" customWidth="1"/>
    <col min="13317" max="13319" width="30.140625" style="178" customWidth="1"/>
    <col min="13320" max="13320" width="21.28515625" style="178" customWidth="1"/>
    <col min="13321" max="13321" width="20.85546875" style="178" customWidth="1"/>
    <col min="13322" max="13568" width="9.140625" style="178"/>
    <col min="13569" max="13569" width="8.140625" style="178" customWidth="1"/>
    <col min="13570" max="13570" width="85.140625" style="178" customWidth="1"/>
    <col min="13571" max="13571" width="32" style="178" customWidth="1"/>
    <col min="13572" max="13572" width="31.140625" style="178" customWidth="1"/>
    <col min="13573" max="13575" width="30.140625" style="178" customWidth="1"/>
    <col min="13576" max="13576" width="21.28515625" style="178" customWidth="1"/>
    <col min="13577" max="13577" width="20.85546875" style="178" customWidth="1"/>
    <col min="13578" max="13824" width="9.140625" style="178"/>
    <col min="13825" max="13825" width="8.140625" style="178" customWidth="1"/>
    <col min="13826" max="13826" width="85.140625" style="178" customWidth="1"/>
    <col min="13827" max="13827" width="32" style="178" customWidth="1"/>
    <col min="13828" max="13828" width="31.140625" style="178" customWidth="1"/>
    <col min="13829" max="13831" width="30.140625" style="178" customWidth="1"/>
    <col min="13832" max="13832" width="21.28515625" style="178" customWidth="1"/>
    <col min="13833" max="13833" width="20.85546875" style="178" customWidth="1"/>
    <col min="13834" max="14080" width="9.140625" style="178"/>
    <col min="14081" max="14081" width="8.140625" style="178" customWidth="1"/>
    <col min="14082" max="14082" width="85.140625" style="178" customWidth="1"/>
    <col min="14083" max="14083" width="32" style="178" customWidth="1"/>
    <col min="14084" max="14084" width="31.140625" style="178" customWidth="1"/>
    <col min="14085" max="14087" width="30.140625" style="178" customWidth="1"/>
    <col min="14088" max="14088" width="21.28515625" style="178" customWidth="1"/>
    <col min="14089" max="14089" width="20.85546875" style="178" customWidth="1"/>
    <col min="14090" max="14336" width="9.140625" style="178"/>
    <col min="14337" max="14337" width="8.140625" style="178" customWidth="1"/>
    <col min="14338" max="14338" width="85.140625" style="178" customWidth="1"/>
    <col min="14339" max="14339" width="32" style="178" customWidth="1"/>
    <col min="14340" max="14340" width="31.140625" style="178" customWidth="1"/>
    <col min="14341" max="14343" width="30.140625" style="178" customWidth="1"/>
    <col min="14344" max="14344" width="21.28515625" style="178" customWidth="1"/>
    <col min="14345" max="14345" width="20.85546875" style="178" customWidth="1"/>
    <col min="14346" max="14592" width="9.140625" style="178"/>
    <col min="14593" max="14593" width="8.140625" style="178" customWidth="1"/>
    <col min="14594" max="14594" width="85.140625" style="178" customWidth="1"/>
    <col min="14595" max="14595" width="32" style="178" customWidth="1"/>
    <col min="14596" max="14596" width="31.140625" style="178" customWidth="1"/>
    <col min="14597" max="14599" width="30.140625" style="178" customWidth="1"/>
    <col min="14600" max="14600" width="21.28515625" style="178" customWidth="1"/>
    <col min="14601" max="14601" width="20.85546875" style="178" customWidth="1"/>
    <col min="14602" max="14848" width="9.140625" style="178"/>
    <col min="14849" max="14849" width="8.140625" style="178" customWidth="1"/>
    <col min="14850" max="14850" width="85.140625" style="178" customWidth="1"/>
    <col min="14851" max="14851" width="32" style="178" customWidth="1"/>
    <col min="14852" max="14852" width="31.140625" style="178" customWidth="1"/>
    <col min="14853" max="14855" width="30.140625" style="178" customWidth="1"/>
    <col min="14856" max="14856" width="21.28515625" style="178" customWidth="1"/>
    <col min="14857" max="14857" width="20.85546875" style="178" customWidth="1"/>
    <col min="14858" max="15104" width="9.140625" style="178"/>
    <col min="15105" max="15105" width="8.140625" style="178" customWidth="1"/>
    <col min="15106" max="15106" width="85.140625" style="178" customWidth="1"/>
    <col min="15107" max="15107" width="32" style="178" customWidth="1"/>
    <col min="15108" max="15108" width="31.140625" style="178" customWidth="1"/>
    <col min="15109" max="15111" width="30.140625" style="178" customWidth="1"/>
    <col min="15112" max="15112" width="21.28515625" style="178" customWidth="1"/>
    <col min="15113" max="15113" width="20.85546875" style="178" customWidth="1"/>
    <col min="15114" max="15360" width="9.140625" style="178"/>
    <col min="15361" max="15361" width="8.140625" style="178" customWidth="1"/>
    <col min="15362" max="15362" width="85.140625" style="178" customWidth="1"/>
    <col min="15363" max="15363" width="32" style="178" customWidth="1"/>
    <col min="15364" max="15364" width="31.140625" style="178" customWidth="1"/>
    <col min="15365" max="15367" width="30.140625" style="178" customWidth="1"/>
    <col min="15368" max="15368" width="21.28515625" style="178" customWidth="1"/>
    <col min="15369" max="15369" width="20.85546875" style="178" customWidth="1"/>
    <col min="15370" max="15616" width="9.140625" style="178"/>
    <col min="15617" max="15617" width="8.140625" style="178" customWidth="1"/>
    <col min="15618" max="15618" width="85.140625" style="178" customWidth="1"/>
    <col min="15619" max="15619" width="32" style="178" customWidth="1"/>
    <col min="15620" max="15620" width="31.140625" style="178" customWidth="1"/>
    <col min="15621" max="15623" width="30.140625" style="178" customWidth="1"/>
    <col min="15624" max="15624" width="21.28515625" style="178" customWidth="1"/>
    <col min="15625" max="15625" width="20.85546875" style="178" customWidth="1"/>
    <col min="15626" max="15872" width="9.140625" style="178"/>
    <col min="15873" max="15873" width="8.140625" style="178" customWidth="1"/>
    <col min="15874" max="15874" width="85.140625" style="178" customWidth="1"/>
    <col min="15875" max="15875" width="32" style="178" customWidth="1"/>
    <col min="15876" max="15876" width="31.140625" style="178" customWidth="1"/>
    <col min="15877" max="15879" width="30.140625" style="178" customWidth="1"/>
    <col min="15880" max="15880" width="21.28515625" style="178" customWidth="1"/>
    <col min="15881" max="15881" width="20.85546875" style="178" customWidth="1"/>
    <col min="15882" max="16128" width="9.140625" style="178"/>
    <col min="16129" max="16129" width="8.140625" style="178" customWidth="1"/>
    <col min="16130" max="16130" width="85.140625" style="178" customWidth="1"/>
    <col min="16131" max="16131" width="32" style="178" customWidth="1"/>
    <col min="16132" max="16132" width="31.140625" style="178" customWidth="1"/>
    <col min="16133" max="16135" width="30.140625" style="178" customWidth="1"/>
    <col min="16136" max="16136" width="21.28515625" style="178" customWidth="1"/>
    <col min="16137" max="16137" width="20.85546875" style="178" customWidth="1"/>
    <col min="16138" max="16384" width="9.140625" style="178"/>
  </cols>
  <sheetData>
    <row r="1" spans="1:11" x14ac:dyDescent="0.3">
      <c r="D1" s="372" t="s">
        <v>523</v>
      </c>
    </row>
    <row r="3" spans="1:11" ht="20.45" customHeight="1" x14ac:dyDescent="0.3">
      <c r="A3" s="1211" t="s">
        <v>644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6.75" customHeight="1" x14ac:dyDescent="0.3">
      <c r="A6" s="1190" t="s">
        <v>680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8"/>
    </row>
    <row r="9" spans="1:11" ht="36" customHeight="1" x14ac:dyDescent="0.3">
      <c r="A9" s="373" t="s">
        <v>351</v>
      </c>
      <c r="B9" s="373" t="s">
        <v>366</v>
      </c>
      <c r="C9" s="374" t="s">
        <v>448</v>
      </c>
      <c r="D9" s="509" t="s">
        <v>449</v>
      </c>
      <c r="E9" s="239"/>
      <c r="F9" s="239"/>
      <c r="G9" s="239"/>
    </row>
    <row r="10" spans="1:11" x14ac:dyDescent="0.3">
      <c r="A10" s="487">
        <v>1</v>
      </c>
      <c r="B10" s="487">
        <v>2</v>
      </c>
      <c r="C10" s="487">
        <v>3</v>
      </c>
      <c r="D10" s="487">
        <v>4</v>
      </c>
      <c r="E10" s="223" t="s">
        <v>429</v>
      </c>
      <c r="F10" s="223" t="s">
        <v>371</v>
      </c>
      <c r="G10" s="223" t="s">
        <v>372</v>
      </c>
    </row>
    <row r="11" spans="1:11" ht="18.75" customHeight="1" x14ac:dyDescent="0.3">
      <c r="A11" s="1216" t="s">
        <v>550</v>
      </c>
      <c r="B11" s="1217"/>
      <c r="C11" s="1217"/>
      <c r="D11" s="1217"/>
      <c r="E11" s="515"/>
      <c r="F11" s="515"/>
      <c r="G11" s="223"/>
    </row>
    <row r="12" spans="1:11" ht="39.75" customHeight="1" x14ac:dyDescent="0.3">
      <c r="A12" s="510">
        <v>1</v>
      </c>
      <c r="B12" s="488" t="s">
        <v>455</v>
      </c>
      <c r="C12" s="489" t="s">
        <v>374</v>
      </c>
      <c r="D12" s="514">
        <f>SUM(D13:D14)</f>
        <v>0</v>
      </c>
      <c r="E12" s="220"/>
      <c r="F12" s="220"/>
      <c r="G12" s="220"/>
    </row>
    <row r="13" spans="1:11" x14ac:dyDescent="0.3">
      <c r="A13" s="487"/>
      <c r="B13" s="491" t="s">
        <v>451</v>
      </c>
      <c r="C13" s="492"/>
      <c r="D13" s="467"/>
      <c r="E13" s="220"/>
      <c r="F13" s="220"/>
      <c r="G13" s="220"/>
    </row>
    <row r="14" spans="1:11" ht="37.5" x14ac:dyDescent="0.3">
      <c r="A14" s="487"/>
      <c r="B14" s="494" t="s">
        <v>456</v>
      </c>
      <c r="C14" s="492"/>
      <c r="D14" s="467"/>
      <c r="E14" s="220"/>
      <c r="F14" s="220"/>
      <c r="G14" s="220">
        <f>D14-F14</f>
        <v>0</v>
      </c>
    </row>
    <row r="15" spans="1:11" x14ac:dyDescent="0.3">
      <c r="A15" s="511"/>
      <c r="B15" s="491"/>
      <c r="C15" s="492"/>
      <c r="D15" s="467"/>
      <c r="E15" s="220"/>
      <c r="F15" s="220"/>
      <c r="G15" s="220"/>
    </row>
    <row r="16" spans="1:11" ht="21" customHeight="1" x14ac:dyDescent="0.3">
      <c r="A16" s="240"/>
      <c r="B16" s="241" t="s">
        <v>364</v>
      </c>
      <c r="C16" s="512" t="s">
        <v>374</v>
      </c>
      <c r="D16" s="513">
        <f>D12</f>
        <v>0</v>
      </c>
      <c r="E16" s="223" t="s">
        <v>438</v>
      </c>
      <c r="F16" s="223">
        <f>SUM(F12:F15)</f>
        <v>0</v>
      </c>
      <c r="G16" s="223">
        <f>SUM(G12:G15)</f>
        <v>0</v>
      </c>
    </row>
    <row r="17" spans="1:9" ht="21" customHeight="1" x14ac:dyDescent="0.3">
      <c r="A17" s="1216" t="s">
        <v>551</v>
      </c>
      <c r="B17" s="1217"/>
      <c r="C17" s="1217"/>
      <c r="D17" s="1217"/>
    </row>
    <row r="18" spans="1:9" ht="39.75" customHeight="1" x14ac:dyDescent="0.3">
      <c r="A18" s="510">
        <v>1</v>
      </c>
      <c r="B18" s="488" t="s">
        <v>455</v>
      </c>
      <c r="C18" s="489" t="s">
        <v>374</v>
      </c>
      <c r="D18" s="514">
        <f>SUM(D19:D20)</f>
        <v>0</v>
      </c>
      <c r="E18" s="220"/>
      <c r="F18" s="220"/>
      <c r="G18" s="220"/>
    </row>
    <row r="19" spans="1:9" x14ac:dyDescent="0.3">
      <c r="A19" s="487"/>
      <c r="B19" s="491" t="s">
        <v>451</v>
      </c>
      <c r="C19" s="492"/>
      <c r="D19" s="467"/>
      <c r="E19" s="220"/>
      <c r="F19" s="220"/>
      <c r="G19" s="220"/>
    </row>
    <row r="20" spans="1:9" ht="37.5" x14ac:dyDescent="0.3">
      <c r="A20" s="487"/>
      <c r="B20" s="494" t="s">
        <v>456</v>
      </c>
      <c r="C20" s="492"/>
      <c r="D20" s="467"/>
      <c r="E20" s="220"/>
      <c r="F20" s="220"/>
      <c r="G20" s="220">
        <f>D20-F20</f>
        <v>0</v>
      </c>
    </row>
    <row r="21" spans="1:9" x14ac:dyDescent="0.3">
      <c r="A21" s="511"/>
      <c r="B21" s="491"/>
      <c r="C21" s="492"/>
      <c r="D21" s="467"/>
      <c r="E21" s="220"/>
      <c r="F21" s="220"/>
      <c r="G21" s="220"/>
    </row>
    <row r="22" spans="1:9" ht="21" customHeight="1" x14ac:dyDescent="0.3">
      <c r="A22" s="240"/>
      <c r="B22" s="241" t="s">
        <v>364</v>
      </c>
      <c r="C22" s="512" t="s">
        <v>374</v>
      </c>
      <c r="D22" s="513">
        <f>D18</f>
        <v>0</v>
      </c>
      <c r="E22" s="223" t="s">
        <v>438</v>
      </c>
      <c r="F22" s="223">
        <f>SUM(F18:F21)</f>
        <v>0</v>
      </c>
      <c r="G22" s="223">
        <f>SUM(G18:G21)</f>
        <v>0</v>
      </c>
    </row>
    <row r="23" spans="1:9" s="181" customFormat="1" x14ac:dyDescent="0.3">
      <c r="A23" s="389"/>
      <c r="B23" s="82"/>
      <c r="C23" s="82"/>
      <c r="D23" s="82"/>
      <c r="E23" s="464" t="s">
        <v>552</v>
      </c>
      <c r="F23" s="465">
        <f>F16+F22</f>
        <v>0</v>
      </c>
      <c r="G23" s="465">
        <f>G16+G22</f>
        <v>0</v>
      </c>
      <c r="H23" s="82"/>
      <c r="I23" s="392"/>
    </row>
    <row r="24" spans="1:9" s="181" customFormat="1" ht="15.75" x14ac:dyDescent="0.25">
      <c r="A24" s="389"/>
      <c r="B24" s="82"/>
      <c r="C24" s="82"/>
      <c r="D24" s="82"/>
      <c r="E24" s="82"/>
      <c r="G24" s="82"/>
      <c r="H24" s="82"/>
      <c r="I24" s="392"/>
    </row>
    <row r="25" spans="1:9" s="181" customFormat="1" ht="18.75" customHeight="1" x14ac:dyDescent="0.25">
      <c r="A25" s="380" t="s">
        <v>541</v>
      </c>
      <c r="B25" s="377"/>
      <c r="C25" s="378"/>
      <c r="D25" s="604" t="s">
        <v>694</v>
      </c>
      <c r="E25" s="377"/>
      <c r="G25" s="377"/>
      <c r="H25" s="377"/>
      <c r="I25" s="415"/>
    </row>
    <row r="26" spans="1:9" s="181" customFormat="1" ht="15" x14ac:dyDescent="0.25">
      <c r="B26" s="389"/>
      <c r="C26" s="391" t="s">
        <v>171</v>
      </c>
      <c r="D26" s="391" t="s">
        <v>172</v>
      </c>
      <c r="E26" s="389"/>
      <c r="G26" s="389"/>
      <c r="H26" s="389"/>
      <c r="I26" s="393"/>
    </row>
    <row r="27" spans="1:9" s="181" customFormat="1" ht="15.75" x14ac:dyDescent="0.25">
      <c r="A27" s="389"/>
      <c r="B27" s="82"/>
      <c r="C27" s="82"/>
      <c r="D27" s="82"/>
      <c r="E27" s="82"/>
      <c r="G27" s="82"/>
      <c r="H27" s="82"/>
      <c r="I27" s="392"/>
    </row>
    <row r="28" spans="1:9" s="181" customFormat="1" x14ac:dyDescent="0.25">
      <c r="A28" s="380" t="s">
        <v>173</v>
      </c>
      <c r="B28" s="377"/>
      <c r="C28" s="378"/>
      <c r="D28" s="714" t="s">
        <v>742</v>
      </c>
      <c r="E28" s="377"/>
      <c r="G28" s="377"/>
      <c r="H28" s="377"/>
      <c r="I28" s="415"/>
    </row>
    <row r="29" spans="1:9" s="181" customFormat="1" ht="15" x14ac:dyDescent="0.25">
      <c r="B29" s="389"/>
      <c r="C29" s="391" t="s">
        <v>171</v>
      </c>
      <c r="D29" s="391" t="s">
        <v>172</v>
      </c>
      <c r="E29" s="389"/>
      <c r="G29" s="389"/>
      <c r="H29" s="389"/>
      <c r="I29" s="393"/>
    </row>
    <row r="30" spans="1:9" x14ac:dyDescent="0.3">
      <c r="A30" s="389"/>
    </row>
    <row r="31" spans="1:9" s="242" customFormat="1" ht="27" x14ac:dyDescent="0.35">
      <c r="A31" s="178"/>
      <c r="E31" s="217"/>
      <c r="F31" s="217"/>
      <c r="G31" s="217"/>
    </row>
    <row r="32" spans="1:9" ht="27" x14ac:dyDescent="0.35">
      <c r="A32" s="242"/>
    </row>
  </sheetData>
  <mergeCells count="4">
    <mergeCell ref="A3:D3"/>
    <mergeCell ref="A11:D11"/>
    <mergeCell ref="A17:D17"/>
    <mergeCell ref="A6:D6"/>
  </mergeCells>
  <pageMargins left="0.19685039370078741" right="0.19685039370078741" top="0.70866141732283472" bottom="0.19685039370078741" header="0.62992125984251968" footer="0.35433070866141736"/>
  <pageSetup paperSize="9" scale="47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57"/>
  <sheetViews>
    <sheetView view="pageBreakPreview" topLeftCell="A31" zoomScale="70" zoomScaleSheetLayoutView="70" workbookViewId="0">
      <selection activeCell="A6" sqref="A6:E6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9.14062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9.14062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9.14062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9.14062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9.14062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9.14062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9.14062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9.14062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9.14062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9.14062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9.14062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9.14062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9.14062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9.14062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9.14062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9.14062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9.14062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9.14062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9.14062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9.14062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9.14062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9.14062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9.14062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9.14062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9.14062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9.14062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9.14062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9.14062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9.14062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9.14062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9.14062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9.14062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9.14062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9.14062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9.14062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9.14062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9.14062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9.14062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9.14062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9.14062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9.14062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9.14062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9.14062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9.14062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9.14062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9.14062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9.14062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9.14062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9.14062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9.14062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9.14062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9.14062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9.14062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9.14062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9.14062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9.14062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9.14062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9.14062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9.14062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9.14062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9.14062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9.14062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9.14062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9.14062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647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6.75" customHeight="1" x14ac:dyDescent="0.3">
      <c r="A6" s="1190" t="s">
        <v>680</v>
      </c>
      <c r="B6" s="1190"/>
      <c r="C6" s="1190"/>
      <c r="D6" s="1190"/>
      <c r="E6" s="549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20"/>
      <c r="D10" s="1222"/>
    </row>
    <row r="11" spans="1:11" x14ac:dyDescent="0.3">
      <c r="A11" s="243">
        <v>1</v>
      </c>
      <c r="B11" s="243">
        <v>2</v>
      </c>
      <c r="C11" s="244">
        <v>3</v>
      </c>
      <c r="D11" s="245">
        <v>4</v>
      </c>
      <c r="E11" s="223" t="s">
        <v>429</v>
      </c>
      <c r="F11" s="223" t="s">
        <v>371</v>
      </c>
      <c r="G11" s="223" t="s">
        <v>372</v>
      </c>
    </row>
    <row r="12" spans="1:11" x14ac:dyDescent="0.3">
      <c r="A12" s="1216" t="s">
        <v>550</v>
      </c>
      <c r="B12" s="1217"/>
      <c r="C12" s="1217"/>
      <c r="D12" s="1217"/>
      <c r="E12" s="246"/>
      <c r="F12" s="246"/>
      <c r="G12" s="246"/>
      <c r="H12" s="524"/>
    </row>
    <row r="13" spans="1:11" customFormat="1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  <c r="H13" s="239"/>
      <c r="I13" s="261"/>
    </row>
    <row r="14" spans="1:11" customFormat="1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  <c r="H14" s="239"/>
      <c r="I14" s="261"/>
    </row>
    <row r="15" spans="1:11" customFormat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x14ac:dyDescent="0.3">
      <c r="A28" s="161"/>
      <c r="B28" s="116"/>
      <c r="C28" s="260"/>
      <c r="D28" s="521"/>
      <c r="E28" s="525"/>
      <c r="F28" s="220"/>
      <c r="G28" s="220">
        <f t="shared" si="0"/>
        <v>0</v>
      </c>
      <c r="H28" s="239"/>
      <c r="I28" s="261"/>
    </row>
    <row r="29" spans="1:9" customFormat="1" x14ac:dyDescent="0.3">
      <c r="A29" s="161"/>
      <c r="B29" s="116"/>
      <c r="C29" s="260"/>
      <c r="D29" s="521"/>
      <c r="E29" s="525"/>
      <c r="F29" s="220"/>
      <c r="G29" s="220"/>
      <c r="H29" s="239"/>
      <c r="I29" s="261"/>
    </row>
    <row r="30" spans="1:9" ht="21" customHeight="1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SUM(F13)</f>
        <v>0</v>
      </c>
      <c r="G30" s="223">
        <f>SUM(G13)</f>
        <v>0</v>
      </c>
    </row>
    <row r="31" spans="1:9" x14ac:dyDescent="0.3">
      <c r="A31" s="1216" t="s">
        <v>551</v>
      </c>
      <c r="B31" s="1217"/>
      <c r="C31" s="1217"/>
      <c r="D31" s="1217"/>
    </row>
    <row r="32" spans="1:9" x14ac:dyDescent="0.3">
      <c r="A32" s="248">
        <v>1</v>
      </c>
      <c r="B32" s="247"/>
      <c r="C32" s="248">
        <v>1</v>
      </c>
      <c r="D32" s="516"/>
      <c r="E32" s="220"/>
      <c r="F32" s="220"/>
      <c r="G32" s="220">
        <f>D32-F32</f>
        <v>0</v>
      </c>
    </row>
    <row r="33" spans="1:9" x14ac:dyDescent="0.3">
      <c r="A33" s="248"/>
      <c r="B33" s="247"/>
      <c r="C33" s="248"/>
      <c r="D33" s="516"/>
      <c r="E33" s="220"/>
      <c r="F33" s="220"/>
      <c r="G33" s="220">
        <f t="shared" ref="G33:G47" si="1">D33-F33</f>
        <v>0</v>
      </c>
    </row>
    <row r="34" spans="1:9" x14ac:dyDescent="0.3">
      <c r="A34" s="248"/>
      <c r="B34" s="247"/>
      <c r="C34" s="248"/>
      <c r="D34" s="516"/>
      <c r="E34" s="220"/>
      <c r="F34" s="220"/>
      <c r="G34" s="220">
        <f t="shared" si="1"/>
        <v>0</v>
      </c>
    </row>
    <row r="35" spans="1:9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9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9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9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9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9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9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9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9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9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9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9" ht="18.75" customHeight="1" x14ac:dyDescent="0.3">
      <c r="A46" s="248"/>
      <c r="B46" s="247"/>
      <c r="C46" s="248"/>
      <c r="D46" s="516"/>
      <c r="E46" s="220"/>
      <c r="F46" s="220"/>
      <c r="G46" s="220">
        <f t="shared" si="1"/>
        <v>0</v>
      </c>
      <c r="H46" s="377"/>
      <c r="I46" s="415"/>
    </row>
    <row r="47" spans="1:9" x14ac:dyDescent="0.3">
      <c r="A47" s="248"/>
      <c r="B47" s="247"/>
      <c r="C47" s="248"/>
      <c r="D47" s="516"/>
      <c r="E47" s="220"/>
      <c r="F47" s="220"/>
      <c r="G47" s="220">
        <f t="shared" si="1"/>
        <v>0</v>
      </c>
      <c r="H47" s="389"/>
      <c r="I47" s="393"/>
    </row>
    <row r="48" spans="1:9" x14ac:dyDescent="0.3">
      <c r="A48" s="248"/>
      <c r="B48" s="247"/>
      <c r="C48" s="248"/>
      <c r="D48" s="516"/>
      <c r="E48" s="220"/>
      <c r="F48" s="220"/>
      <c r="G48" s="220"/>
      <c r="H48" s="82"/>
      <c r="I48" s="392"/>
    </row>
    <row r="49" spans="1:9" x14ac:dyDescent="0.3">
      <c r="A49" s="235"/>
      <c r="B49" s="193" t="s">
        <v>364</v>
      </c>
      <c r="C49" s="231" t="s">
        <v>374</v>
      </c>
      <c r="D49" s="517">
        <f>SUM(D32:D48)</f>
        <v>0</v>
      </c>
      <c r="E49" s="223" t="s">
        <v>438</v>
      </c>
      <c r="F49" s="223">
        <f>SUM(F32)</f>
        <v>0</v>
      </c>
      <c r="G49" s="223">
        <f>SUM(G32)</f>
        <v>0</v>
      </c>
      <c r="H49" s="377"/>
      <c r="I49" s="415"/>
    </row>
    <row r="50" spans="1:9" x14ac:dyDescent="0.3">
      <c r="E50" s="464" t="s">
        <v>552</v>
      </c>
      <c r="F50" s="465">
        <f>F30+F49</f>
        <v>0</v>
      </c>
      <c r="G50" s="465">
        <f>G30+G49</f>
        <v>0</v>
      </c>
      <c r="H50" s="389"/>
      <c r="I50" s="393"/>
    </row>
    <row r="51" spans="1:9" s="102" customFormat="1" ht="18" customHeight="1" x14ac:dyDescent="0.3">
      <c r="A51" s="380" t="s">
        <v>541</v>
      </c>
      <c r="B51" s="377"/>
      <c r="C51" s="378"/>
      <c r="D51" s="604" t="s">
        <v>694</v>
      </c>
      <c r="E51" s="377"/>
      <c r="F51" s="181"/>
      <c r="G51" s="377"/>
    </row>
    <row r="52" spans="1:9" s="249" customFormat="1" ht="19.5" x14ac:dyDescent="0.3">
      <c r="A52" s="181"/>
      <c r="B52" s="389"/>
      <c r="C52" s="391" t="s">
        <v>171</v>
      </c>
      <c r="D52" s="391" t="s">
        <v>172</v>
      </c>
      <c r="E52" s="389"/>
      <c r="F52" s="181"/>
      <c r="G52" s="389"/>
    </row>
    <row r="53" spans="1:9" ht="15.75" x14ac:dyDescent="0.25">
      <c r="A53" s="389"/>
      <c r="B53" s="82"/>
      <c r="C53" s="82"/>
      <c r="D53" s="82"/>
      <c r="E53" s="82"/>
      <c r="F53" s="181"/>
      <c r="G53" s="82"/>
    </row>
    <row r="54" spans="1:9" x14ac:dyDescent="0.25">
      <c r="A54" s="380" t="s">
        <v>173</v>
      </c>
      <c r="B54" s="377"/>
      <c r="C54" s="378"/>
      <c r="D54" s="714" t="s">
        <v>742</v>
      </c>
      <c r="E54" s="377"/>
      <c r="F54" s="181"/>
      <c r="G54" s="377"/>
    </row>
    <row r="55" spans="1:9" ht="15" x14ac:dyDescent="0.25">
      <c r="B55" s="389"/>
      <c r="C55" s="391" t="s">
        <v>171</v>
      </c>
      <c r="D55" s="391" t="s">
        <v>172</v>
      </c>
      <c r="E55" s="389"/>
      <c r="F55" s="181"/>
      <c r="G55" s="389"/>
    </row>
    <row r="56" spans="1:9" x14ac:dyDescent="0.3">
      <c r="A56" s="102"/>
      <c r="B56" s="102"/>
      <c r="C56" s="102"/>
      <c r="D56" s="102"/>
      <c r="E56" s="102"/>
      <c r="F56" s="102"/>
      <c r="G56" s="102"/>
    </row>
    <row r="57" spans="1:9" ht="19.5" x14ac:dyDescent="0.3">
      <c r="A57" s="249"/>
      <c r="B57" s="249"/>
      <c r="C57" s="249"/>
      <c r="D57" s="249"/>
      <c r="E57" s="250"/>
      <c r="F57" s="250"/>
      <c r="G57" s="250"/>
    </row>
  </sheetData>
  <mergeCells count="8">
    <mergeCell ref="A31:D31"/>
    <mergeCell ref="A3:D3"/>
    <mergeCell ref="A9:A10"/>
    <mergeCell ref="B9:B10"/>
    <mergeCell ref="C9:C10"/>
    <mergeCell ref="D9:D10"/>
    <mergeCell ref="A12:D12"/>
    <mergeCell ref="A6:D6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L67"/>
  <sheetViews>
    <sheetView view="pageBreakPreview" topLeftCell="A19" zoomScaleNormal="75" zoomScaleSheetLayoutView="100" workbookViewId="0">
      <selection activeCell="A11" sqref="A11:XFD11"/>
    </sheetView>
  </sheetViews>
  <sheetFormatPr defaultRowHeight="18" x14ac:dyDescent="0.25"/>
  <cols>
    <col min="1" max="1" width="5" style="401" customWidth="1"/>
    <col min="2" max="2" width="18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609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36.75" customHeight="1" x14ac:dyDescent="0.3">
      <c r="A11" s="1190" t="s">
        <v>675</v>
      </c>
      <c r="B11" s="1190"/>
      <c r="C11" s="1190"/>
      <c r="D11" s="1190"/>
      <c r="E11" s="1190"/>
      <c r="F11" s="1190"/>
      <c r="G11" s="1190"/>
      <c r="H11" s="1190"/>
      <c r="I11" s="1190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412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ht="18.75" x14ac:dyDescent="0.3">
      <c r="A18" s="434">
        <v>1</v>
      </c>
      <c r="B18" s="426"/>
      <c r="C18" s="427"/>
      <c r="D18" s="428"/>
      <c r="E18" s="429"/>
      <c r="F18" s="428"/>
      <c r="G18" s="428"/>
      <c r="H18" s="428"/>
      <c r="I18" s="430"/>
      <c r="L18" s="101"/>
    </row>
    <row r="19" spans="1:12" ht="18.75" x14ac:dyDescent="0.3">
      <c r="A19" s="434">
        <v>2</v>
      </c>
      <c r="B19" s="426"/>
      <c r="C19" s="427"/>
      <c r="D19" s="428"/>
      <c r="E19" s="429"/>
      <c r="F19" s="428"/>
      <c r="G19" s="428"/>
      <c r="H19" s="428"/>
      <c r="I19" s="430"/>
      <c r="L19" s="101"/>
    </row>
    <row r="20" spans="1:12" ht="18.75" x14ac:dyDescent="0.3">
      <c r="A20" s="434">
        <v>3</v>
      </c>
      <c r="B20" s="426"/>
      <c r="C20" s="427"/>
      <c r="D20" s="428"/>
      <c r="E20" s="429"/>
      <c r="F20" s="428"/>
      <c r="G20" s="428"/>
      <c r="H20" s="428"/>
      <c r="I20" s="430"/>
      <c r="L20" s="101"/>
    </row>
    <row r="21" spans="1:12" ht="18.75" x14ac:dyDescent="0.3">
      <c r="A21" s="434">
        <v>4</v>
      </c>
      <c r="B21" s="426"/>
      <c r="C21" s="427"/>
      <c r="D21" s="428"/>
      <c r="E21" s="429"/>
      <c r="F21" s="428"/>
      <c r="G21" s="428"/>
      <c r="H21" s="428"/>
      <c r="I21" s="430"/>
      <c r="L21" s="101"/>
    </row>
    <row r="22" spans="1:12" ht="18.75" x14ac:dyDescent="0.3">
      <c r="A22" s="434">
        <v>5</v>
      </c>
      <c r="B22" s="426"/>
      <c r="C22" s="427"/>
      <c r="D22" s="428"/>
      <c r="E22" s="429"/>
      <c r="F22" s="428"/>
      <c r="G22" s="428"/>
      <c r="H22" s="428"/>
      <c r="I22" s="430"/>
      <c r="L22" s="101"/>
    </row>
    <row r="23" spans="1:12" ht="18.75" x14ac:dyDescent="0.3">
      <c r="A23" s="434">
        <v>6</v>
      </c>
      <c r="B23" s="426"/>
      <c r="C23" s="431"/>
      <c r="D23" s="428"/>
      <c r="E23" s="429"/>
      <c r="F23" s="428"/>
      <c r="G23" s="428"/>
      <c r="H23" s="428"/>
      <c r="I23" s="430"/>
      <c r="L23" s="101"/>
    </row>
    <row r="24" spans="1:12" ht="18.75" x14ac:dyDescent="0.3">
      <c r="A24" s="434">
        <v>7</v>
      </c>
      <c r="B24" s="426"/>
      <c r="C24" s="431"/>
      <c r="D24" s="428"/>
      <c r="E24" s="429"/>
      <c r="F24" s="428"/>
      <c r="G24" s="428"/>
      <c r="H24" s="428"/>
      <c r="I24" s="430"/>
      <c r="L24" s="101"/>
    </row>
    <row r="25" spans="1:12" ht="18.75" x14ac:dyDescent="0.3">
      <c r="A25" s="434">
        <v>8</v>
      </c>
      <c r="B25" s="426"/>
      <c r="C25" s="431"/>
      <c r="D25" s="428"/>
      <c r="E25" s="429"/>
      <c r="F25" s="428"/>
      <c r="G25" s="428"/>
      <c r="H25" s="428"/>
      <c r="I25" s="430"/>
      <c r="L25" s="101"/>
    </row>
    <row r="26" spans="1:12" ht="18.75" x14ac:dyDescent="0.3">
      <c r="A26" s="434">
        <v>9</v>
      </c>
      <c r="B26" s="426"/>
      <c r="C26" s="431"/>
      <c r="D26" s="428"/>
      <c r="E26" s="429"/>
      <c r="F26" s="432"/>
      <c r="G26" s="428"/>
      <c r="H26" s="428"/>
      <c r="I26" s="430"/>
      <c r="L26" s="101"/>
    </row>
    <row r="27" spans="1:12" ht="18.75" x14ac:dyDescent="0.3">
      <c r="A27" s="1177" t="s">
        <v>364</v>
      </c>
      <c r="B27" s="1177"/>
      <c r="C27" s="1177"/>
      <c r="D27" s="433">
        <f>SUM(D18:D26)</f>
        <v>0</v>
      </c>
      <c r="E27" s="433">
        <f>SUM(E18:E26)</f>
        <v>0</v>
      </c>
      <c r="F27" s="433" t="s">
        <v>365</v>
      </c>
      <c r="G27" s="428">
        <f>SUM(G18:G26)</f>
        <v>0</v>
      </c>
      <c r="H27" s="428">
        <f>SUM(H18:H26)</f>
        <v>0</v>
      </c>
      <c r="I27" s="428"/>
    </row>
    <row r="28" spans="1:12" x14ac:dyDescent="0.25">
      <c r="I28" s="409"/>
    </row>
    <row r="29" spans="1:12" s="84" customFormat="1" ht="23.25" customHeight="1" x14ac:dyDescent="0.25">
      <c r="A29" s="97" t="s">
        <v>541</v>
      </c>
      <c r="E29" s="378"/>
      <c r="F29" s="378"/>
      <c r="H29" s="1144" t="s">
        <v>694</v>
      </c>
      <c r="I29" s="1144"/>
    </row>
    <row r="30" spans="1:12" s="390" customFormat="1" ht="12" x14ac:dyDescent="0.25">
      <c r="E30" s="1151" t="s">
        <v>171</v>
      </c>
      <c r="F30" s="1151"/>
      <c r="H30" s="1151" t="s">
        <v>172</v>
      </c>
      <c r="I30" s="1151"/>
    </row>
    <row r="31" spans="1:12" s="84" customFormat="1" ht="18.75" x14ac:dyDescent="0.25"/>
    <row r="32" spans="1:12" s="84" customFormat="1" ht="23.25" customHeight="1" x14ac:dyDescent="0.25">
      <c r="A32" s="97" t="s">
        <v>173</v>
      </c>
      <c r="E32" s="378"/>
      <c r="F32" s="378"/>
      <c r="H32" s="1144" t="s">
        <v>742</v>
      </c>
      <c r="I32" s="1144"/>
    </row>
    <row r="33" spans="5:9" s="390" customFormat="1" ht="12" x14ac:dyDescent="0.25">
      <c r="E33" s="1151" t="s">
        <v>171</v>
      </c>
      <c r="F33" s="1151"/>
      <c r="H33" s="1151" t="s">
        <v>172</v>
      </c>
      <c r="I33" s="1151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18">
    <mergeCell ref="H29:I29"/>
    <mergeCell ref="E30:F30"/>
    <mergeCell ref="H30:I30"/>
    <mergeCell ref="H32:I32"/>
    <mergeCell ref="E33:F33"/>
    <mergeCell ref="H33:I33"/>
    <mergeCell ref="A27:C27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A11:I11"/>
  </mergeCells>
  <pageMargins left="0.19685039370078741" right="0.19685039370078741" top="0.70866141732283472" bottom="0.19685039370078741" header="0.62992125984251968" footer="0.35433070866141736"/>
  <pageSetup paperSize="9" scale="45" fitToHeight="2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90"/>
  <sheetViews>
    <sheetView view="pageBreakPreview" topLeftCell="A13" zoomScale="90" zoomScaleNormal="75" zoomScaleSheetLayoutView="90" workbookViewId="0">
      <selection activeCell="A3" sqref="A3:AX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6.75" customHeight="1" x14ac:dyDescent="0.3">
      <c r="A6" s="1190" t="s">
        <v>680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223" t="s">
        <v>550</v>
      </c>
      <c r="B11" s="1224"/>
      <c r="C11" s="1224"/>
      <c r="D11" s="1224"/>
      <c r="E11" s="1225"/>
      <c r="F11" s="246"/>
      <c r="G11" s="246"/>
      <c r="H11" s="246"/>
      <c r="I11" s="256"/>
    </row>
    <row r="12" spans="1:11" s="257" customFormat="1" ht="18.75" x14ac:dyDescent="0.3">
      <c r="A12" s="161">
        <v>1</v>
      </c>
      <c r="B12" s="258"/>
      <c r="C12" s="161"/>
      <c r="D12" s="518"/>
      <c r="E12" s="519"/>
      <c r="F12" s="220"/>
      <c r="G12" s="220"/>
      <c r="H12" s="220">
        <f>E12-G12</f>
        <v>0</v>
      </c>
      <c r="I12" s="259"/>
    </row>
    <row r="13" spans="1:11" ht="18.75" x14ac:dyDescent="0.3">
      <c r="A13" s="161">
        <v>2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3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>
        <v>4</v>
      </c>
      <c r="B15" s="116"/>
      <c r="C15" s="260"/>
      <c r="D15" s="422"/>
      <c r="E15" s="520"/>
      <c r="F15" s="220"/>
      <c r="G15" s="220"/>
      <c r="H15" s="220">
        <f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ref="H16:H19" si="0">E16-G16</f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161"/>
      <c r="B19" s="116"/>
      <c r="C19" s="260"/>
      <c r="D19" s="422"/>
      <c r="E19" s="520"/>
      <c r="F19" s="220"/>
      <c r="G19" s="220"/>
      <c r="H19" s="220">
        <f t="shared" si="0"/>
        <v>0</v>
      </c>
      <c r="I19" s="261"/>
    </row>
    <row r="20" spans="1:9" ht="18.75" x14ac:dyDescent="0.3">
      <c r="A20" s="262"/>
      <c r="B20" s="116"/>
      <c r="C20" s="260"/>
      <c r="D20" s="422"/>
      <c r="E20" s="521"/>
      <c r="F20" s="220"/>
      <c r="G20" s="220"/>
      <c r="H20" s="220"/>
    </row>
    <row r="21" spans="1:9" s="265" customFormat="1" ht="18.75" x14ac:dyDescent="0.3">
      <c r="A21" s="263"/>
      <c r="B21" s="119" t="s">
        <v>364</v>
      </c>
      <c r="C21" s="154">
        <f>SUM(C13:C13)</f>
        <v>0</v>
      </c>
      <c r="D21" s="522" t="s">
        <v>374</v>
      </c>
      <c r="E21" s="523">
        <f>SUM(E12:E20)</f>
        <v>0</v>
      </c>
      <c r="F21" s="223" t="s">
        <v>438</v>
      </c>
      <c r="G21" s="223">
        <f>SUM(G12:G20)</f>
        <v>0</v>
      </c>
      <c r="H21" s="223">
        <f>SUM(H12:H20)</f>
        <v>0</v>
      </c>
      <c r="I21" s="264"/>
    </row>
    <row r="22" spans="1:9" ht="18.75" x14ac:dyDescent="0.3">
      <c r="A22" s="1223" t="s">
        <v>551</v>
      </c>
      <c r="B22" s="1224"/>
      <c r="C22" s="1224"/>
      <c r="D22" s="1224"/>
      <c r="E22" s="1225"/>
    </row>
    <row r="23" spans="1:9" ht="18.75" x14ac:dyDescent="0.3">
      <c r="A23" s="161">
        <v>1</v>
      </c>
      <c r="B23" s="258"/>
      <c r="C23" s="161"/>
      <c r="D23" s="518"/>
      <c r="E23" s="519"/>
      <c r="F23" s="220"/>
      <c r="G23" s="220"/>
      <c r="H23" s="220">
        <f>E23-G23</f>
        <v>0</v>
      </c>
    </row>
    <row r="24" spans="1:9" s="102" customFormat="1" ht="18" customHeight="1" x14ac:dyDescent="0.3">
      <c r="A24" s="161">
        <v>2</v>
      </c>
      <c r="B24" s="116"/>
      <c r="C24" s="260"/>
      <c r="D24" s="422"/>
      <c r="E24" s="520"/>
      <c r="F24" s="220"/>
      <c r="G24" s="220"/>
      <c r="H24" s="220">
        <f>E24-G24</f>
        <v>0</v>
      </c>
    </row>
    <row r="25" spans="1:9" s="249" customFormat="1" ht="19.5" x14ac:dyDescent="0.3">
      <c r="A25" s="161">
        <v>3</v>
      </c>
      <c r="B25" s="116"/>
      <c r="C25" s="260"/>
      <c r="D25" s="422"/>
      <c r="E25" s="520"/>
      <c r="F25" s="220"/>
      <c r="G25" s="220"/>
      <c r="H25" s="220">
        <f>E25-G25</f>
        <v>0</v>
      </c>
    </row>
    <row r="26" spans="1:9" s="181" customFormat="1" ht="18.75" x14ac:dyDescent="0.3">
      <c r="A26" s="161">
        <v>4</v>
      </c>
      <c r="B26" s="116"/>
      <c r="C26" s="260"/>
      <c r="D26" s="422"/>
      <c r="E26" s="520"/>
      <c r="F26" s="220"/>
      <c r="G26" s="220"/>
      <c r="H26" s="220">
        <f>E26-G26</f>
        <v>0</v>
      </c>
    </row>
    <row r="27" spans="1:9" s="181" customFormat="1" ht="18.75" x14ac:dyDescent="0.3">
      <c r="A27" s="161"/>
      <c r="B27" s="116"/>
      <c r="C27" s="260"/>
      <c r="D27" s="422"/>
      <c r="E27" s="520"/>
      <c r="F27" s="220"/>
      <c r="G27" s="220"/>
      <c r="H27" s="220">
        <f t="shared" ref="H27:H30" si="1">E27-G27</f>
        <v>0</v>
      </c>
    </row>
    <row r="28" spans="1:9" s="181" customFormat="1" ht="18.75" x14ac:dyDescent="0.3">
      <c r="A28" s="161"/>
      <c r="B28" s="116"/>
      <c r="C28" s="260"/>
      <c r="D28" s="422"/>
      <c r="E28" s="520"/>
      <c r="F28" s="220"/>
      <c r="G28" s="220"/>
      <c r="H28" s="220">
        <f t="shared" si="1"/>
        <v>0</v>
      </c>
    </row>
    <row r="29" spans="1:9" s="102" customFormat="1" ht="18.75" x14ac:dyDescent="0.3">
      <c r="A29" s="161"/>
      <c r="B29" s="116"/>
      <c r="C29" s="260"/>
      <c r="D29" s="422"/>
      <c r="E29" s="520"/>
      <c r="F29" s="220"/>
      <c r="G29" s="220"/>
      <c r="H29" s="220">
        <f t="shared" si="1"/>
        <v>0</v>
      </c>
      <c r="I29" s="138"/>
    </row>
    <row r="30" spans="1:9" s="102" customFormat="1" ht="18.75" x14ac:dyDescent="0.3">
      <c r="A30" s="161"/>
      <c r="B30" s="116"/>
      <c r="C30" s="260"/>
      <c r="D30" s="422"/>
      <c r="E30" s="520"/>
      <c r="F30" s="220"/>
      <c r="G30" s="220"/>
      <c r="H30" s="220">
        <f t="shared" si="1"/>
        <v>0</v>
      </c>
      <c r="I30" s="138"/>
    </row>
    <row r="31" spans="1:9" s="102" customFormat="1" ht="18.75" x14ac:dyDescent="0.3">
      <c r="A31" s="262"/>
      <c r="B31" s="116"/>
      <c r="C31" s="260"/>
      <c r="D31" s="422"/>
      <c r="E31" s="521"/>
      <c r="F31" s="220"/>
      <c r="G31" s="220"/>
      <c r="H31" s="220"/>
      <c r="I31" s="138"/>
    </row>
    <row r="32" spans="1:9" ht="18.75" x14ac:dyDescent="0.3">
      <c r="A32" s="263"/>
      <c r="B32" s="119" t="s">
        <v>364</v>
      </c>
      <c r="C32" s="154">
        <f>SUM(C24:C24)</f>
        <v>0</v>
      </c>
      <c r="D32" s="522" t="s">
        <v>374</v>
      </c>
      <c r="E32" s="523">
        <f>SUM(E23:E31)</f>
        <v>0</v>
      </c>
      <c r="F32" s="223" t="s">
        <v>438</v>
      </c>
      <c r="G32" s="223">
        <f>SUM(G23:G31)</f>
        <v>0</v>
      </c>
      <c r="H32" s="223">
        <f>SUM(H23:H31)</f>
        <v>0</v>
      </c>
    </row>
    <row r="33" spans="1:8" ht="18.75" x14ac:dyDescent="0.3">
      <c r="F33" s="464" t="s">
        <v>552</v>
      </c>
      <c r="G33" s="465">
        <f>G21+G32</f>
        <v>0</v>
      </c>
      <c r="H33" s="465">
        <f>H21+H32</f>
        <v>0</v>
      </c>
    </row>
    <row r="35" spans="1:8" ht="18.75" x14ac:dyDescent="0.3">
      <c r="A35" s="380" t="s">
        <v>541</v>
      </c>
      <c r="B35" s="377"/>
      <c r="C35" s="378"/>
      <c r="D35" s="102"/>
      <c r="E35" s="604" t="s">
        <v>694</v>
      </c>
      <c r="F35" s="181"/>
      <c r="G35" s="377"/>
      <c r="H35" s="102"/>
    </row>
    <row r="36" spans="1:8" ht="19.5" x14ac:dyDescent="0.3">
      <c r="A36" s="181"/>
      <c r="B36" s="389"/>
      <c r="C36" s="391" t="s">
        <v>171</v>
      </c>
      <c r="D36" s="249"/>
      <c r="E36" s="391" t="s">
        <v>172</v>
      </c>
      <c r="F36" s="181"/>
      <c r="G36" s="389"/>
      <c r="H36" s="249"/>
    </row>
    <row r="37" spans="1:8" ht="15.75" x14ac:dyDescent="0.25">
      <c r="A37" s="389"/>
      <c r="B37" s="82"/>
      <c r="C37" s="82"/>
      <c r="D37" s="181"/>
      <c r="E37" s="82"/>
      <c r="F37" s="181"/>
      <c r="G37" s="82"/>
      <c r="H37" s="181"/>
    </row>
    <row r="38" spans="1:8" ht="18.75" x14ac:dyDescent="0.25">
      <c r="A38" s="380" t="s">
        <v>173</v>
      </c>
      <c r="B38" s="377"/>
      <c r="C38" s="378"/>
      <c r="D38" s="181"/>
      <c r="E38" s="714" t="s">
        <v>742</v>
      </c>
      <c r="F38" s="181"/>
      <c r="G38" s="377"/>
      <c r="H38" s="181"/>
    </row>
    <row r="39" spans="1:8" x14ac:dyDescent="0.25">
      <c r="A39" s="181"/>
      <c r="B39" s="389"/>
      <c r="C39" s="391" t="s">
        <v>171</v>
      </c>
      <c r="D39" s="181"/>
      <c r="E39" s="391" t="s">
        <v>172</v>
      </c>
      <c r="F39" s="181"/>
      <c r="G39" s="389"/>
      <c r="H39" s="181"/>
    </row>
    <row r="40" spans="1:8" ht="18.75" x14ac:dyDescent="0.3">
      <c r="A40" s="102"/>
      <c r="B40" s="102"/>
      <c r="C40" s="102"/>
      <c r="D40" s="102"/>
      <c r="E40" s="102"/>
      <c r="F40" s="237"/>
      <c r="G40" s="237"/>
      <c r="H40" s="237"/>
    </row>
    <row r="41" spans="1:8" ht="18.75" x14ac:dyDescent="0.3">
      <c r="A41" s="102"/>
      <c r="B41" s="102"/>
      <c r="C41" s="102"/>
      <c r="D41" s="102"/>
      <c r="E41" s="102"/>
      <c r="F41" s="237"/>
      <c r="G41" s="237"/>
      <c r="H41" s="237"/>
    </row>
    <row r="42" spans="1:8" ht="21" x14ac:dyDescent="0.35">
      <c r="A42" s="102"/>
      <c r="B42" s="232"/>
      <c r="C42" s="102"/>
      <c r="D42" s="102"/>
      <c r="E42" s="102"/>
      <c r="F42" s="237"/>
      <c r="G42" s="237"/>
      <c r="H42" s="237"/>
    </row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8" hidden="1" x14ac:dyDescent="0.25"/>
    <row r="89" hidden="1" x14ac:dyDescent="0.25"/>
    <row r="90" hidden="1" x14ac:dyDescent="0.25"/>
  </sheetData>
  <mergeCells count="4">
    <mergeCell ref="A3:E3"/>
    <mergeCell ref="A11:E11"/>
    <mergeCell ref="A22:E22"/>
    <mergeCell ref="A6:E6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56"/>
  <sheetViews>
    <sheetView view="pageBreakPreview" topLeftCell="A16" zoomScale="55" zoomScaleSheetLayoutView="55" workbookViewId="0">
      <selection activeCell="A6" sqref="A6:E6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42.7109375" style="267" customWidth="1"/>
    <col min="5" max="5" width="32" style="267" customWidth="1"/>
    <col min="6" max="7" width="24.42578125" style="267" customWidth="1"/>
    <col min="8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42.7109375" style="267" customWidth="1"/>
    <col min="261" max="263" width="24.42578125" style="267" customWidth="1"/>
    <col min="264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42.7109375" style="267" customWidth="1"/>
    <col min="517" max="519" width="24.42578125" style="267" customWidth="1"/>
    <col min="520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42.7109375" style="267" customWidth="1"/>
    <col min="773" max="775" width="24.42578125" style="267" customWidth="1"/>
    <col min="776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42.7109375" style="267" customWidth="1"/>
    <col min="1029" max="1031" width="24.42578125" style="267" customWidth="1"/>
    <col min="1032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42.7109375" style="267" customWidth="1"/>
    <col min="1285" max="1287" width="24.42578125" style="267" customWidth="1"/>
    <col min="1288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42.7109375" style="267" customWidth="1"/>
    <col min="1541" max="1543" width="24.42578125" style="267" customWidth="1"/>
    <col min="1544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42.7109375" style="267" customWidth="1"/>
    <col min="1797" max="1799" width="24.42578125" style="267" customWidth="1"/>
    <col min="1800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42.7109375" style="267" customWidth="1"/>
    <col min="2053" max="2055" width="24.42578125" style="267" customWidth="1"/>
    <col min="2056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42.7109375" style="267" customWidth="1"/>
    <col min="2309" max="2311" width="24.42578125" style="267" customWidth="1"/>
    <col min="2312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42.7109375" style="267" customWidth="1"/>
    <col min="2565" max="2567" width="24.42578125" style="267" customWidth="1"/>
    <col min="2568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42.7109375" style="267" customWidth="1"/>
    <col min="2821" max="2823" width="24.42578125" style="267" customWidth="1"/>
    <col min="2824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42.7109375" style="267" customWidth="1"/>
    <col min="3077" max="3079" width="24.42578125" style="267" customWidth="1"/>
    <col min="3080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42.7109375" style="267" customWidth="1"/>
    <col min="3333" max="3335" width="24.42578125" style="267" customWidth="1"/>
    <col min="3336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42.7109375" style="267" customWidth="1"/>
    <col min="3589" max="3591" width="24.42578125" style="267" customWidth="1"/>
    <col min="3592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42.7109375" style="267" customWidth="1"/>
    <col min="3845" max="3847" width="24.42578125" style="267" customWidth="1"/>
    <col min="3848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42.7109375" style="267" customWidth="1"/>
    <col min="4101" max="4103" width="24.42578125" style="267" customWidth="1"/>
    <col min="4104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42.7109375" style="267" customWidth="1"/>
    <col min="4357" max="4359" width="24.42578125" style="267" customWidth="1"/>
    <col min="4360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42.7109375" style="267" customWidth="1"/>
    <col min="4613" max="4615" width="24.42578125" style="267" customWidth="1"/>
    <col min="4616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42.7109375" style="267" customWidth="1"/>
    <col min="4869" max="4871" width="24.42578125" style="267" customWidth="1"/>
    <col min="4872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42.7109375" style="267" customWidth="1"/>
    <col min="5125" max="5127" width="24.42578125" style="267" customWidth="1"/>
    <col min="5128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42.7109375" style="267" customWidth="1"/>
    <col min="5381" max="5383" width="24.42578125" style="267" customWidth="1"/>
    <col min="5384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42.7109375" style="267" customWidth="1"/>
    <col min="5637" max="5639" width="24.42578125" style="267" customWidth="1"/>
    <col min="5640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42.7109375" style="267" customWidth="1"/>
    <col min="5893" max="5895" width="24.42578125" style="267" customWidth="1"/>
    <col min="5896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42.7109375" style="267" customWidth="1"/>
    <col min="6149" max="6151" width="24.42578125" style="267" customWidth="1"/>
    <col min="6152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42.7109375" style="267" customWidth="1"/>
    <col min="6405" max="6407" width="24.42578125" style="267" customWidth="1"/>
    <col min="6408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42.7109375" style="267" customWidth="1"/>
    <col min="6661" max="6663" width="24.42578125" style="267" customWidth="1"/>
    <col min="6664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42.7109375" style="267" customWidth="1"/>
    <col min="6917" max="6919" width="24.42578125" style="267" customWidth="1"/>
    <col min="6920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42.7109375" style="267" customWidth="1"/>
    <col min="7173" max="7175" width="24.42578125" style="267" customWidth="1"/>
    <col min="7176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42.7109375" style="267" customWidth="1"/>
    <col min="7429" max="7431" width="24.42578125" style="267" customWidth="1"/>
    <col min="7432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42.7109375" style="267" customWidth="1"/>
    <col min="7685" max="7687" width="24.42578125" style="267" customWidth="1"/>
    <col min="7688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42.7109375" style="267" customWidth="1"/>
    <col min="7941" max="7943" width="24.42578125" style="267" customWidth="1"/>
    <col min="7944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42.7109375" style="267" customWidth="1"/>
    <col min="8197" max="8199" width="24.42578125" style="267" customWidth="1"/>
    <col min="8200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42.7109375" style="267" customWidth="1"/>
    <col min="8453" max="8455" width="24.42578125" style="267" customWidth="1"/>
    <col min="8456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42.7109375" style="267" customWidth="1"/>
    <col min="8709" max="8711" width="24.42578125" style="267" customWidth="1"/>
    <col min="8712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42.7109375" style="267" customWidth="1"/>
    <col min="8965" max="8967" width="24.42578125" style="267" customWidth="1"/>
    <col min="8968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42.7109375" style="267" customWidth="1"/>
    <col min="9221" max="9223" width="24.42578125" style="267" customWidth="1"/>
    <col min="9224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42.7109375" style="267" customWidth="1"/>
    <col min="9477" max="9479" width="24.42578125" style="267" customWidth="1"/>
    <col min="9480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42.7109375" style="267" customWidth="1"/>
    <col min="9733" max="9735" width="24.42578125" style="267" customWidth="1"/>
    <col min="9736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42.7109375" style="267" customWidth="1"/>
    <col min="9989" max="9991" width="24.42578125" style="267" customWidth="1"/>
    <col min="9992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42.7109375" style="267" customWidth="1"/>
    <col min="10245" max="10247" width="24.42578125" style="267" customWidth="1"/>
    <col min="10248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42.7109375" style="267" customWidth="1"/>
    <col min="10501" max="10503" width="24.42578125" style="267" customWidth="1"/>
    <col min="10504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42.7109375" style="267" customWidth="1"/>
    <col min="10757" max="10759" width="24.42578125" style="267" customWidth="1"/>
    <col min="10760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42.7109375" style="267" customWidth="1"/>
    <col min="11013" max="11015" width="24.42578125" style="267" customWidth="1"/>
    <col min="11016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42.7109375" style="267" customWidth="1"/>
    <col min="11269" max="11271" width="24.42578125" style="267" customWidth="1"/>
    <col min="11272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42.7109375" style="267" customWidth="1"/>
    <col min="11525" max="11527" width="24.42578125" style="267" customWidth="1"/>
    <col min="11528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42.7109375" style="267" customWidth="1"/>
    <col min="11781" max="11783" width="24.42578125" style="267" customWidth="1"/>
    <col min="11784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42.7109375" style="267" customWidth="1"/>
    <col min="12037" max="12039" width="24.42578125" style="267" customWidth="1"/>
    <col min="12040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42.7109375" style="267" customWidth="1"/>
    <col min="12293" max="12295" width="24.42578125" style="267" customWidth="1"/>
    <col min="12296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42.7109375" style="267" customWidth="1"/>
    <col min="12549" max="12551" width="24.42578125" style="267" customWidth="1"/>
    <col min="12552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42.7109375" style="267" customWidth="1"/>
    <col min="12805" max="12807" width="24.42578125" style="267" customWidth="1"/>
    <col min="12808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42.7109375" style="267" customWidth="1"/>
    <col min="13061" max="13063" width="24.42578125" style="267" customWidth="1"/>
    <col min="13064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42.7109375" style="267" customWidth="1"/>
    <col min="13317" max="13319" width="24.42578125" style="267" customWidth="1"/>
    <col min="13320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42.7109375" style="267" customWidth="1"/>
    <col min="13573" max="13575" width="24.42578125" style="267" customWidth="1"/>
    <col min="13576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42.7109375" style="267" customWidth="1"/>
    <col min="13829" max="13831" width="24.42578125" style="267" customWidth="1"/>
    <col min="13832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42.7109375" style="267" customWidth="1"/>
    <col min="14085" max="14087" width="24.42578125" style="267" customWidth="1"/>
    <col min="14088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42.7109375" style="267" customWidth="1"/>
    <col min="14341" max="14343" width="24.42578125" style="267" customWidth="1"/>
    <col min="14344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42.7109375" style="267" customWidth="1"/>
    <col min="14597" max="14599" width="24.42578125" style="267" customWidth="1"/>
    <col min="14600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42.7109375" style="267" customWidth="1"/>
    <col min="14853" max="14855" width="24.42578125" style="267" customWidth="1"/>
    <col min="14856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42.7109375" style="267" customWidth="1"/>
    <col min="15109" max="15111" width="24.42578125" style="267" customWidth="1"/>
    <col min="15112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42.7109375" style="267" customWidth="1"/>
    <col min="15365" max="15367" width="24.42578125" style="267" customWidth="1"/>
    <col min="15368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42.7109375" style="267" customWidth="1"/>
    <col min="15621" max="15623" width="24.42578125" style="267" customWidth="1"/>
    <col min="15624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42.7109375" style="267" customWidth="1"/>
    <col min="15877" max="15879" width="24.42578125" style="267" customWidth="1"/>
    <col min="15880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42.7109375" style="267" customWidth="1"/>
    <col min="16133" max="16135" width="24.42578125" style="267" customWidth="1"/>
    <col min="16136" max="16384" width="8.85546875" style="267"/>
  </cols>
  <sheetData>
    <row r="1" spans="1:11" ht="18.75" x14ac:dyDescent="0.3">
      <c r="A1" s="266"/>
      <c r="B1" s="266"/>
      <c r="C1" s="266"/>
      <c r="D1" s="372" t="s">
        <v>529</v>
      </c>
    </row>
    <row r="2" spans="1:11" ht="12.75" customHeight="1" x14ac:dyDescent="0.3">
      <c r="A2" s="266"/>
      <c r="B2" s="266"/>
      <c r="C2" s="266"/>
      <c r="D2" s="266"/>
    </row>
    <row r="3" spans="1:11" ht="29.25" customHeight="1" x14ac:dyDescent="0.25">
      <c r="A3" s="1226" t="s">
        <v>658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6.75" customHeight="1" x14ac:dyDescent="0.3">
      <c r="A6" s="1190" t="s">
        <v>680</v>
      </c>
      <c r="B6" s="1190"/>
      <c r="C6" s="1190"/>
      <c r="D6" s="1190"/>
      <c r="E6" s="549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216" t="s">
        <v>550</v>
      </c>
      <c r="B13" s="1217"/>
      <c r="C13" s="1217"/>
      <c r="D13" s="1217"/>
      <c r="E13" s="246"/>
      <c r="F13" s="246"/>
      <c r="G13" s="246"/>
      <c r="H13" s="273"/>
    </row>
    <row r="14" spans="1:11" s="274" customFormat="1" ht="18.75" x14ac:dyDescent="0.3">
      <c r="A14" s="161">
        <v>1</v>
      </c>
      <c r="B14" s="116"/>
      <c r="C14" s="260"/>
      <c r="D14" s="521"/>
      <c r="E14" s="525"/>
      <c r="F14" s="220"/>
      <c r="G14" s="220">
        <f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ref="G15:G29" si="0">D15-F15</f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74" customFormat="1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274" customFormat="1" ht="18.75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23.25" customHeigh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82" customFormat="1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>
        <f t="shared" si="0"/>
        <v>0</v>
      </c>
    </row>
    <row r="30" spans="1:7" ht="18.75" x14ac:dyDescent="0.3">
      <c r="A30" s="161"/>
      <c r="B30" s="116"/>
      <c r="C30" s="260"/>
      <c r="D30" s="521"/>
      <c r="E30" s="525"/>
      <c r="F30" s="220"/>
      <c r="G30" s="220"/>
    </row>
    <row r="31" spans="1:7" ht="18.75" x14ac:dyDescent="0.3">
      <c r="A31" s="235"/>
      <c r="B31" s="193" t="s">
        <v>364</v>
      </c>
      <c r="C31" s="231" t="s">
        <v>374</v>
      </c>
      <c r="D31" s="517">
        <f>SUM(D14:D30)</f>
        <v>0</v>
      </c>
      <c r="E31" s="223" t="s">
        <v>438</v>
      </c>
      <c r="F31" s="223">
        <f>SUM(F14:F30)</f>
        <v>0</v>
      </c>
      <c r="G31" s="223">
        <f>SUM(G14:G30)</f>
        <v>0</v>
      </c>
    </row>
    <row r="32" spans="1:7" ht="18.75" x14ac:dyDescent="0.3">
      <c r="A32" s="1216" t="s">
        <v>551</v>
      </c>
      <c r="B32" s="1217"/>
      <c r="C32" s="1217"/>
      <c r="D32" s="1217"/>
      <c r="E32" s="178"/>
      <c r="F32" s="178"/>
      <c r="G32" s="178"/>
    </row>
    <row r="33" spans="1:7" ht="18.75" x14ac:dyDescent="0.3">
      <c r="A33" s="248">
        <v>1</v>
      </c>
      <c r="B33" s="247"/>
      <c r="C33" s="248">
        <v>1</v>
      </c>
      <c r="D33" s="516"/>
      <c r="E33" s="220"/>
      <c r="F33" s="220"/>
      <c r="G33" s="220">
        <f>D33-F33</f>
        <v>0</v>
      </c>
    </row>
    <row r="34" spans="1:7" ht="18.75" x14ac:dyDescent="0.3">
      <c r="A34" s="248"/>
      <c r="B34" s="247"/>
      <c r="C34" s="248"/>
      <c r="D34" s="516"/>
      <c r="E34" s="220"/>
      <c r="F34" s="220"/>
      <c r="G34" s="220">
        <f t="shared" ref="G34:G48" si="1">D34-F34</f>
        <v>0</v>
      </c>
    </row>
    <row r="35" spans="1:7" ht="18.75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7" ht="18.75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7" ht="18.75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7" ht="18.75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7" ht="18.75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7" ht="18.75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7" ht="18.75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7" ht="18.75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7" ht="18.75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7" ht="18.75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7" ht="18.75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7" ht="18.75" x14ac:dyDescent="0.3">
      <c r="A46" s="248"/>
      <c r="B46" s="247"/>
      <c r="C46" s="248"/>
      <c r="D46" s="516"/>
      <c r="E46" s="220"/>
      <c r="F46" s="220"/>
      <c r="G46" s="220">
        <f t="shared" si="1"/>
        <v>0</v>
      </c>
    </row>
    <row r="47" spans="1:7" ht="18.75" x14ac:dyDescent="0.3">
      <c r="A47" s="248"/>
      <c r="B47" s="247"/>
      <c r="C47" s="248"/>
      <c r="D47" s="516"/>
      <c r="E47" s="220"/>
      <c r="F47" s="220"/>
      <c r="G47" s="220">
        <f t="shared" si="1"/>
        <v>0</v>
      </c>
    </row>
    <row r="48" spans="1:7" ht="18.75" x14ac:dyDescent="0.3">
      <c r="A48" s="248"/>
      <c r="B48" s="247"/>
      <c r="C48" s="248"/>
      <c r="D48" s="516"/>
      <c r="E48" s="220"/>
      <c r="F48" s="220"/>
      <c r="G48" s="220">
        <f t="shared" si="1"/>
        <v>0</v>
      </c>
    </row>
    <row r="49" spans="1:7" ht="18.75" x14ac:dyDescent="0.3">
      <c r="A49" s="248"/>
      <c r="B49" s="247"/>
      <c r="C49" s="248"/>
      <c r="D49" s="516"/>
      <c r="E49" s="220"/>
      <c r="F49" s="220"/>
      <c r="G49" s="220"/>
    </row>
    <row r="50" spans="1:7" ht="18.75" x14ac:dyDescent="0.3">
      <c r="A50" s="235"/>
      <c r="B50" s="193" t="s">
        <v>364</v>
      </c>
      <c r="C50" s="231" t="s">
        <v>374</v>
      </c>
      <c r="D50" s="517">
        <f>SUM(D33:D49)</f>
        <v>0</v>
      </c>
      <c r="E50" s="223" t="s">
        <v>438</v>
      </c>
      <c r="F50" s="223">
        <f>SUM(F33:F49)</f>
        <v>0</v>
      </c>
      <c r="G50" s="223">
        <f>SUM(G33:G49)</f>
        <v>0</v>
      </c>
    </row>
    <row r="51" spans="1:7" ht="18.75" x14ac:dyDescent="0.3">
      <c r="A51" s="181"/>
      <c r="B51" s="181"/>
      <c r="C51" s="181"/>
      <c r="D51" s="181"/>
      <c r="E51" s="464" t="s">
        <v>552</v>
      </c>
      <c r="F51" s="465">
        <f>F31+F50</f>
        <v>0</v>
      </c>
      <c r="G51" s="465">
        <f>G31+G50</f>
        <v>0</v>
      </c>
    </row>
    <row r="52" spans="1:7" ht="18.75" x14ac:dyDescent="0.25">
      <c r="A52" s="380" t="s">
        <v>541</v>
      </c>
      <c r="B52" s="377"/>
      <c r="C52" s="378"/>
      <c r="D52" s="604" t="s">
        <v>694</v>
      </c>
      <c r="E52" s="377"/>
      <c r="F52" s="181"/>
      <c r="G52" s="377"/>
    </row>
    <row r="53" spans="1:7" x14ac:dyDescent="0.25">
      <c r="A53" s="181"/>
      <c r="B53" s="389"/>
      <c r="C53" s="391" t="s">
        <v>171</v>
      </c>
      <c r="D53" s="391" t="s">
        <v>172</v>
      </c>
      <c r="E53" s="389"/>
      <c r="F53" s="181"/>
      <c r="G53" s="389"/>
    </row>
    <row r="54" spans="1:7" x14ac:dyDescent="0.25">
      <c r="A54" s="389"/>
      <c r="B54" s="82"/>
      <c r="C54" s="82"/>
      <c r="D54" s="82"/>
      <c r="E54" s="82"/>
      <c r="F54" s="181"/>
      <c r="G54" s="82"/>
    </row>
    <row r="55" spans="1:7" ht="18.75" x14ac:dyDescent="0.25">
      <c r="A55" s="380" t="s">
        <v>173</v>
      </c>
      <c r="B55" s="377"/>
      <c r="C55" s="378"/>
      <c r="D55" s="714" t="s">
        <v>742</v>
      </c>
      <c r="E55" s="377"/>
      <c r="F55" s="181"/>
      <c r="G55" s="377"/>
    </row>
    <row r="56" spans="1:7" x14ac:dyDescent="0.25">
      <c r="A56" s="181"/>
      <c r="B56" s="389"/>
      <c r="C56" s="391" t="s">
        <v>171</v>
      </c>
      <c r="D56" s="391" t="s">
        <v>172</v>
      </c>
      <c r="E56" s="389"/>
      <c r="F56" s="181"/>
      <c r="G56" s="389"/>
    </row>
  </sheetData>
  <mergeCells count="8">
    <mergeCell ref="A32:D32"/>
    <mergeCell ref="A3:D3"/>
    <mergeCell ref="A9:A11"/>
    <mergeCell ref="B9:B11"/>
    <mergeCell ref="C9:C11"/>
    <mergeCell ref="D9:D11"/>
    <mergeCell ref="A13:D13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Q56"/>
  <sheetViews>
    <sheetView view="pageBreakPreview" zoomScale="70" zoomScaleSheetLayoutView="70" workbookViewId="0">
      <selection activeCell="A3" sqref="A3:AX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6.28515625" style="267" customWidth="1"/>
    <col min="6" max="6" width="30.7109375" style="267" customWidth="1"/>
    <col min="7" max="8" width="24.42578125" style="267" customWidth="1"/>
    <col min="9" max="9" width="17.8554687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6.28515625" style="267" customWidth="1"/>
    <col min="262" max="264" width="24.42578125" style="267" customWidth="1"/>
    <col min="265" max="265" width="17.8554687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6.28515625" style="267" customWidth="1"/>
    <col min="518" max="520" width="24.42578125" style="267" customWidth="1"/>
    <col min="521" max="521" width="17.8554687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6.28515625" style="267" customWidth="1"/>
    <col min="774" max="776" width="24.42578125" style="267" customWidth="1"/>
    <col min="777" max="777" width="17.8554687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6.28515625" style="267" customWidth="1"/>
    <col min="1030" max="1032" width="24.42578125" style="267" customWidth="1"/>
    <col min="1033" max="1033" width="17.8554687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6.28515625" style="267" customWidth="1"/>
    <col min="1286" max="1288" width="24.42578125" style="267" customWidth="1"/>
    <col min="1289" max="1289" width="17.8554687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6.28515625" style="267" customWidth="1"/>
    <col min="1542" max="1544" width="24.42578125" style="267" customWidth="1"/>
    <col min="1545" max="1545" width="17.8554687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6.28515625" style="267" customWidth="1"/>
    <col min="1798" max="1800" width="24.42578125" style="267" customWidth="1"/>
    <col min="1801" max="1801" width="17.8554687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6.28515625" style="267" customWidth="1"/>
    <col min="2054" max="2056" width="24.42578125" style="267" customWidth="1"/>
    <col min="2057" max="2057" width="17.8554687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6.28515625" style="267" customWidth="1"/>
    <col min="2310" max="2312" width="24.42578125" style="267" customWidth="1"/>
    <col min="2313" max="2313" width="17.8554687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6.28515625" style="267" customWidth="1"/>
    <col min="2566" max="2568" width="24.42578125" style="267" customWidth="1"/>
    <col min="2569" max="2569" width="17.8554687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6.28515625" style="267" customWidth="1"/>
    <col min="2822" max="2824" width="24.42578125" style="267" customWidth="1"/>
    <col min="2825" max="2825" width="17.8554687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6.28515625" style="267" customWidth="1"/>
    <col min="3078" max="3080" width="24.42578125" style="267" customWidth="1"/>
    <col min="3081" max="3081" width="17.8554687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6.28515625" style="267" customWidth="1"/>
    <col min="3334" max="3336" width="24.42578125" style="267" customWidth="1"/>
    <col min="3337" max="3337" width="17.8554687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6.28515625" style="267" customWidth="1"/>
    <col min="3590" max="3592" width="24.42578125" style="267" customWidth="1"/>
    <col min="3593" max="3593" width="17.8554687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6.28515625" style="267" customWidth="1"/>
    <col min="3846" max="3848" width="24.42578125" style="267" customWidth="1"/>
    <col min="3849" max="3849" width="17.8554687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6.28515625" style="267" customWidth="1"/>
    <col min="4102" max="4104" width="24.42578125" style="267" customWidth="1"/>
    <col min="4105" max="4105" width="17.8554687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6.28515625" style="267" customWidth="1"/>
    <col min="4358" max="4360" width="24.42578125" style="267" customWidth="1"/>
    <col min="4361" max="4361" width="17.8554687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6.28515625" style="267" customWidth="1"/>
    <col min="4614" max="4616" width="24.42578125" style="267" customWidth="1"/>
    <col min="4617" max="4617" width="17.8554687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6.28515625" style="267" customWidth="1"/>
    <col min="4870" max="4872" width="24.42578125" style="267" customWidth="1"/>
    <col min="4873" max="4873" width="17.8554687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6.28515625" style="267" customWidth="1"/>
    <col min="5126" max="5128" width="24.42578125" style="267" customWidth="1"/>
    <col min="5129" max="5129" width="17.8554687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6.28515625" style="267" customWidth="1"/>
    <col min="5382" max="5384" width="24.42578125" style="267" customWidth="1"/>
    <col min="5385" max="5385" width="17.8554687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6.28515625" style="267" customWidth="1"/>
    <col min="5638" max="5640" width="24.42578125" style="267" customWidth="1"/>
    <col min="5641" max="5641" width="17.8554687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6.28515625" style="267" customWidth="1"/>
    <col min="5894" max="5896" width="24.42578125" style="267" customWidth="1"/>
    <col min="5897" max="5897" width="17.8554687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6.28515625" style="267" customWidth="1"/>
    <col min="6150" max="6152" width="24.42578125" style="267" customWidth="1"/>
    <col min="6153" max="6153" width="17.8554687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6.28515625" style="267" customWidth="1"/>
    <col min="6406" max="6408" width="24.42578125" style="267" customWidth="1"/>
    <col min="6409" max="6409" width="17.8554687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6.28515625" style="267" customWidth="1"/>
    <col min="6662" max="6664" width="24.42578125" style="267" customWidth="1"/>
    <col min="6665" max="6665" width="17.8554687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6.28515625" style="267" customWidth="1"/>
    <col min="6918" max="6920" width="24.42578125" style="267" customWidth="1"/>
    <col min="6921" max="6921" width="17.8554687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6.28515625" style="267" customWidth="1"/>
    <col min="7174" max="7176" width="24.42578125" style="267" customWidth="1"/>
    <col min="7177" max="7177" width="17.8554687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6.28515625" style="267" customWidth="1"/>
    <col min="7430" max="7432" width="24.42578125" style="267" customWidth="1"/>
    <col min="7433" max="7433" width="17.8554687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6.28515625" style="267" customWidth="1"/>
    <col min="7686" max="7688" width="24.42578125" style="267" customWidth="1"/>
    <col min="7689" max="7689" width="17.8554687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6.28515625" style="267" customWidth="1"/>
    <col min="7942" max="7944" width="24.42578125" style="267" customWidth="1"/>
    <col min="7945" max="7945" width="17.8554687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6.28515625" style="267" customWidth="1"/>
    <col min="8198" max="8200" width="24.42578125" style="267" customWidth="1"/>
    <col min="8201" max="8201" width="17.8554687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6.28515625" style="267" customWidth="1"/>
    <col min="8454" max="8456" width="24.42578125" style="267" customWidth="1"/>
    <col min="8457" max="8457" width="17.8554687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6.28515625" style="267" customWidth="1"/>
    <col min="8710" max="8712" width="24.42578125" style="267" customWidth="1"/>
    <col min="8713" max="8713" width="17.8554687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6.28515625" style="267" customWidth="1"/>
    <col min="8966" max="8968" width="24.42578125" style="267" customWidth="1"/>
    <col min="8969" max="8969" width="17.8554687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6.28515625" style="267" customWidth="1"/>
    <col min="9222" max="9224" width="24.42578125" style="267" customWidth="1"/>
    <col min="9225" max="9225" width="17.8554687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6.28515625" style="267" customWidth="1"/>
    <col min="9478" max="9480" width="24.42578125" style="267" customWidth="1"/>
    <col min="9481" max="9481" width="17.8554687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6.28515625" style="267" customWidth="1"/>
    <col min="9734" max="9736" width="24.42578125" style="267" customWidth="1"/>
    <col min="9737" max="9737" width="17.8554687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6.28515625" style="267" customWidth="1"/>
    <col min="9990" max="9992" width="24.42578125" style="267" customWidth="1"/>
    <col min="9993" max="9993" width="17.8554687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6.28515625" style="267" customWidth="1"/>
    <col min="10246" max="10248" width="24.42578125" style="267" customWidth="1"/>
    <col min="10249" max="10249" width="17.8554687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6.28515625" style="267" customWidth="1"/>
    <col min="10502" max="10504" width="24.42578125" style="267" customWidth="1"/>
    <col min="10505" max="10505" width="17.8554687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6.28515625" style="267" customWidth="1"/>
    <col min="10758" max="10760" width="24.42578125" style="267" customWidth="1"/>
    <col min="10761" max="10761" width="17.8554687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6.28515625" style="267" customWidth="1"/>
    <col min="11014" max="11016" width="24.42578125" style="267" customWidth="1"/>
    <col min="11017" max="11017" width="17.8554687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6.28515625" style="267" customWidth="1"/>
    <col min="11270" max="11272" width="24.42578125" style="267" customWidth="1"/>
    <col min="11273" max="11273" width="17.8554687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6.28515625" style="267" customWidth="1"/>
    <col min="11526" max="11528" width="24.42578125" style="267" customWidth="1"/>
    <col min="11529" max="11529" width="17.8554687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6.28515625" style="267" customWidth="1"/>
    <col min="11782" max="11784" width="24.42578125" style="267" customWidth="1"/>
    <col min="11785" max="11785" width="17.8554687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6.28515625" style="267" customWidth="1"/>
    <col min="12038" max="12040" width="24.42578125" style="267" customWidth="1"/>
    <col min="12041" max="12041" width="17.8554687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6.28515625" style="267" customWidth="1"/>
    <col min="12294" max="12296" width="24.42578125" style="267" customWidth="1"/>
    <col min="12297" max="12297" width="17.8554687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6.28515625" style="267" customWidth="1"/>
    <col min="12550" max="12552" width="24.42578125" style="267" customWidth="1"/>
    <col min="12553" max="12553" width="17.8554687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6.28515625" style="267" customWidth="1"/>
    <col min="12806" max="12808" width="24.42578125" style="267" customWidth="1"/>
    <col min="12809" max="12809" width="17.8554687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6.28515625" style="267" customWidth="1"/>
    <col min="13062" max="13064" width="24.42578125" style="267" customWidth="1"/>
    <col min="13065" max="13065" width="17.8554687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6.28515625" style="267" customWidth="1"/>
    <col min="13318" max="13320" width="24.42578125" style="267" customWidth="1"/>
    <col min="13321" max="13321" width="17.8554687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6.28515625" style="267" customWidth="1"/>
    <col min="13574" max="13576" width="24.42578125" style="267" customWidth="1"/>
    <col min="13577" max="13577" width="17.8554687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6.28515625" style="267" customWidth="1"/>
    <col min="13830" max="13832" width="24.42578125" style="267" customWidth="1"/>
    <col min="13833" max="13833" width="17.8554687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6.28515625" style="267" customWidth="1"/>
    <col min="14086" max="14088" width="24.42578125" style="267" customWidth="1"/>
    <col min="14089" max="14089" width="17.8554687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6.28515625" style="267" customWidth="1"/>
    <col min="14342" max="14344" width="24.42578125" style="267" customWidth="1"/>
    <col min="14345" max="14345" width="17.8554687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6.28515625" style="267" customWidth="1"/>
    <col min="14598" max="14600" width="24.42578125" style="267" customWidth="1"/>
    <col min="14601" max="14601" width="17.8554687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6.28515625" style="267" customWidth="1"/>
    <col min="14854" max="14856" width="24.42578125" style="267" customWidth="1"/>
    <col min="14857" max="14857" width="17.8554687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6.28515625" style="267" customWidth="1"/>
    <col min="15110" max="15112" width="24.42578125" style="267" customWidth="1"/>
    <col min="15113" max="15113" width="17.8554687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6.28515625" style="267" customWidth="1"/>
    <col min="15366" max="15368" width="24.42578125" style="267" customWidth="1"/>
    <col min="15369" max="15369" width="17.8554687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6.28515625" style="267" customWidth="1"/>
    <col min="15622" max="15624" width="24.42578125" style="267" customWidth="1"/>
    <col min="15625" max="15625" width="17.8554687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6.28515625" style="267" customWidth="1"/>
    <col min="15878" max="15880" width="24.42578125" style="267" customWidth="1"/>
    <col min="15881" max="15881" width="17.8554687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6.28515625" style="267" customWidth="1"/>
    <col min="16134" max="16136" width="24.42578125" style="267" customWidth="1"/>
    <col min="16137" max="16137" width="17.8554687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530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659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6.75" customHeight="1" x14ac:dyDescent="0.3">
      <c r="A6" s="1190" t="s">
        <v>680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1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1"/>
    </row>
    <row r="13" spans="1:11" ht="18.75" x14ac:dyDescent="0.3">
      <c r="A13" s="1203" t="s">
        <v>550</v>
      </c>
      <c r="B13" s="1204"/>
      <c r="C13" s="1204"/>
      <c r="D13" s="1204"/>
      <c r="E13" s="1205"/>
      <c r="F13" s="246"/>
      <c r="G13" s="246"/>
      <c r="H13" s="246"/>
    </row>
    <row r="14" spans="1:11" ht="18.75" x14ac:dyDescent="0.3">
      <c r="A14" s="271">
        <v>1</v>
      </c>
      <c r="B14" s="228" t="s">
        <v>464</v>
      </c>
      <c r="C14" s="228"/>
      <c r="D14" s="271"/>
      <c r="E14" s="230"/>
      <c r="F14" s="246"/>
      <c r="G14" s="246"/>
      <c r="H14" s="246">
        <f>E14-G14</f>
        <v>0</v>
      </c>
    </row>
    <row r="15" spans="1:11" s="274" customFormat="1" ht="18.75" x14ac:dyDescent="0.3">
      <c r="A15" s="275"/>
      <c r="B15" s="276"/>
      <c r="C15" s="276"/>
      <c r="D15" s="271"/>
      <c r="E15" s="277"/>
      <c r="F15" s="246"/>
      <c r="G15" s="246"/>
      <c r="H15" s="246"/>
      <c r="I15" s="273"/>
    </row>
    <row r="16" spans="1:11" ht="18.75" customHeight="1" x14ac:dyDescent="0.3">
      <c r="A16" s="287"/>
      <c r="B16" s="292" t="s">
        <v>364</v>
      </c>
      <c r="C16" s="292"/>
      <c r="D16" s="293" t="s">
        <v>374</v>
      </c>
      <c r="E16" s="288">
        <f>SUM(E14:E15)</f>
        <v>0</v>
      </c>
      <c r="F16" s="223" t="s">
        <v>438</v>
      </c>
      <c r="G16" s="223">
        <f>SUM(G13:G15)</f>
        <v>0</v>
      </c>
      <c r="H16" s="223">
        <f>SUM(H13:H15)</f>
        <v>0</v>
      </c>
    </row>
    <row r="17" spans="1:9" s="82" customFormat="1" ht="23.25" customHeight="1" x14ac:dyDescent="0.3">
      <c r="A17" s="1200" t="s">
        <v>551</v>
      </c>
      <c r="B17" s="1201"/>
      <c r="C17" s="1201"/>
      <c r="D17" s="1201"/>
      <c r="E17" s="1202"/>
    </row>
    <row r="18" spans="1:9" s="82" customFormat="1" ht="23.25" customHeight="1" x14ac:dyDescent="0.3">
      <c r="A18" s="271">
        <v>1</v>
      </c>
      <c r="B18" s="228" t="s">
        <v>464</v>
      </c>
      <c r="C18" s="228"/>
      <c r="D18" s="271"/>
      <c r="E18" s="230"/>
      <c r="F18" s="246"/>
      <c r="G18" s="246"/>
      <c r="H18" s="246">
        <f>E18-G18</f>
        <v>0</v>
      </c>
    </row>
    <row r="19" spans="1:9" s="82" customFormat="1" ht="23.25" customHeight="1" x14ac:dyDescent="0.3">
      <c r="A19" s="275"/>
      <c r="B19" s="276"/>
      <c r="C19" s="276"/>
      <c r="D19" s="271"/>
      <c r="E19" s="277"/>
      <c r="F19" s="246"/>
      <c r="G19" s="246"/>
      <c r="H19" s="246"/>
    </row>
    <row r="20" spans="1:9" ht="18.75" x14ac:dyDescent="0.3">
      <c r="A20" s="287"/>
      <c r="B20" s="292" t="s">
        <v>364</v>
      </c>
      <c r="C20" s="292"/>
      <c r="D20" s="293" t="s">
        <v>374</v>
      </c>
      <c r="E20" s="288">
        <f>SUM(E18:E19)</f>
        <v>0</v>
      </c>
      <c r="F20" s="223" t="s">
        <v>438</v>
      </c>
      <c r="G20" s="223">
        <f>SUM(G17:G19)</f>
        <v>0</v>
      </c>
      <c r="H20" s="223">
        <f>SUM(H17:H19)</f>
        <v>0</v>
      </c>
      <c r="I20" s="267"/>
    </row>
    <row r="21" spans="1:9" ht="18.75" x14ac:dyDescent="0.3">
      <c r="A21" s="389"/>
      <c r="B21" s="82"/>
      <c r="C21" s="82"/>
      <c r="E21" s="82"/>
      <c r="F21" s="464" t="s">
        <v>552</v>
      </c>
      <c r="G21" s="465">
        <f>G16+G20</f>
        <v>0</v>
      </c>
      <c r="H21" s="465">
        <f>H16+H20</f>
        <v>0</v>
      </c>
      <c r="I21" s="267"/>
    </row>
    <row r="22" spans="1:9" x14ac:dyDescent="0.25">
      <c r="A22" s="389"/>
      <c r="B22" s="82"/>
      <c r="C22" s="82"/>
      <c r="E22" s="82"/>
      <c r="F22" s="181"/>
      <c r="G22" s="82"/>
      <c r="I22" s="267"/>
    </row>
    <row r="23" spans="1:9" ht="18.75" x14ac:dyDescent="0.25">
      <c r="A23" s="380" t="s">
        <v>541</v>
      </c>
      <c r="B23" s="377"/>
      <c r="C23" s="378"/>
      <c r="E23" s="604" t="s">
        <v>694</v>
      </c>
      <c r="F23" s="181"/>
      <c r="G23" s="377"/>
      <c r="I23" s="267"/>
    </row>
    <row r="24" spans="1:9" x14ac:dyDescent="0.25">
      <c r="A24" s="181"/>
      <c r="B24" s="389"/>
      <c r="C24" s="391" t="s">
        <v>171</v>
      </c>
      <c r="E24" s="391" t="s">
        <v>172</v>
      </c>
      <c r="F24" s="181"/>
      <c r="G24" s="389"/>
      <c r="I24" s="267"/>
    </row>
    <row r="25" spans="1:9" x14ac:dyDescent="0.25">
      <c r="A25" s="389"/>
      <c r="B25" s="82"/>
      <c r="C25" s="82"/>
      <c r="E25" s="82"/>
      <c r="F25" s="181"/>
      <c r="G25" s="82"/>
      <c r="I25" s="267"/>
    </row>
    <row r="26" spans="1:9" ht="18.75" x14ac:dyDescent="0.25">
      <c r="A26" s="380" t="s">
        <v>173</v>
      </c>
      <c r="B26" s="377"/>
      <c r="C26" s="378"/>
      <c r="E26" s="714" t="s">
        <v>742</v>
      </c>
      <c r="F26" s="181"/>
      <c r="G26" s="377"/>
    </row>
    <row r="27" spans="1:9" x14ac:dyDescent="0.25">
      <c r="A27" s="181"/>
      <c r="B27" s="389"/>
      <c r="C27" s="391" t="s">
        <v>171</v>
      </c>
      <c r="E27" s="391" t="s">
        <v>172</v>
      </c>
      <c r="F27" s="181"/>
      <c r="G27" s="389"/>
    </row>
    <row r="29" spans="1:9" ht="18.75" x14ac:dyDescent="0.3">
      <c r="B29" s="266"/>
      <c r="C29" s="266"/>
      <c r="D29" s="266"/>
      <c r="E29" s="266"/>
    </row>
    <row r="56" spans="17:17" x14ac:dyDescent="0.25">
      <c r="Q56" s="294"/>
    </row>
  </sheetData>
  <mergeCells count="9">
    <mergeCell ref="A13:E13"/>
    <mergeCell ref="A17:E17"/>
    <mergeCell ref="A3:E3"/>
    <mergeCell ref="A9:A11"/>
    <mergeCell ref="B9:B11"/>
    <mergeCell ref="C9:C11"/>
    <mergeCell ref="D9:D11"/>
    <mergeCell ref="E9:E11"/>
    <mergeCell ref="A6:E6"/>
  </mergeCells>
  <pageMargins left="0.19685039370078741" right="0.19685039370078741" top="0.78740157480314965" bottom="0.23622047244094491" header="0.31496062992125984" footer="0.19685039370078741"/>
  <pageSetup paperSize="9" scale="59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59"/>
  <sheetViews>
    <sheetView view="pageBreakPreview" topLeftCell="A28" zoomScale="90" zoomScaleSheetLayoutView="90" workbookViewId="0">
      <selection activeCell="A3" sqref="A3:AX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6.75" customHeight="1" x14ac:dyDescent="0.3">
      <c r="A6" s="1190" t="s">
        <v>680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s="269" customFormat="1" ht="18.75" x14ac:dyDescent="0.3">
      <c r="A13" s="1203" t="s">
        <v>550</v>
      </c>
      <c r="B13" s="1204"/>
      <c r="C13" s="1204"/>
      <c r="D13" s="1204"/>
      <c r="E13" s="1205"/>
      <c r="F13" s="246"/>
      <c r="G13" s="246"/>
      <c r="H13" s="246"/>
      <c r="I13" s="296"/>
    </row>
    <row r="14" spans="1:11" ht="18.75" customHeight="1" x14ac:dyDescent="0.3">
      <c r="A14" s="271">
        <v>1</v>
      </c>
      <c r="B14" s="228"/>
      <c r="C14" s="297"/>
      <c r="D14" s="298"/>
      <c r="E14" s="299"/>
      <c r="F14" s="246"/>
      <c r="G14" s="246"/>
      <c r="H14" s="246">
        <f>E14-G14</f>
        <v>0</v>
      </c>
      <c r="I14" s="290"/>
      <c r="K14" s="300"/>
    </row>
    <row r="15" spans="1:11" ht="18.75" x14ac:dyDescent="0.3">
      <c r="A15" s="271">
        <v>2</v>
      </c>
      <c r="B15" s="301"/>
      <c r="C15" s="297"/>
      <c r="D15" s="298"/>
      <c r="E15" s="299"/>
      <c r="F15" s="246"/>
      <c r="G15" s="246"/>
      <c r="H15" s="246">
        <f t="shared" ref="H15:H29" si="0">E15-G15</f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301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271"/>
      <c r="B29" s="228"/>
      <c r="C29" s="297"/>
      <c r="D29" s="298"/>
      <c r="E29" s="299"/>
      <c r="F29" s="246"/>
      <c r="G29" s="246"/>
      <c r="H29" s="246">
        <f t="shared" si="0"/>
        <v>0</v>
      </c>
      <c r="I29" s="290"/>
      <c r="K29" s="300"/>
    </row>
    <row r="30" spans="1:11" ht="18.75" x14ac:dyDescent="0.3">
      <c r="A30" s="302"/>
      <c r="B30" s="303"/>
      <c r="C30" s="303"/>
      <c r="D30" s="271"/>
      <c r="E30" s="299"/>
      <c r="F30" s="246"/>
      <c r="G30" s="246"/>
      <c r="H30" s="246"/>
      <c r="I30" s="290"/>
    </row>
    <row r="31" spans="1:11" s="274" customFormat="1" ht="18.75" x14ac:dyDescent="0.3">
      <c r="A31" s="272"/>
      <c r="B31" s="304" t="s">
        <v>364</v>
      </c>
      <c r="C31" s="304"/>
      <c r="D31" s="305" t="s">
        <v>374</v>
      </c>
      <c r="E31" s="306">
        <f>SUM(E14:E30)</f>
        <v>0</v>
      </c>
      <c r="F31" s="223" t="s">
        <v>438</v>
      </c>
      <c r="G31" s="223">
        <f>SUM(G14:G30)</f>
        <v>0</v>
      </c>
      <c r="H31" s="223">
        <f>SUM(H14:H30)</f>
        <v>0</v>
      </c>
      <c r="I31" s="307"/>
    </row>
    <row r="32" spans="1:11" s="274" customFormat="1" ht="18.75" x14ac:dyDescent="0.3">
      <c r="A32" s="1200" t="s">
        <v>551</v>
      </c>
      <c r="B32" s="1201"/>
      <c r="C32" s="1201"/>
      <c r="D32" s="1201"/>
      <c r="E32" s="1202"/>
      <c r="F32" s="283"/>
      <c r="G32" s="283"/>
      <c r="H32" s="283"/>
      <c r="I32" s="307"/>
    </row>
    <row r="33" spans="1:9" s="274" customFormat="1" ht="18.75" x14ac:dyDescent="0.3">
      <c r="A33" s="271">
        <v>1</v>
      </c>
      <c r="B33" s="228"/>
      <c r="C33" s="297"/>
      <c r="D33" s="298"/>
      <c r="E33" s="299"/>
      <c r="F33" s="246"/>
      <c r="G33" s="246"/>
      <c r="H33" s="246">
        <f>E33-G33</f>
        <v>0</v>
      </c>
      <c r="I33" s="307"/>
    </row>
    <row r="34" spans="1:9" s="274" customFormat="1" ht="18.75" x14ac:dyDescent="0.3">
      <c r="A34" s="271">
        <v>2</v>
      </c>
      <c r="B34" s="301"/>
      <c r="C34" s="297"/>
      <c r="D34" s="298"/>
      <c r="E34" s="299"/>
      <c r="F34" s="246"/>
      <c r="G34" s="246"/>
      <c r="H34" s="246">
        <f t="shared" ref="H34:H48" si="1">E34-G34</f>
        <v>0</v>
      </c>
      <c r="I34" s="307"/>
    </row>
    <row r="35" spans="1:9" ht="18.75" x14ac:dyDescent="0.3">
      <c r="A35" s="271"/>
      <c r="B35" s="301"/>
      <c r="C35" s="297"/>
      <c r="D35" s="298"/>
      <c r="E35" s="299"/>
      <c r="F35" s="246"/>
      <c r="G35" s="246"/>
      <c r="H35" s="246">
        <f t="shared" si="1"/>
        <v>0</v>
      </c>
      <c r="I35" s="267"/>
    </row>
    <row r="36" spans="1:9" ht="18.75" x14ac:dyDescent="0.3">
      <c r="A36" s="271"/>
      <c r="B36" s="301"/>
      <c r="C36" s="297"/>
      <c r="D36" s="298"/>
      <c r="E36" s="299"/>
      <c r="F36" s="246"/>
      <c r="G36" s="246"/>
      <c r="H36" s="246">
        <f t="shared" si="1"/>
        <v>0</v>
      </c>
      <c r="I36" s="267"/>
    </row>
    <row r="37" spans="1:9" ht="18.75" x14ac:dyDescent="0.3">
      <c r="A37" s="271"/>
      <c r="B37" s="301"/>
      <c r="C37" s="297"/>
      <c r="D37" s="298"/>
      <c r="E37" s="299"/>
      <c r="F37" s="246"/>
      <c r="G37" s="246"/>
      <c r="H37" s="246">
        <f t="shared" si="1"/>
        <v>0</v>
      </c>
      <c r="I37" s="267"/>
    </row>
    <row r="38" spans="1:9" ht="18.75" x14ac:dyDescent="0.3">
      <c r="A38" s="271"/>
      <c r="B38" s="301"/>
      <c r="C38" s="297"/>
      <c r="D38" s="298"/>
      <c r="E38" s="299"/>
      <c r="F38" s="246"/>
      <c r="G38" s="246"/>
      <c r="H38" s="246">
        <f t="shared" si="1"/>
        <v>0</v>
      </c>
      <c r="I38" s="290"/>
    </row>
    <row r="39" spans="1:9" ht="18.75" x14ac:dyDescent="0.3">
      <c r="A39" s="271"/>
      <c r="B39" s="301"/>
      <c r="C39" s="297"/>
      <c r="D39" s="298"/>
      <c r="E39" s="299"/>
      <c r="F39" s="246"/>
      <c r="G39" s="246"/>
      <c r="H39" s="246">
        <f t="shared" si="1"/>
        <v>0</v>
      </c>
      <c r="I39" s="290"/>
    </row>
    <row r="40" spans="1:9" ht="18.75" x14ac:dyDescent="0.3">
      <c r="A40" s="271"/>
      <c r="B40" s="301"/>
      <c r="C40" s="297"/>
      <c r="D40" s="298"/>
      <c r="E40" s="299"/>
      <c r="F40" s="246"/>
      <c r="G40" s="246"/>
      <c r="H40" s="246">
        <f t="shared" si="1"/>
        <v>0</v>
      </c>
    </row>
    <row r="41" spans="1:9" ht="18.75" x14ac:dyDescent="0.3">
      <c r="A41" s="271"/>
      <c r="B41" s="301"/>
      <c r="C41" s="297"/>
      <c r="D41" s="298"/>
      <c r="E41" s="299"/>
      <c r="F41" s="246"/>
      <c r="G41" s="246"/>
      <c r="H41" s="246">
        <f t="shared" si="1"/>
        <v>0</v>
      </c>
    </row>
    <row r="42" spans="1:9" ht="18.75" x14ac:dyDescent="0.3">
      <c r="A42" s="271"/>
      <c r="B42" s="301"/>
      <c r="C42" s="297"/>
      <c r="D42" s="298"/>
      <c r="E42" s="299"/>
      <c r="F42" s="246"/>
      <c r="G42" s="246"/>
      <c r="H42" s="246">
        <f t="shared" si="1"/>
        <v>0</v>
      </c>
    </row>
    <row r="43" spans="1:9" ht="18.75" x14ac:dyDescent="0.3">
      <c r="A43" s="271"/>
      <c r="B43" s="301"/>
      <c r="C43" s="297"/>
      <c r="D43" s="298"/>
      <c r="E43" s="299"/>
      <c r="F43" s="246"/>
      <c r="G43" s="246"/>
      <c r="H43" s="246">
        <f t="shared" si="1"/>
        <v>0</v>
      </c>
    </row>
    <row r="44" spans="1:9" ht="18.75" x14ac:dyDescent="0.3">
      <c r="A44" s="271"/>
      <c r="B44" s="301"/>
      <c r="C44" s="297"/>
      <c r="D44" s="298"/>
      <c r="E44" s="299"/>
      <c r="F44" s="246"/>
      <c r="G44" s="246"/>
      <c r="H44" s="246">
        <f t="shared" si="1"/>
        <v>0</v>
      </c>
    </row>
    <row r="45" spans="1:9" ht="18.75" x14ac:dyDescent="0.3">
      <c r="A45" s="271"/>
      <c r="B45" s="301"/>
      <c r="C45" s="297"/>
      <c r="D45" s="298"/>
      <c r="E45" s="299"/>
      <c r="F45" s="246"/>
      <c r="G45" s="246"/>
      <c r="H45" s="246">
        <f t="shared" si="1"/>
        <v>0</v>
      </c>
    </row>
    <row r="46" spans="1:9" ht="18.75" x14ac:dyDescent="0.3">
      <c r="A46" s="271"/>
      <c r="B46" s="301"/>
      <c r="C46" s="297"/>
      <c r="D46" s="298"/>
      <c r="E46" s="299"/>
      <c r="F46" s="246"/>
      <c r="G46" s="246"/>
      <c r="H46" s="246">
        <f t="shared" si="1"/>
        <v>0</v>
      </c>
    </row>
    <row r="47" spans="1:9" ht="18.75" x14ac:dyDescent="0.3">
      <c r="A47" s="271"/>
      <c r="B47" s="228"/>
      <c r="C47" s="297"/>
      <c r="D47" s="298"/>
      <c r="E47" s="299"/>
      <c r="F47" s="246"/>
      <c r="G47" s="246"/>
      <c r="H47" s="246">
        <f t="shared" si="1"/>
        <v>0</v>
      </c>
    </row>
    <row r="48" spans="1:9" ht="18.75" x14ac:dyDescent="0.3">
      <c r="A48" s="271"/>
      <c r="B48" s="228"/>
      <c r="C48" s="297"/>
      <c r="D48" s="298"/>
      <c r="E48" s="299"/>
      <c r="F48" s="246"/>
      <c r="G48" s="246"/>
      <c r="H48" s="246">
        <f t="shared" si="1"/>
        <v>0</v>
      </c>
    </row>
    <row r="49" spans="1:8" ht="18.75" x14ac:dyDescent="0.3">
      <c r="A49" s="302"/>
      <c r="B49" s="303"/>
      <c r="C49" s="303"/>
      <c r="D49" s="271"/>
      <c r="E49" s="299"/>
      <c r="F49" s="246"/>
      <c r="G49" s="246"/>
      <c r="H49" s="246"/>
    </row>
    <row r="50" spans="1:8" ht="18.75" x14ac:dyDescent="0.3">
      <c r="A50" s="272"/>
      <c r="B50" s="304" t="s">
        <v>364</v>
      </c>
      <c r="C50" s="304"/>
      <c r="D50" s="305" t="s">
        <v>374</v>
      </c>
      <c r="E50" s="306">
        <f>SUM(E33:E49)</f>
        <v>0</v>
      </c>
      <c r="F50" s="223" t="s">
        <v>438</v>
      </c>
      <c r="G50" s="223">
        <f>SUM(G33:G49)</f>
        <v>0</v>
      </c>
      <c r="H50" s="223">
        <f>SUM(H33:H49)</f>
        <v>0</v>
      </c>
    </row>
    <row r="51" spans="1:8" ht="18.75" x14ac:dyDescent="0.3">
      <c r="A51" s="279"/>
      <c r="B51" s="280"/>
      <c r="C51" s="280"/>
      <c r="D51" s="281"/>
      <c r="E51" s="282"/>
      <c r="F51" s="464" t="s">
        <v>552</v>
      </c>
      <c r="G51" s="465">
        <f>G31+G50</f>
        <v>0</v>
      </c>
      <c r="H51" s="465">
        <f>H31+H50</f>
        <v>0</v>
      </c>
    </row>
    <row r="52" spans="1:8" ht="18.75" x14ac:dyDescent="0.3">
      <c r="A52" s="279"/>
      <c r="B52" s="280"/>
      <c r="C52" s="280"/>
      <c r="D52" s="281"/>
      <c r="E52" s="282"/>
      <c r="F52" s="283"/>
      <c r="G52" s="283"/>
      <c r="H52" s="283"/>
    </row>
    <row r="53" spans="1:8" ht="18.75" x14ac:dyDescent="0.25">
      <c r="A53" s="380" t="s">
        <v>541</v>
      </c>
      <c r="B53" s="377"/>
      <c r="C53" s="378"/>
      <c r="E53" s="604" t="s">
        <v>694</v>
      </c>
      <c r="F53" s="181"/>
      <c r="G53" s="377"/>
    </row>
    <row r="54" spans="1:8" x14ac:dyDescent="0.25">
      <c r="A54" s="181"/>
      <c r="B54" s="389"/>
      <c r="C54" s="391" t="s">
        <v>171</v>
      </c>
      <c r="E54" s="391" t="s">
        <v>172</v>
      </c>
      <c r="F54" s="181"/>
      <c r="G54" s="389"/>
    </row>
    <row r="55" spans="1:8" x14ac:dyDescent="0.25">
      <c r="A55" s="389"/>
      <c r="B55" s="82"/>
      <c r="C55" s="82"/>
      <c r="E55" s="82"/>
      <c r="F55" s="181"/>
      <c r="G55" s="82"/>
    </row>
    <row r="56" spans="1:8" ht="18.75" x14ac:dyDescent="0.25">
      <c r="A56" s="380" t="s">
        <v>173</v>
      </c>
      <c r="B56" s="377"/>
      <c r="C56" s="378"/>
      <c r="E56" s="714" t="s">
        <v>742</v>
      </c>
      <c r="F56" s="181"/>
      <c r="G56" s="377"/>
    </row>
    <row r="57" spans="1:8" x14ac:dyDescent="0.25">
      <c r="A57" s="181"/>
      <c r="B57" s="389"/>
      <c r="C57" s="391" t="s">
        <v>171</v>
      </c>
      <c r="E57" s="391" t="s">
        <v>172</v>
      </c>
      <c r="F57" s="181"/>
      <c r="G57" s="389"/>
    </row>
    <row r="58" spans="1:8" ht="18.75" x14ac:dyDescent="0.3">
      <c r="A58" s="266"/>
      <c r="B58" s="266"/>
      <c r="C58" s="266"/>
      <c r="E58" s="266"/>
    </row>
    <row r="59" spans="1:8" ht="18.75" x14ac:dyDescent="0.3">
      <c r="B59" s="266"/>
      <c r="C59" s="266"/>
      <c r="D59" s="266"/>
      <c r="E59" s="266"/>
    </row>
  </sheetData>
  <mergeCells count="9">
    <mergeCell ref="A13:E13"/>
    <mergeCell ref="A32:E32"/>
    <mergeCell ref="A3:E3"/>
    <mergeCell ref="A9:A11"/>
    <mergeCell ref="B9:B11"/>
    <mergeCell ref="C9:C11"/>
    <mergeCell ref="D9:D11"/>
    <mergeCell ref="E9:E11"/>
    <mergeCell ref="A6:E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35"/>
  <sheetViews>
    <sheetView view="pageBreakPreview" topLeftCell="A10" zoomScale="80" zoomScaleSheetLayoutView="80" workbookViewId="0">
      <selection activeCell="A3" sqref="A3:AX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3" style="267" customWidth="1"/>
    <col min="6" max="8" width="24.42578125" style="267" customWidth="1"/>
    <col min="9" max="9" width="16.4257812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3" style="267" customWidth="1"/>
    <col min="262" max="264" width="24.42578125" style="267" customWidth="1"/>
    <col min="265" max="265" width="16.4257812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3" style="267" customWidth="1"/>
    <col min="518" max="520" width="24.42578125" style="267" customWidth="1"/>
    <col min="521" max="521" width="16.4257812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3" style="267" customWidth="1"/>
    <col min="774" max="776" width="24.42578125" style="267" customWidth="1"/>
    <col min="777" max="777" width="16.425781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3" style="267" customWidth="1"/>
    <col min="1030" max="1032" width="24.42578125" style="267" customWidth="1"/>
    <col min="1033" max="1033" width="16.425781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3" style="267" customWidth="1"/>
    <col min="1286" max="1288" width="24.42578125" style="267" customWidth="1"/>
    <col min="1289" max="1289" width="16.425781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3" style="267" customWidth="1"/>
    <col min="1542" max="1544" width="24.42578125" style="267" customWidth="1"/>
    <col min="1545" max="1545" width="16.425781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3" style="267" customWidth="1"/>
    <col min="1798" max="1800" width="24.42578125" style="267" customWidth="1"/>
    <col min="1801" max="1801" width="16.425781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3" style="267" customWidth="1"/>
    <col min="2054" max="2056" width="24.42578125" style="267" customWidth="1"/>
    <col min="2057" max="2057" width="16.425781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3" style="267" customWidth="1"/>
    <col min="2310" max="2312" width="24.42578125" style="267" customWidth="1"/>
    <col min="2313" max="2313" width="16.425781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3" style="267" customWidth="1"/>
    <col min="2566" max="2568" width="24.42578125" style="267" customWidth="1"/>
    <col min="2569" max="2569" width="16.425781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3" style="267" customWidth="1"/>
    <col min="2822" max="2824" width="24.42578125" style="267" customWidth="1"/>
    <col min="2825" max="2825" width="16.425781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3" style="267" customWidth="1"/>
    <col min="3078" max="3080" width="24.42578125" style="267" customWidth="1"/>
    <col min="3081" max="3081" width="16.425781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3" style="267" customWidth="1"/>
    <col min="3334" max="3336" width="24.42578125" style="267" customWidth="1"/>
    <col min="3337" max="3337" width="16.425781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3" style="267" customWidth="1"/>
    <col min="3590" max="3592" width="24.42578125" style="267" customWidth="1"/>
    <col min="3593" max="3593" width="16.425781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3" style="267" customWidth="1"/>
    <col min="3846" max="3848" width="24.42578125" style="267" customWidth="1"/>
    <col min="3849" max="3849" width="16.425781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3" style="267" customWidth="1"/>
    <col min="4102" max="4104" width="24.42578125" style="267" customWidth="1"/>
    <col min="4105" max="4105" width="16.425781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3" style="267" customWidth="1"/>
    <col min="4358" max="4360" width="24.42578125" style="267" customWidth="1"/>
    <col min="4361" max="4361" width="16.425781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3" style="267" customWidth="1"/>
    <col min="4614" max="4616" width="24.42578125" style="267" customWidth="1"/>
    <col min="4617" max="4617" width="16.425781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3" style="267" customWidth="1"/>
    <col min="4870" max="4872" width="24.42578125" style="267" customWidth="1"/>
    <col min="4873" max="4873" width="16.425781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3" style="267" customWidth="1"/>
    <col min="5126" max="5128" width="24.42578125" style="267" customWidth="1"/>
    <col min="5129" max="5129" width="16.425781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3" style="267" customWidth="1"/>
    <col min="5382" max="5384" width="24.42578125" style="267" customWidth="1"/>
    <col min="5385" max="5385" width="16.425781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3" style="267" customWidth="1"/>
    <col min="5638" max="5640" width="24.42578125" style="267" customWidth="1"/>
    <col min="5641" max="5641" width="16.425781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3" style="267" customWidth="1"/>
    <col min="5894" max="5896" width="24.42578125" style="267" customWidth="1"/>
    <col min="5897" max="5897" width="16.425781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3" style="267" customWidth="1"/>
    <col min="6150" max="6152" width="24.42578125" style="267" customWidth="1"/>
    <col min="6153" max="6153" width="16.425781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3" style="267" customWidth="1"/>
    <col min="6406" max="6408" width="24.42578125" style="267" customWidth="1"/>
    <col min="6409" max="6409" width="16.425781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3" style="267" customWidth="1"/>
    <col min="6662" max="6664" width="24.42578125" style="267" customWidth="1"/>
    <col min="6665" max="6665" width="16.425781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3" style="267" customWidth="1"/>
    <col min="6918" max="6920" width="24.42578125" style="267" customWidth="1"/>
    <col min="6921" max="6921" width="16.425781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3" style="267" customWidth="1"/>
    <col min="7174" max="7176" width="24.42578125" style="267" customWidth="1"/>
    <col min="7177" max="7177" width="16.425781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3" style="267" customWidth="1"/>
    <col min="7430" max="7432" width="24.42578125" style="267" customWidth="1"/>
    <col min="7433" max="7433" width="16.425781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3" style="267" customWidth="1"/>
    <col min="7686" max="7688" width="24.42578125" style="267" customWidth="1"/>
    <col min="7689" max="7689" width="16.425781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3" style="267" customWidth="1"/>
    <col min="7942" max="7944" width="24.42578125" style="267" customWidth="1"/>
    <col min="7945" max="7945" width="16.425781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3" style="267" customWidth="1"/>
    <col min="8198" max="8200" width="24.42578125" style="267" customWidth="1"/>
    <col min="8201" max="8201" width="16.425781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3" style="267" customWidth="1"/>
    <col min="8454" max="8456" width="24.42578125" style="267" customWidth="1"/>
    <col min="8457" max="8457" width="16.425781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3" style="267" customWidth="1"/>
    <col min="8710" max="8712" width="24.42578125" style="267" customWidth="1"/>
    <col min="8713" max="8713" width="16.425781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3" style="267" customWidth="1"/>
    <col min="8966" max="8968" width="24.42578125" style="267" customWidth="1"/>
    <col min="8969" max="8969" width="16.425781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3" style="267" customWidth="1"/>
    <col min="9222" max="9224" width="24.42578125" style="267" customWidth="1"/>
    <col min="9225" max="9225" width="16.425781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3" style="267" customWidth="1"/>
    <col min="9478" max="9480" width="24.42578125" style="267" customWidth="1"/>
    <col min="9481" max="9481" width="16.425781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3" style="267" customWidth="1"/>
    <col min="9734" max="9736" width="24.42578125" style="267" customWidth="1"/>
    <col min="9737" max="9737" width="16.425781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3" style="267" customWidth="1"/>
    <col min="9990" max="9992" width="24.42578125" style="267" customWidth="1"/>
    <col min="9993" max="9993" width="16.425781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3" style="267" customWidth="1"/>
    <col min="10246" max="10248" width="24.42578125" style="267" customWidth="1"/>
    <col min="10249" max="10249" width="16.425781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3" style="267" customWidth="1"/>
    <col min="10502" max="10504" width="24.42578125" style="267" customWidth="1"/>
    <col min="10505" max="10505" width="16.425781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3" style="267" customWidth="1"/>
    <col min="10758" max="10760" width="24.42578125" style="267" customWidth="1"/>
    <col min="10761" max="10761" width="16.425781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3" style="267" customWidth="1"/>
    <col min="11014" max="11016" width="24.42578125" style="267" customWidth="1"/>
    <col min="11017" max="11017" width="16.425781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3" style="267" customWidth="1"/>
    <col min="11270" max="11272" width="24.42578125" style="267" customWidth="1"/>
    <col min="11273" max="11273" width="16.425781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3" style="267" customWidth="1"/>
    <col min="11526" max="11528" width="24.42578125" style="267" customWidth="1"/>
    <col min="11529" max="11529" width="16.425781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3" style="267" customWidth="1"/>
    <col min="11782" max="11784" width="24.42578125" style="267" customWidth="1"/>
    <col min="11785" max="11785" width="16.425781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3" style="267" customWidth="1"/>
    <col min="12038" max="12040" width="24.42578125" style="267" customWidth="1"/>
    <col min="12041" max="12041" width="16.425781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3" style="267" customWidth="1"/>
    <col min="12294" max="12296" width="24.42578125" style="267" customWidth="1"/>
    <col min="12297" max="12297" width="16.425781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3" style="267" customWidth="1"/>
    <col min="12550" max="12552" width="24.42578125" style="267" customWidth="1"/>
    <col min="12553" max="12553" width="16.425781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3" style="267" customWidth="1"/>
    <col min="12806" max="12808" width="24.42578125" style="267" customWidth="1"/>
    <col min="12809" max="12809" width="16.425781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3" style="267" customWidth="1"/>
    <col min="13062" max="13064" width="24.42578125" style="267" customWidth="1"/>
    <col min="13065" max="13065" width="16.425781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3" style="267" customWidth="1"/>
    <col min="13318" max="13320" width="24.42578125" style="267" customWidth="1"/>
    <col min="13321" max="13321" width="16.425781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3" style="267" customWidth="1"/>
    <col min="13574" max="13576" width="24.42578125" style="267" customWidth="1"/>
    <col min="13577" max="13577" width="16.425781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3" style="267" customWidth="1"/>
    <col min="13830" max="13832" width="24.42578125" style="267" customWidth="1"/>
    <col min="13833" max="13833" width="16.425781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3" style="267" customWidth="1"/>
    <col min="14086" max="14088" width="24.42578125" style="267" customWidth="1"/>
    <col min="14089" max="14089" width="16.425781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3" style="267" customWidth="1"/>
    <col min="14342" max="14344" width="24.42578125" style="267" customWidth="1"/>
    <col min="14345" max="14345" width="16.425781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3" style="267" customWidth="1"/>
    <col min="14598" max="14600" width="24.42578125" style="267" customWidth="1"/>
    <col min="14601" max="14601" width="16.425781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3" style="267" customWidth="1"/>
    <col min="14854" max="14856" width="24.42578125" style="267" customWidth="1"/>
    <col min="14857" max="14857" width="16.425781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3" style="267" customWidth="1"/>
    <col min="15110" max="15112" width="24.42578125" style="267" customWidth="1"/>
    <col min="15113" max="15113" width="16.425781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3" style="267" customWidth="1"/>
    <col min="15366" max="15368" width="24.42578125" style="267" customWidth="1"/>
    <col min="15369" max="15369" width="16.425781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3" style="267" customWidth="1"/>
    <col min="15622" max="15624" width="24.42578125" style="267" customWidth="1"/>
    <col min="15625" max="15625" width="16.425781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3" style="267" customWidth="1"/>
    <col min="15878" max="15880" width="24.42578125" style="267" customWidth="1"/>
    <col min="15881" max="15881" width="16.425781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3" style="267" customWidth="1"/>
    <col min="16134" max="16136" width="24.42578125" style="267" customWidth="1"/>
    <col min="16137" max="16137" width="16.425781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532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663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6.75" customHeight="1" x14ac:dyDescent="0.3">
      <c r="A6" s="1190" t="s">
        <v>680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1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70" t="s">
        <v>429</v>
      </c>
      <c r="G12" s="270" t="s">
        <v>371</v>
      </c>
      <c r="H12" s="270" t="s">
        <v>372</v>
      </c>
      <c r="I12" s="291"/>
    </row>
    <row r="13" spans="1:11" ht="18.75" x14ac:dyDescent="0.3">
      <c r="A13" s="527">
        <v>1</v>
      </c>
      <c r="B13" s="528" t="s">
        <v>465</v>
      </c>
      <c r="C13" s="528"/>
      <c r="D13" s="529"/>
      <c r="E13" s="529"/>
      <c r="F13" s="526"/>
      <c r="G13" s="526"/>
      <c r="H13" s="526">
        <f>E13-G13</f>
        <v>0</v>
      </c>
    </row>
    <row r="14" spans="1:11" ht="18.75" x14ac:dyDescent="0.3">
      <c r="A14" s="527">
        <v>2</v>
      </c>
      <c r="B14" s="528" t="s">
        <v>466</v>
      </c>
      <c r="C14" s="528"/>
      <c r="D14" s="529"/>
      <c r="E14" s="529">
        <f>SUM(E15:E18)</f>
        <v>0</v>
      </c>
      <c r="F14" s="526"/>
      <c r="G14" s="526"/>
      <c r="H14" s="526"/>
    </row>
    <row r="15" spans="1:11" s="274" customFormat="1" ht="18.75" x14ac:dyDescent="0.3">
      <c r="A15" s="271"/>
      <c r="B15" s="228" t="s">
        <v>267</v>
      </c>
      <c r="C15" s="228"/>
      <c r="D15" s="306"/>
      <c r="E15" s="299"/>
      <c r="F15" s="526"/>
      <c r="G15" s="526"/>
      <c r="H15" s="526">
        <f>E15-G15</f>
        <v>0</v>
      </c>
      <c r="I15" s="273"/>
    </row>
    <row r="16" spans="1:11" s="274" customFormat="1" ht="18.75" x14ac:dyDescent="0.3">
      <c r="A16" s="271"/>
      <c r="B16" s="228" t="s">
        <v>467</v>
      </c>
      <c r="C16" s="228"/>
      <c r="D16" s="306"/>
      <c r="E16" s="299"/>
      <c r="F16" s="526"/>
      <c r="G16" s="526"/>
      <c r="H16" s="526">
        <f>E16-G16</f>
        <v>0</v>
      </c>
      <c r="I16" s="273"/>
    </row>
    <row r="17" spans="1:9" s="274" customFormat="1" ht="37.5" x14ac:dyDescent="0.3">
      <c r="A17" s="271"/>
      <c r="B17" s="228" t="s">
        <v>468</v>
      </c>
      <c r="C17" s="228"/>
      <c r="D17" s="306"/>
      <c r="E17" s="299"/>
      <c r="F17" s="526"/>
      <c r="G17" s="526"/>
      <c r="H17" s="526">
        <f>E17-G17</f>
        <v>0</v>
      </c>
      <c r="I17" s="273"/>
    </row>
    <row r="18" spans="1:9" s="274" customFormat="1" ht="18.75" x14ac:dyDescent="0.3">
      <c r="A18" s="271"/>
      <c r="B18" s="228"/>
      <c r="C18" s="228"/>
      <c r="D18" s="306"/>
      <c r="E18" s="299"/>
      <c r="F18" s="526"/>
      <c r="G18" s="526"/>
      <c r="H18" s="526"/>
      <c r="I18" s="273"/>
    </row>
    <row r="19" spans="1:9" s="274" customFormat="1" ht="18.75" x14ac:dyDescent="0.3">
      <c r="A19" s="527"/>
      <c r="B19" s="528" t="s">
        <v>364</v>
      </c>
      <c r="C19" s="528"/>
      <c r="D19" s="530" t="s">
        <v>374</v>
      </c>
      <c r="E19" s="529">
        <f>SUM(E13:E14)</f>
        <v>0</v>
      </c>
      <c r="F19" s="308" t="s">
        <v>438</v>
      </c>
      <c r="G19" s="306">
        <f>G13+G14</f>
        <v>0</v>
      </c>
      <c r="H19" s="306">
        <f>H13+H14</f>
        <v>0</v>
      </c>
      <c r="I19" s="273"/>
    </row>
    <row r="20" spans="1:9" s="274" customFormat="1" ht="18.75" x14ac:dyDescent="0.3">
      <c r="A20" s="279"/>
      <c r="B20" s="280"/>
      <c r="C20" s="280"/>
      <c r="D20" s="281"/>
      <c r="E20" s="282"/>
      <c r="F20" s="283"/>
      <c r="G20" s="283"/>
      <c r="H20" s="283"/>
      <c r="I20" s="273"/>
    </row>
    <row r="21" spans="1:9" s="274" customFormat="1" ht="18.75" x14ac:dyDescent="0.3">
      <c r="A21" s="279"/>
      <c r="B21" s="280"/>
      <c r="C21" s="280"/>
      <c r="D21" s="281"/>
      <c r="E21" s="282"/>
      <c r="F21" s="283"/>
      <c r="G21" s="283"/>
      <c r="H21" s="283"/>
      <c r="I21" s="273"/>
    </row>
    <row r="22" spans="1:9" ht="18.75" x14ac:dyDescent="0.25">
      <c r="A22" s="380" t="s">
        <v>541</v>
      </c>
      <c r="B22" s="377"/>
      <c r="C22" s="378"/>
      <c r="E22" s="604" t="s">
        <v>694</v>
      </c>
      <c r="F22" s="181"/>
      <c r="G22" s="377"/>
      <c r="I22" s="267"/>
    </row>
    <row r="23" spans="1:9" x14ac:dyDescent="0.25">
      <c r="A23" s="181"/>
      <c r="B23" s="389"/>
      <c r="C23" s="391" t="s">
        <v>171</v>
      </c>
      <c r="E23" s="391" t="s">
        <v>172</v>
      </c>
      <c r="F23" s="181"/>
      <c r="G23" s="389"/>
      <c r="I23" s="267"/>
    </row>
    <row r="24" spans="1:9" x14ac:dyDescent="0.25">
      <c r="A24" s="389"/>
      <c r="B24" s="82"/>
      <c r="C24" s="82"/>
      <c r="E24" s="82"/>
      <c r="F24" s="181"/>
      <c r="G24" s="82"/>
      <c r="I24" s="267"/>
    </row>
    <row r="25" spans="1:9" ht="18.75" x14ac:dyDescent="0.25">
      <c r="A25" s="380" t="s">
        <v>173</v>
      </c>
      <c r="B25" s="377"/>
      <c r="C25" s="378"/>
      <c r="E25" s="714" t="s">
        <v>742</v>
      </c>
      <c r="F25" s="181"/>
      <c r="G25" s="377"/>
    </row>
    <row r="26" spans="1:9" x14ac:dyDescent="0.25">
      <c r="A26" s="181"/>
      <c r="B26" s="389"/>
      <c r="C26" s="391" t="s">
        <v>171</v>
      </c>
      <c r="E26" s="391" t="s">
        <v>172</v>
      </c>
      <c r="F26" s="181"/>
      <c r="G26" s="389"/>
    </row>
    <row r="27" spans="1:9" ht="18.75" x14ac:dyDescent="0.3">
      <c r="A27" s="266"/>
      <c r="B27" s="266"/>
      <c r="C27" s="266"/>
      <c r="E27" s="266"/>
    </row>
    <row r="28" spans="1:9" ht="18.75" x14ac:dyDescent="0.3">
      <c r="B28" s="266"/>
      <c r="C28" s="266"/>
      <c r="D28" s="266"/>
      <c r="E28" s="266"/>
    </row>
    <row r="35" spans="8:8" x14ac:dyDescent="0.25">
      <c r="H35" s="267" t="s">
        <v>444</v>
      </c>
    </row>
  </sheetData>
  <mergeCells count="7">
    <mergeCell ref="A3:E3"/>
    <mergeCell ref="A9:A11"/>
    <mergeCell ref="B9:B11"/>
    <mergeCell ref="C9:C11"/>
    <mergeCell ref="D9:D11"/>
    <mergeCell ref="E9:E11"/>
    <mergeCell ref="A6:E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31"/>
  <sheetViews>
    <sheetView view="pageBreakPreview" zoomScale="60" workbookViewId="0">
      <selection activeCell="A3" sqref="A3:AX3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48.5703125" style="331" customWidth="1"/>
    <col min="7" max="8" width="19.28515625" style="330" customWidth="1"/>
    <col min="9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48.5703125" style="331" customWidth="1"/>
    <col min="263" max="264" width="19.28515625" style="331" customWidth="1"/>
    <col min="265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48.5703125" style="331" customWidth="1"/>
    <col min="519" max="520" width="19.28515625" style="331" customWidth="1"/>
    <col min="521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48.5703125" style="331" customWidth="1"/>
    <col min="775" max="776" width="19.28515625" style="331" customWidth="1"/>
    <col min="777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48.5703125" style="331" customWidth="1"/>
    <col min="1031" max="1032" width="19.28515625" style="331" customWidth="1"/>
    <col min="1033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48.5703125" style="331" customWidth="1"/>
    <col min="1287" max="1288" width="19.28515625" style="331" customWidth="1"/>
    <col min="1289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48.5703125" style="331" customWidth="1"/>
    <col min="1543" max="1544" width="19.28515625" style="331" customWidth="1"/>
    <col min="1545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48.5703125" style="331" customWidth="1"/>
    <col min="1799" max="1800" width="19.28515625" style="331" customWidth="1"/>
    <col min="1801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48.5703125" style="331" customWidth="1"/>
    <col min="2055" max="2056" width="19.28515625" style="331" customWidth="1"/>
    <col min="2057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48.5703125" style="331" customWidth="1"/>
    <col min="2311" max="2312" width="19.28515625" style="331" customWidth="1"/>
    <col min="2313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48.5703125" style="331" customWidth="1"/>
    <col min="2567" max="2568" width="19.28515625" style="331" customWidth="1"/>
    <col min="2569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48.5703125" style="331" customWidth="1"/>
    <col min="2823" max="2824" width="19.28515625" style="331" customWidth="1"/>
    <col min="2825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48.5703125" style="331" customWidth="1"/>
    <col min="3079" max="3080" width="19.28515625" style="331" customWidth="1"/>
    <col min="3081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48.5703125" style="331" customWidth="1"/>
    <col min="3335" max="3336" width="19.28515625" style="331" customWidth="1"/>
    <col min="3337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48.5703125" style="331" customWidth="1"/>
    <col min="3591" max="3592" width="19.28515625" style="331" customWidth="1"/>
    <col min="3593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48.5703125" style="331" customWidth="1"/>
    <col min="3847" max="3848" width="19.28515625" style="331" customWidth="1"/>
    <col min="3849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48.5703125" style="331" customWidth="1"/>
    <col min="4103" max="4104" width="19.28515625" style="331" customWidth="1"/>
    <col min="4105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48.5703125" style="331" customWidth="1"/>
    <col min="4359" max="4360" width="19.28515625" style="331" customWidth="1"/>
    <col min="4361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48.5703125" style="331" customWidth="1"/>
    <col min="4615" max="4616" width="19.28515625" style="331" customWidth="1"/>
    <col min="4617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48.5703125" style="331" customWidth="1"/>
    <col min="4871" max="4872" width="19.28515625" style="331" customWidth="1"/>
    <col min="4873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48.5703125" style="331" customWidth="1"/>
    <col min="5127" max="5128" width="19.28515625" style="331" customWidth="1"/>
    <col min="5129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48.5703125" style="331" customWidth="1"/>
    <col min="5383" max="5384" width="19.28515625" style="331" customWidth="1"/>
    <col min="5385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48.5703125" style="331" customWidth="1"/>
    <col min="5639" max="5640" width="19.28515625" style="331" customWidth="1"/>
    <col min="5641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48.5703125" style="331" customWidth="1"/>
    <col min="5895" max="5896" width="19.28515625" style="331" customWidth="1"/>
    <col min="5897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48.5703125" style="331" customWidth="1"/>
    <col min="6151" max="6152" width="19.28515625" style="331" customWidth="1"/>
    <col min="6153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48.5703125" style="331" customWidth="1"/>
    <col min="6407" max="6408" width="19.28515625" style="331" customWidth="1"/>
    <col min="6409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48.5703125" style="331" customWidth="1"/>
    <col min="6663" max="6664" width="19.28515625" style="331" customWidth="1"/>
    <col min="6665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48.5703125" style="331" customWidth="1"/>
    <col min="6919" max="6920" width="19.28515625" style="331" customWidth="1"/>
    <col min="6921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48.5703125" style="331" customWidth="1"/>
    <col min="7175" max="7176" width="19.28515625" style="331" customWidth="1"/>
    <col min="7177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48.5703125" style="331" customWidth="1"/>
    <col min="7431" max="7432" width="19.28515625" style="331" customWidth="1"/>
    <col min="7433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48.5703125" style="331" customWidth="1"/>
    <col min="7687" max="7688" width="19.28515625" style="331" customWidth="1"/>
    <col min="7689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48.5703125" style="331" customWidth="1"/>
    <col min="7943" max="7944" width="19.28515625" style="331" customWidth="1"/>
    <col min="7945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48.5703125" style="331" customWidth="1"/>
    <col min="8199" max="8200" width="19.28515625" style="331" customWidth="1"/>
    <col min="8201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48.5703125" style="331" customWidth="1"/>
    <col min="8455" max="8456" width="19.28515625" style="331" customWidth="1"/>
    <col min="8457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48.5703125" style="331" customWidth="1"/>
    <col min="8711" max="8712" width="19.28515625" style="331" customWidth="1"/>
    <col min="8713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48.5703125" style="331" customWidth="1"/>
    <col min="8967" max="8968" width="19.28515625" style="331" customWidth="1"/>
    <col min="8969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48.5703125" style="331" customWidth="1"/>
    <col min="9223" max="9224" width="19.28515625" style="331" customWidth="1"/>
    <col min="9225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48.5703125" style="331" customWidth="1"/>
    <col min="9479" max="9480" width="19.28515625" style="331" customWidth="1"/>
    <col min="9481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48.5703125" style="331" customWidth="1"/>
    <col min="9735" max="9736" width="19.28515625" style="331" customWidth="1"/>
    <col min="9737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48.5703125" style="331" customWidth="1"/>
    <col min="9991" max="9992" width="19.28515625" style="331" customWidth="1"/>
    <col min="9993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48.5703125" style="331" customWidth="1"/>
    <col min="10247" max="10248" width="19.28515625" style="331" customWidth="1"/>
    <col min="10249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48.5703125" style="331" customWidth="1"/>
    <col min="10503" max="10504" width="19.28515625" style="331" customWidth="1"/>
    <col min="10505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48.5703125" style="331" customWidth="1"/>
    <col min="10759" max="10760" width="19.28515625" style="331" customWidth="1"/>
    <col min="10761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48.5703125" style="331" customWidth="1"/>
    <col min="11015" max="11016" width="19.28515625" style="331" customWidth="1"/>
    <col min="11017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48.5703125" style="331" customWidth="1"/>
    <col min="11271" max="11272" width="19.28515625" style="331" customWidth="1"/>
    <col min="11273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48.5703125" style="331" customWidth="1"/>
    <col min="11527" max="11528" width="19.28515625" style="331" customWidth="1"/>
    <col min="11529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48.5703125" style="331" customWidth="1"/>
    <col min="11783" max="11784" width="19.28515625" style="331" customWidth="1"/>
    <col min="11785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48.5703125" style="331" customWidth="1"/>
    <col min="12039" max="12040" width="19.28515625" style="331" customWidth="1"/>
    <col min="12041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48.5703125" style="331" customWidth="1"/>
    <col min="12295" max="12296" width="19.28515625" style="331" customWidth="1"/>
    <col min="12297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48.5703125" style="331" customWidth="1"/>
    <col min="12551" max="12552" width="19.28515625" style="331" customWidth="1"/>
    <col min="12553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48.5703125" style="331" customWidth="1"/>
    <col min="12807" max="12808" width="19.28515625" style="331" customWidth="1"/>
    <col min="12809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48.5703125" style="331" customWidth="1"/>
    <col min="13063" max="13064" width="19.28515625" style="331" customWidth="1"/>
    <col min="13065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48.5703125" style="331" customWidth="1"/>
    <col min="13319" max="13320" width="19.28515625" style="331" customWidth="1"/>
    <col min="13321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48.5703125" style="331" customWidth="1"/>
    <col min="13575" max="13576" width="19.28515625" style="331" customWidth="1"/>
    <col min="13577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48.5703125" style="331" customWidth="1"/>
    <col min="13831" max="13832" width="19.28515625" style="331" customWidth="1"/>
    <col min="13833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48.5703125" style="331" customWidth="1"/>
    <col min="14087" max="14088" width="19.28515625" style="331" customWidth="1"/>
    <col min="14089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48.5703125" style="331" customWidth="1"/>
    <col min="14343" max="14344" width="19.28515625" style="331" customWidth="1"/>
    <col min="14345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48.5703125" style="331" customWidth="1"/>
    <col min="14599" max="14600" width="19.28515625" style="331" customWidth="1"/>
    <col min="14601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48.5703125" style="331" customWidth="1"/>
    <col min="14855" max="14856" width="19.28515625" style="331" customWidth="1"/>
    <col min="14857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48.5703125" style="331" customWidth="1"/>
    <col min="15111" max="15112" width="19.28515625" style="331" customWidth="1"/>
    <col min="15113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48.5703125" style="331" customWidth="1"/>
    <col min="15367" max="15368" width="19.28515625" style="331" customWidth="1"/>
    <col min="15369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48.5703125" style="331" customWidth="1"/>
    <col min="15623" max="15624" width="19.28515625" style="331" customWidth="1"/>
    <col min="15625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48.5703125" style="331" customWidth="1"/>
    <col min="15879" max="15880" width="19.28515625" style="331" customWidth="1"/>
    <col min="15881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48.5703125" style="331" customWidth="1"/>
    <col min="16135" max="16136" width="19.28515625" style="331" customWidth="1"/>
    <col min="16137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536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672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483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6.75" customHeight="1" x14ac:dyDescent="0.3">
      <c r="A6" s="1190" t="s">
        <v>680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>
        <v>3</v>
      </c>
      <c r="D10" s="334">
        <v>4</v>
      </c>
      <c r="E10" s="334">
        <v>5</v>
      </c>
      <c r="F10" s="334">
        <v>6</v>
      </c>
      <c r="G10" s="540" t="s">
        <v>371</v>
      </c>
      <c r="H10" s="540" t="s">
        <v>372</v>
      </c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</row>
    <row r="12" spans="1:11" s="342" customFormat="1" ht="26.45" customHeight="1" x14ac:dyDescent="0.3">
      <c r="A12" s="337">
        <v>1</v>
      </c>
      <c r="B12" s="338" t="s">
        <v>487</v>
      </c>
      <c r="C12" s="339"/>
      <c r="D12" s="533"/>
      <c r="E12" s="533"/>
      <c r="F12" s="533">
        <v>0</v>
      </c>
      <c r="G12" s="534"/>
      <c r="H12" s="535">
        <f>F12-G12</f>
        <v>0</v>
      </c>
    </row>
    <row r="13" spans="1:11" s="345" customFormat="1" ht="22.15" customHeight="1" x14ac:dyDescent="0.3">
      <c r="A13" s="344">
        <v>2</v>
      </c>
      <c r="B13" s="348" t="s">
        <v>488</v>
      </c>
      <c r="C13" s="343"/>
      <c r="D13" s="533"/>
      <c r="E13" s="533"/>
      <c r="F13" s="533">
        <f>SUM(F14:F14)</f>
        <v>0</v>
      </c>
      <c r="G13" s="534"/>
      <c r="H13" s="534"/>
    </row>
    <row r="14" spans="1:11" s="345" customFormat="1" ht="24" customHeight="1" x14ac:dyDescent="0.3">
      <c r="A14" s="347"/>
      <c r="B14" s="346" t="s">
        <v>491</v>
      </c>
      <c r="C14" s="343"/>
      <c r="D14" s="533"/>
      <c r="E14" s="533"/>
      <c r="F14" s="536"/>
      <c r="G14" s="535"/>
      <c r="H14" s="535">
        <f>F14-G14</f>
        <v>0</v>
      </c>
    </row>
    <row r="15" spans="1:11" s="345" customFormat="1" ht="18" customHeight="1" x14ac:dyDescent="0.3">
      <c r="A15" s="347"/>
      <c r="B15" s="350"/>
      <c r="C15" s="343"/>
      <c r="D15" s="533"/>
      <c r="E15" s="533"/>
      <c r="F15" s="537"/>
      <c r="G15" s="534"/>
      <c r="H15" s="534"/>
    </row>
    <row r="16" spans="1:11" s="342" customFormat="1" x14ac:dyDescent="0.3">
      <c r="A16" s="351"/>
      <c r="B16" s="352" t="s">
        <v>364</v>
      </c>
      <c r="C16" s="353" t="s">
        <v>374</v>
      </c>
      <c r="D16" s="538" t="s">
        <v>374</v>
      </c>
      <c r="E16" s="538" t="s">
        <v>374</v>
      </c>
      <c r="F16" s="539">
        <f>SUM(F12:F13)</f>
        <v>0</v>
      </c>
      <c r="G16" s="534">
        <f>SUM(G12:G15)</f>
        <v>0</v>
      </c>
      <c r="H16" s="534">
        <f>SUM(H12:H15)</f>
        <v>0</v>
      </c>
    </row>
    <row r="17" spans="1:9" s="342" customFormat="1" x14ac:dyDescent="0.3">
      <c r="A17" s="1206" t="s">
        <v>551</v>
      </c>
      <c r="B17" s="1207"/>
      <c r="C17" s="1207"/>
      <c r="D17" s="1207"/>
      <c r="E17" s="1207"/>
      <c r="F17" s="1208"/>
      <c r="G17" s="359"/>
      <c r="H17" s="359"/>
    </row>
    <row r="18" spans="1:9" s="342" customFormat="1" x14ac:dyDescent="0.3">
      <c r="A18" s="337">
        <v>1</v>
      </c>
      <c r="B18" s="338" t="s">
        <v>487</v>
      </c>
      <c r="C18" s="339"/>
      <c r="D18" s="533"/>
      <c r="E18" s="533"/>
      <c r="F18" s="533">
        <v>0</v>
      </c>
      <c r="G18" s="534"/>
      <c r="H18" s="535">
        <f>F18-G18</f>
        <v>0</v>
      </c>
    </row>
    <row r="19" spans="1:9" s="82" customFormat="1" ht="23.25" customHeight="1" x14ac:dyDescent="0.3">
      <c r="A19" s="344">
        <v>2</v>
      </c>
      <c r="B19" s="348" t="s">
        <v>488</v>
      </c>
      <c r="C19" s="343"/>
      <c r="D19" s="533"/>
      <c r="E19" s="533"/>
      <c r="F19" s="533">
        <f>SUM(F20:F20)</f>
        <v>0</v>
      </c>
      <c r="G19" s="534"/>
      <c r="H19" s="534"/>
    </row>
    <row r="20" spans="1:9" s="82" customFormat="1" x14ac:dyDescent="0.3">
      <c r="A20" s="347"/>
      <c r="B20" s="346" t="s">
        <v>491</v>
      </c>
      <c r="C20" s="343"/>
      <c r="D20" s="533"/>
      <c r="E20" s="533"/>
      <c r="F20" s="536"/>
      <c r="G20" s="535"/>
      <c r="H20" s="535">
        <f>F20-G20</f>
        <v>0</v>
      </c>
    </row>
    <row r="21" spans="1:9" s="82" customFormat="1" x14ac:dyDescent="0.3">
      <c r="A21" s="347"/>
      <c r="B21" s="350"/>
      <c r="C21" s="343"/>
      <c r="D21" s="533"/>
      <c r="E21" s="533"/>
      <c r="F21" s="537"/>
      <c r="G21" s="534"/>
      <c r="H21" s="534"/>
    </row>
    <row r="22" spans="1:9" s="82" customFormat="1" x14ac:dyDescent="0.3">
      <c r="A22" s="351"/>
      <c r="B22" s="352" t="s">
        <v>364</v>
      </c>
      <c r="C22" s="353" t="s">
        <v>374</v>
      </c>
      <c r="D22" s="538" t="s">
        <v>374</v>
      </c>
      <c r="E22" s="538" t="s">
        <v>374</v>
      </c>
      <c r="F22" s="539">
        <f>SUM(F18:F19)</f>
        <v>0</v>
      </c>
      <c r="G22" s="534">
        <f>SUM(G18:G21)</f>
        <v>0</v>
      </c>
      <c r="H22" s="534">
        <f>SUM(H18:H21)</f>
        <v>0</v>
      </c>
    </row>
    <row r="23" spans="1:9" s="82" customFormat="1" x14ac:dyDescent="0.3">
      <c r="A23" s="355"/>
      <c r="B23" s="356"/>
      <c r="C23" s="357"/>
      <c r="D23" s="357"/>
      <c r="E23" s="357"/>
      <c r="F23" s="358"/>
      <c r="G23" s="359"/>
      <c r="H23" s="359"/>
    </row>
    <row r="24" spans="1:9" s="267" customFormat="1" x14ac:dyDescent="0.25">
      <c r="A24" s="380" t="s">
        <v>541</v>
      </c>
      <c r="B24" s="377"/>
      <c r="D24" s="378"/>
      <c r="F24" s="604" t="s">
        <v>694</v>
      </c>
      <c r="G24" s="377"/>
    </row>
    <row r="25" spans="1:9" s="267" customFormat="1" ht="15.75" x14ac:dyDescent="0.25">
      <c r="A25" s="181"/>
      <c r="B25" s="389"/>
      <c r="D25" s="391" t="s">
        <v>171</v>
      </c>
      <c r="F25" s="391" t="s">
        <v>172</v>
      </c>
      <c r="G25" s="389"/>
    </row>
    <row r="26" spans="1:9" s="267" customFormat="1" ht="15.75" x14ac:dyDescent="0.25">
      <c r="A26" s="389"/>
      <c r="B26" s="82"/>
      <c r="D26" s="82"/>
      <c r="F26" s="82"/>
      <c r="G26" s="82"/>
    </row>
    <row r="27" spans="1:9" s="267" customFormat="1" x14ac:dyDescent="0.25">
      <c r="A27" s="380" t="s">
        <v>173</v>
      </c>
      <c r="B27" s="377"/>
      <c r="D27" s="378"/>
      <c r="F27" s="714" t="s">
        <v>742</v>
      </c>
      <c r="G27" s="377"/>
      <c r="I27" s="290"/>
    </row>
    <row r="28" spans="1:9" s="267" customFormat="1" ht="15.75" x14ac:dyDescent="0.25">
      <c r="A28" s="181"/>
      <c r="B28" s="389"/>
      <c r="D28" s="391" t="s">
        <v>171</v>
      </c>
      <c r="F28" s="391" t="s">
        <v>172</v>
      </c>
      <c r="G28" s="389"/>
      <c r="I28" s="290"/>
    </row>
    <row r="29" spans="1:9" x14ac:dyDescent="0.3">
      <c r="A29" s="360"/>
      <c r="B29" s="329"/>
      <c r="C29" s="329"/>
      <c r="D29" s="329"/>
      <c r="E29" s="329"/>
      <c r="F29" s="360"/>
    </row>
    <row r="30" spans="1:9" x14ac:dyDescent="0.3">
      <c r="A30" s="360"/>
      <c r="B30" s="329"/>
      <c r="C30" s="329"/>
      <c r="D30" s="329"/>
      <c r="E30" s="329"/>
      <c r="F30" s="360"/>
    </row>
    <row r="31" spans="1:9" ht="21" x14ac:dyDescent="0.35">
      <c r="A31"/>
      <c r="B31" s="362"/>
      <c r="C31" s="362"/>
      <c r="D31" s="362"/>
      <c r="E31" s="362"/>
      <c r="F31" s="362"/>
      <c r="G31" s="363"/>
      <c r="H31" s="363"/>
    </row>
  </sheetData>
  <mergeCells count="4">
    <mergeCell ref="A3:F3"/>
    <mergeCell ref="A11:F11"/>
    <mergeCell ref="A17:F17"/>
    <mergeCell ref="A6:E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28"/>
  <sheetViews>
    <sheetView view="pageBreakPreview" zoomScale="70" zoomScaleNormal="85" zoomScaleSheetLayoutView="70" workbookViewId="0">
      <selection activeCell="A3" sqref="A3:AX3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41.85546875" style="331" customWidth="1"/>
    <col min="7" max="8" width="19.28515625" style="330" customWidth="1"/>
    <col min="9" max="9" width="12.5703125" style="364" customWidth="1"/>
    <col min="10" max="10" width="10.7109375" style="331" customWidth="1"/>
    <col min="11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41.85546875" style="331" customWidth="1"/>
    <col min="263" max="264" width="19.28515625" style="331" customWidth="1"/>
    <col min="265" max="265" width="12.5703125" style="331" customWidth="1"/>
    <col min="266" max="266" width="10.7109375" style="331" customWidth="1"/>
    <col min="267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41.85546875" style="331" customWidth="1"/>
    <col min="519" max="520" width="19.28515625" style="331" customWidth="1"/>
    <col min="521" max="521" width="12.5703125" style="331" customWidth="1"/>
    <col min="522" max="522" width="10.7109375" style="331" customWidth="1"/>
    <col min="523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41.85546875" style="331" customWidth="1"/>
    <col min="775" max="776" width="19.28515625" style="331" customWidth="1"/>
    <col min="777" max="777" width="12.5703125" style="331" customWidth="1"/>
    <col min="778" max="778" width="10.7109375" style="331" customWidth="1"/>
    <col min="779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41.85546875" style="331" customWidth="1"/>
    <col min="1031" max="1032" width="19.28515625" style="331" customWidth="1"/>
    <col min="1033" max="1033" width="12.5703125" style="331" customWidth="1"/>
    <col min="1034" max="1034" width="10.7109375" style="331" customWidth="1"/>
    <col min="1035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41.85546875" style="331" customWidth="1"/>
    <col min="1287" max="1288" width="19.28515625" style="331" customWidth="1"/>
    <col min="1289" max="1289" width="12.5703125" style="331" customWidth="1"/>
    <col min="1290" max="1290" width="10.7109375" style="331" customWidth="1"/>
    <col min="1291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41.85546875" style="331" customWidth="1"/>
    <col min="1543" max="1544" width="19.28515625" style="331" customWidth="1"/>
    <col min="1545" max="1545" width="12.5703125" style="331" customWidth="1"/>
    <col min="1546" max="1546" width="10.7109375" style="331" customWidth="1"/>
    <col min="1547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41.85546875" style="331" customWidth="1"/>
    <col min="1799" max="1800" width="19.28515625" style="331" customWidth="1"/>
    <col min="1801" max="1801" width="12.5703125" style="331" customWidth="1"/>
    <col min="1802" max="1802" width="10.7109375" style="331" customWidth="1"/>
    <col min="1803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41.85546875" style="331" customWidth="1"/>
    <col min="2055" max="2056" width="19.28515625" style="331" customWidth="1"/>
    <col min="2057" max="2057" width="12.5703125" style="331" customWidth="1"/>
    <col min="2058" max="2058" width="10.7109375" style="331" customWidth="1"/>
    <col min="2059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41.85546875" style="331" customWidth="1"/>
    <col min="2311" max="2312" width="19.28515625" style="331" customWidth="1"/>
    <col min="2313" max="2313" width="12.5703125" style="331" customWidth="1"/>
    <col min="2314" max="2314" width="10.7109375" style="331" customWidth="1"/>
    <col min="2315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41.85546875" style="331" customWidth="1"/>
    <col min="2567" max="2568" width="19.28515625" style="331" customWidth="1"/>
    <col min="2569" max="2569" width="12.5703125" style="331" customWidth="1"/>
    <col min="2570" max="2570" width="10.7109375" style="331" customWidth="1"/>
    <col min="2571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41.85546875" style="331" customWidth="1"/>
    <col min="2823" max="2824" width="19.28515625" style="331" customWidth="1"/>
    <col min="2825" max="2825" width="12.5703125" style="331" customWidth="1"/>
    <col min="2826" max="2826" width="10.7109375" style="331" customWidth="1"/>
    <col min="2827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41.85546875" style="331" customWidth="1"/>
    <col min="3079" max="3080" width="19.28515625" style="331" customWidth="1"/>
    <col min="3081" max="3081" width="12.5703125" style="331" customWidth="1"/>
    <col min="3082" max="3082" width="10.7109375" style="331" customWidth="1"/>
    <col min="3083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41.85546875" style="331" customWidth="1"/>
    <col min="3335" max="3336" width="19.28515625" style="331" customWidth="1"/>
    <col min="3337" max="3337" width="12.5703125" style="331" customWidth="1"/>
    <col min="3338" max="3338" width="10.7109375" style="331" customWidth="1"/>
    <col min="3339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41.85546875" style="331" customWidth="1"/>
    <col min="3591" max="3592" width="19.28515625" style="331" customWidth="1"/>
    <col min="3593" max="3593" width="12.5703125" style="331" customWidth="1"/>
    <col min="3594" max="3594" width="10.7109375" style="331" customWidth="1"/>
    <col min="3595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41.85546875" style="331" customWidth="1"/>
    <col min="3847" max="3848" width="19.28515625" style="331" customWidth="1"/>
    <col min="3849" max="3849" width="12.5703125" style="331" customWidth="1"/>
    <col min="3850" max="3850" width="10.7109375" style="331" customWidth="1"/>
    <col min="3851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41.85546875" style="331" customWidth="1"/>
    <col min="4103" max="4104" width="19.28515625" style="331" customWidth="1"/>
    <col min="4105" max="4105" width="12.5703125" style="331" customWidth="1"/>
    <col min="4106" max="4106" width="10.7109375" style="331" customWidth="1"/>
    <col min="4107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41.85546875" style="331" customWidth="1"/>
    <col min="4359" max="4360" width="19.28515625" style="331" customWidth="1"/>
    <col min="4361" max="4361" width="12.5703125" style="331" customWidth="1"/>
    <col min="4362" max="4362" width="10.7109375" style="331" customWidth="1"/>
    <col min="4363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41.85546875" style="331" customWidth="1"/>
    <col min="4615" max="4616" width="19.28515625" style="331" customWidth="1"/>
    <col min="4617" max="4617" width="12.5703125" style="331" customWidth="1"/>
    <col min="4618" max="4618" width="10.7109375" style="331" customWidth="1"/>
    <col min="4619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41.85546875" style="331" customWidth="1"/>
    <col min="4871" max="4872" width="19.28515625" style="331" customWidth="1"/>
    <col min="4873" max="4873" width="12.5703125" style="331" customWidth="1"/>
    <col min="4874" max="4874" width="10.7109375" style="331" customWidth="1"/>
    <col min="4875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41.85546875" style="331" customWidth="1"/>
    <col min="5127" max="5128" width="19.28515625" style="331" customWidth="1"/>
    <col min="5129" max="5129" width="12.5703125" style="331" customWidth="1"/>
    <col min="5130" max="5130" width="10.7109375" style="331" customWidth="1"/>
    <col min="5131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41.85546875" style="331" customWidth="1"/>
    <col min="5383" max="5384" width="19.28515625" style="331" customWidth="1"/>
    <col min="5385" max="5385" width="12.5703125" style="331" customWidth="1"/>
    <col min="5386" max="5386" width="10.7109375" style="331" customWidth="1"/>
    <col min="5387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41.85546875" style="331" customWidth="1"/>
    <col min="5639" max="5640" width="19.28515625" style="331" customWidth="1"/>
    <col min="5641" max="5641" width="12.5703125" style="331" customWidth="1"/>
    <col min="5642" max="5642" width="10.7109375" style="331" customWidth="1"/>
    <col min="5643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41.85546875" style="331" customWidth="1"/>
    <col min="5895" max="5896" width="19.28515625" style="331" customWidth="1"/>
    <col min="5897" max="5897" width="12.5703125" style="331" customWidth="1"/>
    <col min="5898" max="5898" width="10.7109375" style="331" customWidth="1"/>
    <col min="5899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41.85546875" style="331" customWidth="1"/>
    <col min="6151" max="6152" width="19.28515625" style="331" customWidth="1"/>
    <col min="6153" max="6153" width="12.5703125" style="331" customWidth="1"/>
    <col min="6154" max="6154" width="10.7109375" style="331" customWidth="1"/>
    <col min="6155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41.85546875" style="331" customWidth="1"/>
    <col min="6407" max="6408" width="19.28515625" style="331" customWidth="1"/>
    <col min="6409" max="6409" width="12.5703125" style="331" customWidth="1"/>
    <col min="6410" max="6410" width="10.7109375" style="331" customWidth="1"/>
    <col min="6411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41.85546875" style="331" customWidth="1"/>
    <col min="6663" max="6664" width="19.28515625" style="331" customWidth="1"/>
    <col min="6665" max="6665" width="12.5703125" style="331" customWidth="1"/>
    <col min="6666" max="6666" width="10.7109375" style="331" customWidth="1"/>
    <col min="6667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41.85546875" style="331" customWidth="1"/>
    <col min="6919" max="6920" width="19.28515625" style="331" customWidth="1"/>
    <col min="6921" max="6921" width="12.5703125" style="331" customWidth="1"/>
    <col min="6922" max="6922" width="10.7109375" style="331" customWidth="1"/>
    <col min="6923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41.85546875" style="331" customWidth="1"/>
    <col min="7175" max="7176" width="19.28515625" style="331" customWidth="1"/>
    <col min="7177" max="7177" width="12.5703125" style="331" customWidth="1"/>
    <col min="7178" max="7178" width="10.7109375" style="331" customWidth="1"/>
    <col min="7179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41.85546875" style="331" customWidth="1"/>
    <col min="7431" max="7432" width="19.28515625" style="331" customWidth="1"/>
    <col min="7433" max="7433" width="12.5703125" style="331" customWidth="1"/>
    <col min="7434" max="7434" width="10.7109375" style="331" customWidth="1"/>
    <col min="7435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41.85546875" style="331" customWidth="1"/>
    <col min="7687" max="7688" width="19.28515625" style="331" customWidth="1"/>
    <col min="7689" max="7689" width="12.5703125" style="331" customWidth="1"/>
    <col min="7690" max="7690" width="10.7109375" style="331" customWidth="1"/>
    <col min="7691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41.85546875" style="331" customWidth="1"/>
    <col min="7943" max="7944" width="19.28515625" style="331" customWidth="1"/>
    <col min="7945" max="7945" width="12.5703125" style="331" customWidth="1"/>
    <col min="7946" max="7946" width="10.7109375" style="331" customWidth="1"/>
    <col min="7947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41.85546875" style="331" customWidth="1"/>
    <col min="8199" max="8200" width="19.28515625" style="331" customWidth="1"/>
    <col min="8201" max="8201" width="12.5703125" style="331" customWidth="1"/>
    <col min="8202" max="8202" width="10.7109375" style="331" customWidth="1"/>
    <col min="8203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41.85546875" style="331" customWidth="1"/>
    <col min="8455" max="8456" width="19.28515625" style="331" customWidth="1"/>
    <col min="8457" max="8457" width="12.5703125" style="331" customWidth="1"/>
    <col min="8458" max="8458" width="10.7109375" style="331" customWidth="1"/>
    <col min="8459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41.85546875" style="331" customWidth="1"/>
    <col min="8711" max="8712" width="19.28515625" style="331" customWidth="1"/>
    <col min="8713" max="8713" width="12.5703125" style="331" customWidth="1"/>
    <col min="8714" max="8714" width="10.7109375" style="331" customWidth="1"/>
    <col min="8715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41.85546875" style="331" customWidth="1"/>
    <col min="8967" max="8968" width="19.28515625" style="331" customWidth="1"/>
    <col min="8969" max="8969" width="12.5703125" style="331" customWidth="1"/>
    <col min="8970" max="8970" width="10.7109375" style="331" customWidth="1"/>
    <col min="8971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41.85546875" style="331" customWidth="1"/>
    <col min="9223" max="9224" width="19.28515625" style="331" customWidth="1"/>
    <col min="9225" max="9225" width="12.5703125" style="331" customWidth="1"/>
    <col min="9226" max="9226" width="10.7109375" style="331" customWidth="1"/>
    <col min="9227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41.85546875" style="331" customWidth="1"/>
    <col min="9479" max="9480" width="19.28515625" style="331" customWidth="1"/>
    <col min="9481" max="9481" width="12.5703125" style="331" customWidth="1"/>
    <col min="9482" max="9482" width="10.7109375" style="331" customWidth="1"/>
    <col min="9483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41.85546875" style="331" customWidth="1"/>
    <col min="9735" max="9736" width="19.28515625" style="331" customWidth="1"/>
    <col min="9737" max="9737" width="12.5703125" style="331" customWidth="1"/>
    <col min="9738" max="9738" width="10.7109375" style="331" customWidth="1"/>
    <col min="9739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41.85546875" style="331" customWidth="1"/>
    <col min="9991" max="9992" width="19.28515625" style="331" customWidth="1"/>
    <col min="9993" max="9993" width="12.5703125" style="331" customWidth="1"/>
    <col min="9994" max="9994" width="10.7109375" style="331" customWidth="1"/>
    <col min="9995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41.85546875" style="331" customWidth="1"/>
    <col min="10247" max="10248" width="19.28515625" style="331" customWidth="1"/>
    <col min="10249" max="10249" width="12.5703125" style="331" customWidth="1"/>
    <col min="10250" max="10250" width="10.7109375" style="331" customWidth="1"/>
    <col min="10251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41.85546875" style="331" customWidth="1"/>
    <col min="10503" max="10504" width="19.28515625" style="331" customWidth="1"/>
    <col min="10505" max="10505" width="12.5703125" style="331" customWidth="1"/>
    <col min="10506" max="10506" width="10.7109375" style="331" customWidth="1"/>
    <col min="10507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41.85546875" style="331" customWidth="1"/>
    <col min="10759" max="10760" width="19.28515625" style="331" customWidth="1"/>
    <col min="10761" max="10761" width="12.5703125" style="331" customWidth="1"/>
    <col min="10762" max="10762" width="10.7109375" style="331" customWidth="1"/>
    <col min="10763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41.85546875" style="331" customWidth="1"/>
    <col min="11015" max="11016" width="19.28515625" style="331" customWidth="1"/>
    <col min="11017" max="11017" width="12.5703125" style="331" customWidth="1"/>
    <col min="11018" max="11018" width="10.7109375" style="331" customWidth="1"/>
    <col min="11019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41.85546875" style="331" customWidth="1"/>
    <col min="11271" max="11272" width="19.28515625" style="331" customWidth="1"/>
    <col min="11273" max="11273" width="12.5703125" style="331" customWidth="1"/>
    <col min="11274" max="11274" width="10.7109375" style="331" customWidth="1"/>
    <col min="11275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41.85546875" style="331" customWidth="1"/>
    <col min="11527" max="11528" width="19.28515625" style="331" customWidth="1"/>
    <col min="11529" max="11529" width="12.5703125" style="331" customWidth="1"/>
    <col min="11530" max="11530" width="10.7109375" style="331" customWidth="1"/>
    <col min="11531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41.85546875" style="331" customWidth="1"/>
    <col min="11783" max="11784" width="19.28515625" style="331" customWidth="1"/>
    <col min="11785" max="11785" width="12.5703125" style="331" customWidth="1"/>
    <col min="11786" max="11786" width="10.7109375" style="331" customWidth="1"/>
    <col min="11787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41.85546875" style="331" customWidth="1"/>
    <col min="12039" max="12040" width="19.28515625" style="331" customWidth="1"/>
    <col min="12041" max="12041" width="12.5703125" style="331" customWidth="1"/>
    <col min="12042" max="12042" width="10.7109375" style="331" customWidth="1"/>
    <col min="12043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41.85546875" style="331" customWidth="1"/>
    <col min="12295" max="12296" width="19.28515625" style="331" customWidth="1"/>
    <col min="12297" max="12297" width="12.5703125" style="331" customWidth="1"/>
    <col min="12298" max="12298" width="10.7109375" style="331" customWidth="1"/>
    <col min="12299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41.85546875" style="331" customWidth="1"/>
    <col min="12551" max="12552" width="19.28515625" style="331" customWidth="1"/>
    <col min="12553" max="12553" width="12.5703125" style="331" customWidth="1"/>
    <col min="12554" max="12554" width="10.7109375" style="331" customWidth="1"/>
    <col min="12555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41.85546875" style="331" customWidth="1"/>
    <col min="12807" max="12808" width="19.28515625" style="331" customWidth="1"/>
    <col min="12809" max="12809" width="12.5703125" style="331" customWidth="1"/>
    <col min="12810" max="12810" width="10.7109375" style="331" customWidth="1"/>
    <col min="12811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41.85546875" style="331" customWidth="1"/>
    <col min="13063" max="13064" width="19.28515625" style="331" customWidth="1"/>
    <col min="13065" max="13065" width="12.5703125" style="331" customWidth="1"/>
    <col min="13066" max="13066" width="10.7109375" style="331" customWidth="1"/>
    <col min="13067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41.85546875" style="331" customWidth="1"/>
    <col min="13319" max="13320" width="19.28515625" style="331" customWidth="1"/>
    <col min="13321" max="13321" width="12.5703125" style="331" customWidth="1"/>
    <col min="13322" max="13322" width="10.7109375" style="331" customWidth="1"/>
    <col min="13323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41.85546875" style="331" customWidth="1"/>
    <col min="13575" max="13576" width="19.28515625" style="331" customWidth="1"/>
    <col min="13577" max="13577" width="12.5703125" style="331" customWidth="1"/>
    <col min="13578" max="13578" width="10.7109375" style="331" customWidth="1"/>
    <col min="13579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41.85546875" style="331" customWidth="1"/>
    <col min="13831" max="13832" width="19.28515625" style="331" customWidth="1"/>
    <col min="13833" max="13833" width="12.5703125" style="331" customWidth="1"/>
    <col min="13834" max="13834" width="10.7109375" style="331" customWidth="1"/>
    <col min="13835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41.85546875" style="331" customWidth="1"/>
    <col min="14087" max="14088" width="19.28515625" style="331" customWidth="1"/>
    <col min="14089" max="14089" width="12.5703125" style="331" customWidth="1"/>
    <col min="14090" max="14090" width="10.7109375" style="331" customWidth="1"/>
    <col min="14091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41.85546875" style="331" customWidth="1"/>
    <col min="14343" max="14344" width="19.28515625" style="331" customWidth="1"/>
    <col min="14345" max="14345" width="12.5703125" style="331" customWidth="1"/>
    <col min="14346" max="14346" width="10.7109375" style="331" customWidth="1"/>
    <col min="14347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41.85546875" style="331" customWidth="1"/>
    <col min="14599" max="14600" width="19.28515625" style="331" customWidth="1"/>
    <col min="14601" max="14601" width="12.5703125" style="331" customWidth="1"/>
    <col min="14602" max="14602" width="10.7109375" style="331" customWidth="1"/>
    <col min="14603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41.85546875" style="331" customWidth="1"/>
    <col min="14855" max="14856" width="19.28515625" style="331" customWidth="1"/>
    <col min="14857" max="14857" width="12.5703125" style="331" customWidth="1"/>
    <col min="14858" max="14858" width="10.7109375" style="331" customWidth="1"/>
    <col min="14859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41.85546875" style="331" customWidth="1"/>
    <col min="15111" max="15112" width="19.28515625" style="331" customWidth="1"/>
    <col min="15113" max="15113" width="12.5703125" style="331" customWidth="1"/>
    <col min="15114" max="15114" width="10.7109375" style="331" customWidth="1"/>
    <col min="15115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41.85546875" style="331" customWidth="1"/>
    <col min="15367" max="15368" width="19.28515625" style="331" customWidth="1"/>
    <col min="15369" max="15369" width="12.5703125" style="331" customWidth="1"/>
    <col min="15370" max="15370" width="10.7109375" style="331" customWidth="1"/>
    <col min="15371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41.85546875" style="331" customWidth="1"/>
    <col min="15623" max="15624" width="19.28515625" style="331" customWidth="1"/>
    <col min="15625" max="15625" width="12.5703125" style="331" customWidth="1"/>
    <col min="15626" max="15626" width="10.7109375" style="331" customWidth="1"/>
    <col min="15627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41.85546875" style="331" customWidth="1"/>
    <col min="15879" max="15880" width="19.28515625" style="331" customWidth="1"/>
    <col min="15881" max="15881" width="12.5703125" style="331" customWidth="1"/>
    <col min="15882" max="15882" width="10.7109375" style="331" customWidth="1"/>
    <col min="15883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41.85546875" style="331" customWidth="1"/>
    <col min="16135" max="16136" width="19.28515625" style="331" customWidth="1"/>
    <col min="16137" max="16137" width="12.5703125" style="331" customWidth="1"/>
    <col min="16138" max="16138" width="10.7109375" style="331" customWidth="1"/>
    <col min="16139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537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673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492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6.75" customHeight="1" x14ac:dyDescent="0.3">
      <c r="A6" s="1190" t="s">
        <v>680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/>
      <c r="D10" s="334">
        <v>3</v>
      </c>
      <c r="E10" s="334">
        <v>4</v>
      </c>
      <c r="F10" s="365">
        <v>5</v>
      </c>
      <c r="G10" s="335" t="s">
        <v>371</v>
      </c>
      <c r="H10" s="335" t="s">
        <v>372</v>
      </c>
      <c r="I10" s="366"/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  <c r="I11" s="366"/>
    </row>
    <row r="12" spans="1:11" s="345" customFormat="1" ht="22.15" customHeight="1" x14ac:dyDescent="0.3">
      <c r="A12" s="344">
        <v>1</v>
      </c>
      <c r="B12" s="348" t="s">
        <v>488</v>
      </c>
      <c r="C12" s="343"/>
      <c r="D12" s="340"/>
      <c r="E12" s="340"/>
      <c r="F12" s="368">
        <f>SUM(F13)</f>
        <v>0</v>
      </c>
      <c r="G12" s="341"/>
      <c r="H12" s="341"/>
      <c r="I12" s="367"/>
    </row>
    <row r="13" spans="1:11" s="345" customFormat="1" ht="35.25" customHeight="1" x14ac:dyDescent="0.3">
      <c r="A13" s="347"/>
      <c r="B13" s="346" t="s">
        <v>490</v>
      </c>
      <c r="C13" s="343"/>
      <c r="D13" s="340"/>
      <c r="E13" s="340"/>
      <c r="F13" s="369">
        <f>2595.09-2595.09</f>
        <v>0</v>
      </c>
      <c r="G13" s="349"/>
      <c r="H13" s="349">
        <f>F13-G13</f>
        <v>0</v>
      </c>
      <c r="I13" s="367"/>
    </row>
    <row r="14" spans="1:11" s="345" customFormat="1" ht="19.5" customHeight="1" x14ac:dyDescent="0.3">
      <c r="A14" s="347"/>
      <c r="B14" s="266"/>
      <c r="C14" s="343"/>
      <c r="D14" s="340"/>
      <c r="E14" s="340"/>
      <c r="F14" s="368"/>
      <c r="G14" s="341"/>
      <c r="H14" s="341"/>
      <c r="I14" s="367"/>
    </row>
    <row r="15" spans="1:11" s="342" customFormat="1" x14ac:dyDescent="0.3">
      <c r="A15" s="351"/>
      <c r="B15" s="352" t="s">
        <v>364</v>
      </c>
      <c r="C15" s="353" t="s">
        <v>374</v>
      </c>
      <c r="D15" s="353" t="s">
        <v>374</v>
      </c>
      <c r="E15" s="353" t="s">
        <v>374</v>
      </c>
      <c r="F15" s="354">
        <f>SUM(F13:F14)</f>
        <v>0</v>
      </c>
      <c r="G15" s="341">
        <f>SUM(G13:G13)</f>
        <v>0</v>
      </c>
      <c r="H15" s="341">
        <f>SUM(H13:H13)</f>
        <v>0</v>
      </c>
      <c r="I15" s="367"/>
    </row>
    <row r="16" spans="1:11" ht="18.75" customHeight="1" x14ac:dyDescent="0.3">
      <c r="A16" s="1206" t="s">
        <v>551</v>
      </c>
      <c r="B16" s="1207"/>
      <c r="C16" s="1207"/>
      <c r="D16" s="1207"/>
      <c r="E16" s="1207"/>
      <c r="F16" s="1208"/>
    </row>
    <row r="17" spans="1:10" x14ac:dyDescent="0.3">
      <c r="A17" s="344">
        <v>1</v>
      </c>
      <c r="B17" s="348" t="s">
        <v>488</v>
      </c>
      <c r="C17" s="343"/>
      <c r="D17" s="340"/>
      <c r="E17" s="340"/>
      <c r="F17" s="368">
        <f>SUM(F18)</f>
        <v>0</v>
      </c>
      <c r="G17" s="341"/>
      <c r="H17" s="341"/>
      <c r="J17" s="370"/>
    </row>
    <row r="18" spans="1:10" ht="37.5" x14ac:dyDescent="0.3">
      <c r="A18" s="347"/>
      <c r="B18" s="346" t="s">
        <v>490</v>
      </c>
      <c r="C18" s="343"/>
      <c r="D18" s="340"/>
      <c r="E18" s="340"/>
      <c r="F18" s="369">
        <f>2595.09-2595.09</f>
        <v>0</v>
      </c>
      <c r="G18" s="349"/>
      <c r="H18" s="349">
        <f>F18-G18</f>
        <v>0</v>
      </c>
    </row>
    <row r="19" spans="1:10" x14ac:dyDescent="0.3">
      <c r="A19" s="347"/>
      <c r="B19" s="266"/>
      <c r="C19" s="343"/>
      <c r="D19" s="340"/>
      <c r="E19" s="340"/>
      <c r="F19" s="368"/>
      <c r="G19" s="341"/>
      <c r="H19" s="341"/>
    </row>
    <row r="20" spans="1:10" x14ac:dyDescent="0.3">
      <c r="A20" s="351"/>
      <c r="B20" s="352" t="s">
        <v>364</v>
      </c>
      <c r="C20" s="353" t="s">
        <v>374</v>
      </c>
      <c r="D20" s="353" t="s">
        <v>374</v>
      </c>
      <c r="E20" s="353" t="s">
        <v>374</v>
      </c>
      <c r="F20" s="354">
        <f>SUM(F18:F19)</f>
        <v>0</v>
      </c>
      <c r="G20" s="341">
        <f>SUM(G18:G18)</f>
        <v>0</v>
      </c>
      <c r="H20" s="341">
        <f>SUM(H18:H18)</f>
        <v>0</v>
      </c>
    </row>
    <row r="21" spans="1:10" s="82" customFormat="1" ht="23.25" customHeight="1" x14ac:dyDescent="0.25">
      <c r="A21" s="83"/>
    </row>
    <row r="22" spans="1:10" s="267" customFormat="1" x14ac:dyDescent="0.25">
      <c r="A22" s="380" t="s">
        <v>541</v>
      </c>
      <c r="B22" s="377"/>
      <c r="D22" s="378"/>
      <c r="F22" s="604" t="s">
        <v>694</v>
      </c>
      <c r="G22" s="377"/>
    </row>
    <row r="23" spans="1:10" s="267" customFormat="1" ht="15.75" x14ac:dyDescent="0.25">
      <c r="A23" s="181"/>
      <c r="B23" s="389"/>
      <c r="D23" s="391" t="s">
        <v>171</v>
      </c>
      <c r="F23" s="391" t="s">
        <v>172</v>
      </c>
      <c r="G23" s="389"/>
    </row>
    <row r="24" spans="1:10" s="267" customFormat="1" ht="15.75" x14ac:dyDescent="0.25">
      <c r="A24" s="389"/>
      <c r="B24" s="82"/>
      <c r="D24" s="82"/>
      <c r="F24" s="82"/>
      <c r="G24" s="82"/>
    </row>
    <row r="25" spans="1:10" s="267" customFormat="1" x14ac:dyDescent="0.25">
      <c r="A25" s="380" t="s">
        <v>173</v>
      </c>
      <c r="B25" s="377"/>
      <c r="D25" s="378"/>
      <c r="F25" s="714" t="s">
        <v>742</v>
      </c>
      <c r="G25" s="377"/>
      <c r="I25" s="290"/>
    </row>
    <row r="26" spans="1:10" s="267" customFormat="1" ht="15.75" x14ac:dyDescent="0.25">
      <c r="A26" s="181"/>
      <c r="B26" s="389"/>
      <c r="D26" s="391" t="s">
        <v>171</v>
      </c>
      <c r="F26" s="391" t="s">
        <v>172</v>
      </c>
      <c r="G26" s="389"/>
      <c r="I26" s="290"/>
    </row>
    <row r="27" spans="1:10" s="361" customFormat="1" x14ac:dyDescent="0.3">
      <c r="A27" s="360"/>
      <c r="B27" s="329"/>
      <c r="C27" s="329"/>
      <c r="D27" s="329"/>
      <c r="E27" s="329"/>
      <c r="F27" s="360"/>
      <c r="G27" s="330"/>
      <c r="H27" s="330"/>
      <c r="I27" s="364"/>
    </row>
    <row r="28" spans="1:10" customFormat="1" ht="21" x14ac:dyDescent="0.35">
      <c r="B28" s="362"/>
      <c r="C28" s="362"/>
      <c r="D28" s="362"/>
      <c r="E28" s="362"/>
      <c r="F28" s="362"/>
      <c r="G28" s="363"/>
      <c r="H28" s="363"/>
      <c r="I28" s="371"/>
    </row>
  </sheetData>
  <mergeCells count="4">
    <mergeCell ref="A3:F3"/>
    <mergeCell ref="A11:F11"/>
    <mergeCell ref="A16:F16"/>
    <mergeCell ref="A6:E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26"/>
  <sheetViews>
    <sheetView view="pageBreakPreview" zoomScale="60" workbookViewId="0">
      <selection activeCell="A3" sqref="A3:AX3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38.140625" style="331" customWidth="1"/>
    <col min="7" max="8" width="21.28515625" style="330" customWidth="1"/>
    <col min="9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38.140625" style="331" customWidth="1"/>
    <col min="263" max="264" width="21.28515625" style="331" customWidth="1"/>
    <col min="265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38.140625" style="331" customWidth="1"/>
    <col min="519" max="520" width="21.28515625" style="331" customWidth="1"/>
    <col min="521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38.140625" style="331" customWidth="1"/>
    <col min="775" max="776" width="21.28515625" style="331" customWidth="1"/>
    <col min="777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38.140625" style="331" customWidth="1"/>
    <col min="1031" max="1032" width="21.28515625" style="331" customWidth="1"/>
    <col min="1033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38.140625" style="331" customWidth="1"/>
    <col min="1287" max="1288" width="21.28515625" style="331" customWidth="1"/>
    <col min="1289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38.140625" style="331" customWidth="1"/>
    <col min="1543" max="1544" width="21.28515625" style="331" customWidth="1"/>
    <col min="1545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38.140625" style="331" customWidth="1"/>
    <col min="1799" max="1800" width="21.28515625" style="331" customWidth="1"/>
    <col min="1801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38.140625" style="331" customWidth="1"/>
    <col min="2055" max="2056" width="21.28515625" style="331" customWidth="1"/>
    <col min="2057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38.140625" style="331" customWidth="1"/>
    <col min="2311" max="2312" width="21.28515625" style="331" customWidth="1"/>
    <col min="2313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38.140625" style="331" customWidth="1"/>
    <col min="2567" max="2568" width="21.28515625" style="331" customWidth="1"/>
    <col min="2569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38.140625" style="331" customWidth="1"/>
    <col min="2823" max="2824" width="21.28515625" style="331" customWidth="1"/>
    <col min="2825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38.140625" style="331" customWidth="1"/>
    <col min="3079" max="3080" width="21.28515625" style="331" customWidth="1"/>
    <col min="3081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38.140625" style="331" customWidth="1"/>
    <col min="3335" max="3336" width="21.28515625" style="331" customWidth="1"/>
    <col min="3337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38.140625" style="331" customWidth="1"/>
    <col min="3591" max="3592" width="21.28515625" style="331" customWidth="1"/>
    <col min="3593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38.140625" style="331" customWidth="1"/>
    <col min="3847" max="3848" width="21.28515625" style="331" customWidth="1"/>
    <col min="3849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38.140625" style="331" customWidth="1"/>
    <col min="4103" max="4104" width="21.28515625" style="331" customWidth="1"/>
    <col min="4105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38.140625" style="331" customWidth="1"/>
    <col min="4359" max="4360" width="21.28515625" style="331" customWidth="1"/>
    <col min="4361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38.140625" style="331" customWidth="1"/>
    <col min="4615" max="4616" width="21.28515625" style="331" customWidth="1"/>
    <col min="4617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38.140625" style="331" customWidth="1"/>
    <col min="4871" max="4872" width="21.28515625" style="331" customWidth="1"/>
    <col min="4873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38.140625" style="331" customWidth="1"/>
    <col min="5127" max="5128" width="21.28515625" style="331" customWidth="1"/>
    <col min="5129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38.140625" style="331" customWidth="1"/>
    <col min="5383" max="5384" width="21.28515625" style="331" customWidth="1"/>
    <col min="5385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38.140625" style="331" customWidth="1"/>
    <col min="5639" max="5640" width="21.28515625" style="331" customWidth="1"/>
    <col min="5641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38.140625" style="331" customWidth="1"/>
    <col min="5895" max="5896" width="21.28515625" style="331" customWidth="1"/>
    <col min="5897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38.140625" style="331" customWidth="1"/>
    <col min="6151" max="6152" width="21.28515625" style="331" customWidth="1"/>
    <col min="6153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38.140625" style="331" customWidth="1"/>
    <col min="6407" max="6408" width="21.28515625" style="331" customWidth="1"/>
    <col min="6409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38.140625" style="331" customWidth="1"/>
    <col min="6663" max="6664" width="21.28515625" style="331" customWidth="1"/>
    <col min="6665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38.140625" style="331" customWidth="1"/>
    <col min="6919" max="6920" width="21.28515625" style="331" customWidth="1"/>
    <col min="6921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38.140625" style="331" customWidth="1"/>
    <col min="7175" max="7176" width="21.28515625" style="331" customWidth="1"/>
    <col min="7177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38.140625" style="331" customWidth="1"/>
    <col min="7431" max="7432" width="21.28515625" style="331" customWidth="1"/>
    <col min="7433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38.140625" style="331" customWidth="1"/>
    <col min="7687" max="7688" width="21.28515625" style="331" customWidth="1"/>
    <col min="7689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38.140625" style="331" customWidth="1"/>
    <col min="7943" max="7944" width="21.28515625" style="331" customWidth="1"/>
    <col min="7945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38.140625" style="331" customWidth="1"/>
    <col min="8199" max="8200" width="21.28515625" style="331" customWidth="1"/>
    <col min="8201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38.140625" style="331" customWidth="1"/>
    <col min="8455" max="8456" width="21.28515625" style="331" customWidth="1"/>
    <col min="8457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38.140625" style="331" customWidth="1"/>
    <col min="8711" max="8712" width="21.28515625" style="331" customWidth="1"/>
    <col min="8713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38.140625" style="331" customWidth="1"/>
    <col min="8967" max="8968" width="21.28515625" style="331" customWidth="1"/>
    <col min="8969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38.140625" style="331" customWidth="1"/>
    <col min="9223" max="9224" width="21.28515625" style="331" customWidth="1"/>
    <col min="9225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38.140625" style="331" customWidth="1"/>
    <col min="9479" max="9480" width="21.28515625" style="331" customWidth="1"/>
    <col min="9481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38.140625" style="331" customWidth="1"/>
    <col min="9735" max="9736" width="21.28515625" style="331" customWidth="1"/>
    <col min="9737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38.140625" style="331" customWidth="1"/>
    <col min="9991" max="9992" width="21.28515625" style="331" customWidth="1"/>
    <col min="9993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38.140625" style="331" customWidth="1"/>
    <col min="10247" max="10248" width="21.28515625" style="331" customWidth="1"/>
    <col min="10249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38.140625" style="331" customWidth="1"/>
    <col min="10503" max="10504" width="21.28515625" style="331" customWidth="1"/>
    <col min="10505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38.140625" style="331" customWidth="1"/>
    <col min="10759" max="10760" width="21.28515625" style="331" customWidth="1"/>
    <col min="10761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38.140625" style="331" customWidth="1"/>
    <col min="11015" max="11016" width="21.28515625" style="331" customWidth="1"/>
    <col min="11017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38.140625" style="331" customWidth="1"/>
    <col min="11271" max="11272" width="21.28515625" style="331" customWidth="1"/>
    <col min="11273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38.140625" style="331" customWidth="1"/>
    <col min="11527" max="11528" width="21.28515625" style="331" customWidth="1"/>
    <col min="11529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38.140625" style="331" customWidth="1"/>
    <col min="11783" max="11784" width="21.28515625" style="331" customWidth="1"/>
    <col min="11785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38.140625" style="331" customWidth="1"/>
    <col min="12039" max="12040" width="21.28515625" style="331" customWidth="1"/>
    <col min="12041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38.140625" style="331" customWidth="1"/>
    <col min="12295" max="12296" width="21.28515625" style="331" customWidth="1"/>
    <col min="12297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38.140625" style="331" customWidth="1"/>
    <col min="12551" max="12552" width="21.28515625" style="331" customWidth="1"/>
    <col min="12553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38.140625" style="331" customWidth="1"/>
    <col min="12807" max="12808" width="21.28515625" style="331" customWidth="1"/>
    <col min="12809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38.140625" style="331" customWidth="1"/>
    <col min="13063" max="13064" width="21.28515625" style="331" customWidth="1"/>
    <col min="13065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38.140625" style="331" customWidth="1"/>
    <col min="13319" max="13320" width="21.28515625" style="331" customWidth="1"/>
    <col min="13321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38.140625" style="331" customWidth="1"/>
    <col min="13575" max="13576" width="21.28515625" style="331" customWidth="1"/>
    <col min="13577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38.140625" style="331" customWidth="1"/>
    <col min="13831" max="13832" width="21.28515625" style="331" customWidth="1"/>
    <col min="13833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38.140625" style="331" customWidth="1"/>
    <col min="14087" max="14088" width="21.28515625" style="331" customWidth="1"/>
    <col min="14089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38.140625" style="331" customWidth="1"/>
    <col min="14343" max="14344" width="21.28515625" style="331" customWidth="1"/>
    <col min="14345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38.140625" style="331" customWidth="1"/>
    <col min="14599" max="14600" width="21.28515625" style="331" customWidth="1"/>
    <col min="14601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38.140625" style="331" customWidth="1"/>
    <col min="14855" max="14856" width="21.28515625" style="331" customWidth="1"/>
    <col min="14857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38.140625" style="331" customWidth="1"/>
    <col min="15111" max="15112" width="21.28515625" style="331" customWidth="1"/>
    <col min="15113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38.140625" style="331" customWidth="1"/>
    <col min="15367" max="15368" width="21.28515625" style="331" customWidth="1"/>
    <col min="15369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38.140625" style="331" customWidth="1"/>
    <col min="15623" max="15624" width="21.28515625" style="331" customWidth="1"/>
    <col min="15625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38.140625" style="331" customWidth="1"/>
    <col min="15879" max="15880" width="21.28515625" style="331" customWidth="1"/>
    <col min="15881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38.140625" style="331" customWidth="1"/>
    <col min="16135" max="16136" width="21.28515625" style="331" customWidth="1"/>
    <col min="16137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538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674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492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6.75" customHeight="1" x14ac:dyDescent="0.3">
      <c r="A6" s="1190" t="s">
        <v>680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/>
      <c r="D10" s="334">
        <v>3</v>
      </c>
      <c r="E10" s="334">
        <v>4</v>
      </c>
      <c r="F10" s="365">
        <v>5</v>
      </c>
      <c r="G10" s="335" t="s">
        <v>371</v>
      </c>
      <c r="H10" s="335" t="s">
        <v>372</v>
      </c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</row>
    <row r="12" spans="1:11" s="345" customFormat="1" ht="22.15" customHeight="1" x14ac:dyDescent="0.3">
      <c r="A12" s="344">
        <v>1</v>
      </c>
      <c r="B12" s="348" t="s">
        <v>488</v>
      </c>
      <c r="C12" s="343"/>
      <c r="D12" s="340"/>
      <c r="E12" s="340"/>
      <c r="F12" s="368">
        <f>SUM(F13)</f>
        <v>0</v>
      </c>
      <c r="G12" s="341"/>
      <c r="H12" s="341"/>
    </row>
    <row r="13" spans="1:11" s="345" customFormat="1" ht="22.15" customHeight="1" x14ac:dyDescent="0.3">
      <c r="A13" s="347"/>
      <c r="B13" s="346" t="s">
        <v>489</v>
      </c>
      <c r="C13" s="343"/>
      <c r="D13" s="340"/>
      <c r="E13" s="340"/>
      <c r="F13" s="369">
        <f>2595.09-2595.09</f>
        <v>0</v>
      </c>
      <c r="G13" s="349"/>
      <c r="H13" s="349">
        <f>F13-G13</f>
        <v>0</v>
      </c>
    </row>
    <row r="14" spans="1:11" s="345" customFormat="1" ht="35.25" customHeight="1" x14ac:dyDescent="0.3">
      <c r="A14" s="347"/>
      <c r="B14" s="266"/>
      <c r="C14" s="343"/>
      <c r="D14" s="340"/>
      <c r="E14" s="340"/>
      <c r="F14" s="368"/>
      <c r="G14" s="341"/>
      <c r="H14" s="341"/>
    </row>
    <row r="15" spans="1:11" s="345" customFormat="1" ht="18.75" customHeight="1" x14ac:dyDescent="0.3">
      <c r="A15" s="351"/>
      <c r="B15" s="352" t="s">
        <v>364</v>
      </c>
      <c r="C15" s="353" t="s">
        <v>374</v>
      </c>
      <c r="D15" s="353" t="s">
        <v>374</v>
      </c>
      <c r="E15" s="353" t="s">
        <v>374</v>
      </c>
      <c r="F15" s="354">
        <f>SUM(F13:F14)</f>
        <v>0</v>
      </c>
      <c r="G15" s="341">
        <f>SUM(G13:G13)</f>
        <v>0</v>
      </c>
      <c r="H15" s="341">
        <f>SUM(H13:H13)</f>
        <v>0</v>
      </c>
    </row>
    <row r="16" spans="1:11" s="345" customFormat="1" ht="35.25" customHeight="1" x14ac:dyDescent="0.3">
      <c r="A16" s="1206" t="s">
        <v>551</v>
      </c>
      <c r="B16" s="1207"/>
      <c r="C16" s="1207"/>
      <c r="D16" s="1207"/>
      <c r="E16" s="1207"/>
      <c r="F16" s="1208"/>
      <c r="G16" s="330"/>
      <c r="H16" s="330"/>
    </row>
    <row r="17" spans="1:9" s="342" customFormat="1" x14ac:dyDescent="0.3">
      <c r="A17" s="344">
        <v>1</v>
      </c>
      <c r="B17" s="348" t="s">
        <v>488</v>
      </c>
      <c r="C17" s="343"/>
      <c r="D17" s="340"/>
      <c r="E17" s="340"/>
      <c r="F17" s="368">
        <f>SUM(F18)</f>
        <v>0</v>
      </c>
      <c r="G17" s="341"/>
      <c r="H17" s="341"/>
    </row>
    <row r="18" spans="1:9" x14ac:dyDescent="0.3">
      <c r="A18" s="347"/>
      <c r="B18" s="346" t="s">
        <v>489</v>
      </c>
      <c r="C18" s="343"/>
      <c r="D18" s="340"/>
      <c r="E18" s="340"/>
      <c r="F18" s="369">
        <f>2595.09-2595.09</f>
        <v>0</v>
      </c>
      <c r="G18" s="349"/>
      <c r="H18" s="349">
        <f>F18-G18</f>
        <v>0</v>
      </c>
    </row>
    <row r="19" spans="1:9" s="82" customFormat="1" ht="23.25" customHeight="1" x14ac:dyDescent="0.3">
      <c r="A19" s="347"/>
      <c r="B19" s="266"/>
      <c r="C19" s="343"/>
      <c r="D19" s="340"/>
      <c r="E19" s="340"/>
      <c r="F19" s="368"/>
      <c r="G19" s="341"/>
      <c r="H19" s="341"/>
    </row>
    <row r="20" spans="1:9" s="82" customFormat="1" x14ac:dyDescent="0.3">
      <c r="A20" s="351"/>
      <c r="B20" s="352" t="s">
        <v>364</v>
      </c>
      <c r="C20" s="353" t="s">
        <v>374</v>
      </c>
      <c r="D20" s="353" t="s">
        <v>374</v>
      </c>
      <c r="E20" s="353" t="s">
        <v>374</v>
      </c>
      <c r="F20" s="354">
        <f>SUM(F18:F19)</f>
        <v>0</v>
      </c>
      <c r="G20" s="341">
        <f>SUM(G18:G18)</f>
        <v>0</v>
      </c>
      <c r="H20" s="341">
        <f>SUM(H18:H18)</f>
        <v>0</v>
      </c>
    </row>
    <row r="21" spans="1:9" s="82" customFormat="1" ht="15.75" x14ac:dyDescent="0.25">
      <c r="A21" s="83"/>
    </row>
    <row r="22" spans="1:9" s="82" customFormat="1" x14ac:dyDescent="0.25">
      <c r="A22" s="380" t="s">
        <v>541</v>
      </c>
      <c r="B22" s="377"/>
      <c r="C22" s="267"/>
      <c r="D22" s="378"/>
      <c r="E22" s="267"/>
      <c r="F22" s="604" t="s">
        <v>694</v>
      </c>
      <c r="G22" s="377"/>
      <c r="H22" s="267"/>
    </row>
    <row r="23" spans="1:9" s="82" customFormat="1" ht="15.75" x14ac:dyDescent="0.25">
      <c r="A23" s="181"/>
      <c r="B23" s="389"/>
      <c r="C23" s="267"/>
      <c r="D23" s="391" t="s">
        <v>171</v>
      </c>
      <c r="E23" s="267"/>
      <c r="F23" s="391" t="s">
        <v>172</v>
      </c>
      <c r="G23" s="389"/>
      <c r="H23" s="267"/>
    </row>
    <row r="24" spans="1:9" s="361" customFormat="1" x14ac:dyDescent="0.3">
      <c r="A24" s="389"/>
      <c r="B24" s="82"/>
      <c r="C24" s="267"/>
      <c r="D24" s="82"/>
      <c r="E24" s="267"/>
      <c r="F24" s="82"/>
      <c r="G24" s="82"/>
      <c r="H24" s="267"/>
    </row>
    <row r="25" spans="1:9" customFormat="1" x14ac:dyDescent="0.3">
      <c r="A25" s="380" t="s">
        <v>173</v>
      </c>
      <c r="B25" s="377"/>
      <c r="C25" s="267"/>
      <c r="D25" s="378"/>
      <c r="E25" s="267"/>
      <c r="F25" s="714" t="s">
        <v>742</v>
      </c>
      <c r="G25" s="377"/>
      <c r="H25" s="267"/>
      <c r="I25" s="363"/>
    </row>
    <row r="26" spans="1:9" s="361" customFormat="1" x14ac:dyDescent="0.3">
      <c r="A26" s="181"/>
      <c r="B26" s="389"/>
      <c r="C26" s="267"/>
      <c r="D26" s="391" t="s">
        <v>171</v>
      </c>
      <c r="E26" s="267"/>
      <c r="F26" s="391" t="s">
        <v>172</v>
      </c>
      <c r="G26" s="389"/>
      <c r="H26" s="267"/>
    </row>
  </sheetData>
  <mergeCells count="4">
    <mergeCell ref="A3:F3"/>
    <mergeCell ref="A11:F11"/>
    <mergeCell ref="A16:F16"/>
    <mergeCell ref="A6:E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166"/>
  <sheetViews>
    <sheetView view="pageBreakPreview" topLeftCell="A139" zoomScale="80" zoomScaleSheetLayoutView="80" workbookViewId="0">
      <selection activeCell="A7" sqref="A7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x14ac:dyDescent="0.3">
      <c r="A12" s="1206" t="s">
        <v>550</v>
      </c>
      <c r="B12" s="1207"/>
      <c r="C12" s="1207"/>
      <c r="D12" s="1207"/>
      <c r="E12" s="1207"/>
      <c r="F12" s="1208"/>
      <c r="G12" s="468"/>
      <c r="H12" s="444"/>
      <c r="I12" s="462"/>
    </row>
    <row r="13" spans="1:11" s="184" customFormat="1" x14ac:dyDescent="0.3">
      <c r="A13" s="221">
        <v>1</v>
      </c>
      <c r="B13" s="222" t="s">
        <v>442</v>
      </c>
      <c r="C13" s="476" t="s">
        <v>374</v>
      </c>
      <c r="D13" s="477">
        <f>SUM(D15:D35)</f>
        <v>0</v>
      </c>
      <c r="E13" s="473" t="s">
        <v>374</v>
      </c>
      <c r="F13" s="478">
        <f>SUM(F14:F35)</f>
        <v>0</v>
      </c>
      <c r="G13" s="468"/>
      <c r="H13" s="444"/>
      <c r="I13" s="462"/>
    </row>
    <row r="14" spans="1:11" x14ac:dyDescent="0.3">
      <c r="A14" s="191"/>
      <c r="B14" s="190" t="s">
        <v>267</v>
      </c>
      <c r="C14" s="479"/>
      <c r="D14" s="474"/>
      <c r="E14" s="479"/>
      <c r="F14" s="475"/>
      <c r="G14" s="468"/>
      <c r="H14" s="444"/>
      <c r="I14" s="462">
        <f t="shared" ref="I14:I77" si="0">F14-H14</f>
        <v>0</v>
      </c>
    </row>
    <row r="15" spans="1:11" x14ac:dyDescent="0.3">
      <c r="A15" s="191"/>
      <c r="B15" s="471" t="s">
        <v>554</v>
      </c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x14ac:dyDescent="0.3">
      <c r="A16" s="191"/>
      <c r="B16" s="471" t="s">
        <v>555</v>
      </c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x14ac:dyDescent="0.3">
      <c r="A17" s="191"/>
      <c r="B17" s="471" t="s">
        <v>556</v>
      </c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x14ac:dyDescent="0.3">
      <c r="A18" s="191"/>
      <c r="B18" s="471" t="s">
        <v>557</v>
      </c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x14ac:dyDescent="0.3">
      <c r="A19" s="191"/>
      <c r="B19" s="471" t="s">
        <v>558</v>
      </c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x14ac:dyDescent="0.3">
      <c r="A20" s="191"/>
      <c r="B20" s="471" t="s">
        <v>559</v>
      </c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t="37.5" x14ac:dyDescent="0.3">
      <c r="A21" s="191"/>
      <c r="B21" s="471" t="s">
        <v>560</v>
      </c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t="37.5" x14ac:dyDescent="0.3">
      <c r="A22" s="191"/>
      <c r="B22" s="471" t="s">
        <v>561</v>
      </c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x14ac:dyDescent="0.3">
      <c r="A23" s="191"/>
      <c r="B23" s="471" t="s">
        <v>562</v>
      </c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x14ac:dyDescent="0.3">
      <c r="A24" s="191"/>
      <c r="B24" s="471" t="s">
        <v>563</v>
      </c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x14ac:dyDescent="0.3">
      <c r="A25" s="191"/>
      <c r="B25" s="471" t="s">
        <v>564</v>
      </c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x14ac:dyDescent="0.3">
      <c r="A26" s="191"/>
      <c r="B26" s="471" t="s">
        <v>565</v>
      </c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t="37.5" x14ac:dyDescent="0.3">
      <c r="A27" s="191"/>
      <c r="B27" s="471" t="s">
        <v>566</v>
      </c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x14ac:dyDescent="0.3">
      <c r="A28" s="191"/>
      <c r="B28" s="471" t="s">
        <v>567</v>
      </c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x14ac:dyDescent="0.3">
      <c r="A29" s="191"/>
      <c r="B29" s="471" t="s">
        <v>568</v>
      </c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0.25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t="22.5" customHeight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x14ac:dyDescent="0.3">
      <c r="A35" s="191"/>
      <c r="B35" s="190"/>
      <c r="C35" s="479"/>
      <c r="D35" s="474"/>
      <c r="E35" s="479"/>
      <c r="F35" s="475"/>
      <c r="G35" s="468"/>
      <c r="H35" s="444"/>
      <c r="I35" s="462">
        <f t="shared" si="0"/>
        <v>0</v>
      </c>
    </row>
    <row r="36" spans="1:9" s="184" customFormat="1" x14ac:dyDescent="0.3">
      <c r="A36" s="221">
        <v>2</v>
      </c>
      <c r="B36" s="222" t="s">
        <v>443</v>
      </c>
      <c r="C36" s="476" t="s">
        <v>374</v>
      </c>
      <c r="D36" s="480">
        <f>SUM(D38:D41)</f>
        <v>0</v>
      </c>
      <c r="E36" s="476" t="s">
        <v>374</v>
      </c>
      <c r="F36" s="481">
        <f>SUM(F37:F41)</f>
        <v>0</v>
      </c>
      <c r="G36" s="468"/>
      <c r="H36" s="444"/>
      <c r="I36" s="462"/>
    </row>
    <row r="37" spans="1:9" x14ac:dyDescent="0.3">
      <c r="A37" s="191"/>
      <c r="B37" s="190" t="s">
        <v>267</v>
      </c>
      <c r="C37" s="479"/>
      <c r="D37" s="474"/>
      <c r="E37" s="479"/>
      <c r="F37" s="475"/>
      <c r="G37" s="468"/>
      <c r="H37" s="444"/>
      <c r="I37" s="462">
        <f t="shared" si="0"/>
        <v>0</v>
      </c>
    </row>
    <row r="38" spans="1:9" ht="21" customHeight="1" x14ac:dyDescent="0.3">
      <c r="A38" s="191"/>
      <c r="B38" s="190"/>
      <c r="C38" s="479"/>
      <c r="D38" s="474" t="s">
        <v>444</v>
      </c>
      <c r="E38" s="479"/>
      <c r="F38" s="475"/>
      <c r="G38" s="468"/>
      <c r="H38" s="444"/>
      <c r="I38" s="462">
        <f t="shared" si="0"/>
        <v>0</v>
      </c>
    </row>
    <row r="39" spans="1:9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x14ac:dyDescent="0.3">
      <c r="A41" s="191"/>
      <c r="B41" s="190"/>
      <c r="C41" s="479"/>
      <c r="D41" s="474"/>
      <c r="E41" s="479"/>
      <c r="F41" s="475"/>
      <c r="G41" s="468"/>
      <c r="H41" s="444"/>
      <c r="I41" s="462">
        <f t="shared" si="0"/>
        <v>0</v>
      </c>
    </row>
    <row r="42" spans="1:9" s="184" customFormat="1" x14ac:dyDescent="0.3">
      <c r="A42" s="221">
        <v>3</v>
      </c>
      <c r="B42" s="222" t="s">
        <v>445</v>
      </c>
      <c r="C42" s="476" t="s">
        <v>374</v>
      </c>
      <c r="D42" s="480">
        <f>SUM(D44:D58)</f>
        <v>0</v>
      </c>
      <c r="E42" s="476" t="s">
        <v>374</v>
      </c>
      <c r="F42" s="481">
        <f>SUM(F43:F50)</f>
        <v>0</v>
      </c>
      <c r="G42" s="468"/>
      <c r="H42" s="444"/>
      <c r="I42" s="462"/>
    </row>
    <row r="43" spans="1:9" x14ac:dyDescent="0.3">
      <c r="A43" s="191"/>
      <c r="B43" s="190" t="s">
        <v>267</v>
      </c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3.45" customHeight="1" x14ac:dyDescent="0.3">
      <c r="A49" s="191"/>
      <c r="B49" s="225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ht="24" customHeight="1" x14ac:dyDescent="0.3">
      <c r="A50" s="191"/>
      <c r="B50" s="226"/>
      <c r="C50" s="479"/>
      <c r="D50" s="474"/>
      <c r="E50" s="479"/>
      <c r="F50" s="475"/>
      <c r="G50" s="468"/>
      <c r="H50" s="444"/>
      <c r="I50" s="462">
        <f t="shared" si="0"/>
        <v>0</v>
      </c>
    </row>
    <row r="51" spans="1:9" s="184" customFormat="1" ht="20.25" customHeight="1" x14ac:dyDescent="0.3">
      <c r="A51" s="221">
        <v>4</v>
      </c>
      <c r="B51" s="221" t="s">
        <v>446</v>
      </c>
      <c r="C51" s="476" t="s">
        <v>374</v>
      </c>
      <c r="D51" s="480">
        <f>SUM(D58:D58)</f>
        <v>0</v>
      </c>
      <c r="E51" s="476" t="s">
        <v>374</v>
      </c>
      <c r="F51" s="481">
        <f>SUM(F52:F58)</f>
        <v>0</v>
      </c>
      <c r="G51" s="468"/>
      <c r="H51" s="444"/>
      <c r="I51" s="462"/>
    </row>
    <row r="52" spans="1:9" x14ac:dyDescent="0.3">
      <c r="A52" s="191"/>
      <c r="B52" s="225" t="s">
        <v>267</v>
      </c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x14ac:dyDescent="0.3">
      <c r="A53" s="191"/>
      <c r="B53" s="472" t="s">
        <v>569</v>
      </c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191"/>
      <c r="B58" s="225"/>
      <c r="C58" s="479"/>
      <c r="D58" s="474"/>
      <c r="E58" s="479"/>
      <c r="F58" s="475"/>
      <c r="G58" s="468"/>
      <c r="H58" s="444"/>
      <c r="I58" s="462">
        <f t="shared" si="0"/>
        <v>0</v>
      </c>
    </row>
    <row r="59" spans="1:9" x14ac:dyDescent="0.3">
      <c r="A59" s="221">
        <v>5</v>
      </c>
      <c r="B59" s="221" t="s">
        <v>447</v>
      </c>
      <c r="C59" s="476" t="s">
        <v>374</v>
      </c>
      <c r="D59" s="480">
        <f>SUM(D60:D82)</f>
        <v>0</v>
      </c>
      <c r="E59" s="476" t="s">
        <v>374</v>
      </c>
      <c r="F59" s="481">
        <f>SUM(F60:F82)</f>
        <v>0</v>
      </c>
      <c r="G59" s="468"/>
      <c r="H59" s="444"/>
      <c r="I59" s="462"/>
    </row>
    <row r="60" spans="1:9" x14ac:dyDescent="0.3">
      <c r="A60" s="227"/>
      <c r="B60" s="228" t="s">
        <v>267</v>
      </c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x14ac:dyDescent="0.3">
      <c r="A61" s="191"/>
      <c r="B61" s="471" t="s">
        <v>570</v>
      </c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x14ac:dyDescent="0.3">
      <c r="A62" s="191"/>
      <c r="B62" s="471" t="s">
        <v>571</v>
      </c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x14ac:dyDescent="0.3">
      <c r="A63" s="191"/>
      <c r="B63" s="471" t="s">
        <v>572</v>
      </c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x14ac:dyDescent="0.3">
      <c r="A64" s="191"/>
      <c r="B64" s="471" t="s">
        <v>573</v>
      </c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x14ac:dyDescent="0.3">
      <c r="A65" s="191"/>
      <c r="B65" s="472" t="s">
        <v>574</v>
      </c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x14ac:dyDescent="0.3">
      <c r="A66" s="191"/>
      <c r="B66" s="471" t="s">
        <v>575</v>
      </c>
      <c r="C66" s="479"/>
      <c r="D66" s="474"/>
      <c r="E66" s="479"/>
      <c r="F66" s="475"/>
      <c r="G66" s="468"/>
      <c r="H66" s="444"/>
      <c r="I66" s="462">
        <f t="shared" si="0"/>
        <v>0</v>
      </c>
    </row>
    <row r="67" spans="1:9" x14ac:dyDescent="0.3">
      <c r="A67" s="191"/>
      <c r="B67" s="471" t="s">
        <v>579</v>
      </c>
      <c r="C67" s="479"/>
      <c r="D67" s="474"/>
      <c r="E67" s="479"/>
      <c r="F67" s="475"/>
      <c r="G67" s="468"/>
      <c r="H67" s="444"/>
      <c r="I67" s="462"/>
    </row>
    <row r="68" spans="1:9" x14ac:dyDescent="0.3">
      <c r="A68" s="191"/>
      <c r="B68" s="471" t="s">
        <v>576</v>
      </c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x14ac:dyDescent="0.3">
      <c r="A69" s="191"/>
      <c r="B69" s="471" t="s">
        <v>577</v>
      </c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x14ac:dyDescent="0.3">
      <c r="A70" s="191"/>
      <c r="B70" s="471" t="s">
        <v>578</v>
      </c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x14ac:dyDescent="0.3">
      <c r="A72" s="191"/>
      <c r="B72" s="471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si="0"/>
        <v>0</v>
      </c>
    </row>
    <row r="78" spans="1:9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ref="I78:I81" si="1">F78-H78</f>
        <v>0</v>
      </c>
    </row>
    <row r="79" spans="1:9" x14ac:dyDescent="0.3">
      <c r="A79" s="191"/>
      <c r="B79" s="190"/>
      <c r="C79" s="479"/>
      <c r="D79" s="474"/>
      <c r="E79" s="479"/>
      <c r="F79" s="475"/>
      <c r="G79" s="468"/>
      <c r="H79" s="444"/>
      <c r="I79" s="462">
        <f t="shared" si="1"/>
        <v>0</v>
      </c>
    </row>
    <row r="80" spans="1:9" x14ac:dyDescent="0.3">
      <c r="A80" s="191"/>
      <c r="B80" s="225"/>
      <c r="C80" s="479"/>
      <c r="D80" s="474"/>
      <c r="E80" s="479"/>
      <c r="F80" s="482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>
        <f t="shared" si="1"/>
        <v>0</v>
      </c>
    </row>
    <row r="82" spans="1:9" x14ac:dyDescent="0.3">
      <c r="A82" s="191"/>
      <c r="B82" s="190"/>
      <c r="C82" s="479"/>
      <c r="D82" s="474"/>
      <c r="E82" s="479"/>
      <c r="F82" s="475"/>
      <c r="G82" s="468"/>
      <c r="H82" s="444"/>
      <c r="I82" s="462"/>
    </row>
    <row r="83" spans="1:9" s="184" customFormat="1" x14ac:dyDescent="0.3">
      <c r="A83" s="192"/>
      <c r="B83" s="193" t="s">
        <v>364</v>
      </c>
      <c r="C83" s="483" t="s">
        <v>374</v>
      </c>
      <c r="D83" s="484">
        <f>D51+D42+D36+D13+D59</f>
        <v>0</v>
      </c>
      <c r="E83" s="483" t="s">
        <v>10</v>
      </c>
      <c r="F83" s="485">
        <f>F51+F42+F36+F13+F59</f>
        <v>0</v>
      </c>
      <c r="G83" s="470" t="s">
        <v>438</v>
      </c>
      <c r="H83" s="461">
        <f>SUM(H12:H82)</f>
        <v>0</v>
      </c>
      <c r="I83" s="461">
        <f>SUM(I12:I82)</f>
        <v>0</v>
      </c>
    </row>
    <row r="84" spans="1:9" x14ac:dyDescent="0.3">
      <c r="A84" s="1206" t="s">
        <v>551</v>
      </c>
      <c r="B84" s="1207"/>
      <c r="C84" s="1207"/>
      <c r="D84" s="1207"/>
      <c r="E84" s="1207"/>
      <c r="F84" s="1208"/>
    </row>
    <row r="85" spans="1:9" x14ac:dyDescent="0.3">
      <c r="A85" s="221">
        <v>1</v>
      </c>
      <c r="B85" s="222" t="s">
        <v>442</v>
      </c>
      <c r="C85" s="476" t="s">
        <v>374</v>
      </c>
      <c r="D85" s="477">
        <f>SUM(D87:D107)</f>
        <v>0</v>
      </c>
      <c r="E85" s="473" t="s">
        <v>374</v>
      </c>
      <c r="F85" s="478">
        <f>SUM(F86:F107)</f>
        <v>0</v>
      </c>
      <c r="G85" s="468"/>
      <c r="H85" s="444"/>
      <c r="I85" s="462"/>
    </row>
    <row r="86" spans="1:9" s="84" customFormat="1" ht="23.25" customHeight="1" x14ac:dyDescent="0.3">
      <c r="A86" s="191"/>
      <c r="B86" s="190" t="s">
        <v>267</v>
      </c>
      <c r="C86" s="479"/>
      <c r="D86" s="474"/>
      <c r="E86" s="479"/>
      <c r="F86" s="475"/>
      <c r="G86" s="468"/>
      <c r="H86" s="444"/>
      <c r="I86" s="462">
        <f t="shared" ref="I86:I107" si="2">F86-H86</f>
        <v>0</v>
      </c>
    </row>
    <row r="87" spans="1:9" s="389" customFormat="1" x14ac:dyDescent="0.3">
      <c r="A87" s="191"/>
      <c r="B87" s="471" t="s">
        <v>554</v>
      </c>
      <c r="C87" s="479"/>
      <c r="D87" s="474"/>
      <c r="E87" s="479"/>
      <c r="F87" s="475"/>
      <c r="G87" s="468"/>
      <c r="H87" s="444"/>
      <c r="I87" s="462">
        <f t="shared" si="2"/>
        <v>0</v>
      </c>
    </row>
    <row r="88" spans="1:9" s="82" customFormat="1" x14ac:dyDescent="0.3">
      <c r="A88" s="191"/>
      <c r="B88" s="471" t="s">
        <v>555</v>
      </c>
      <c r="C88" s="479"/>
      <c r="D88" s="474"/>
      <c r="E88" s="479"/>
      <c r="F88" s="475"/>
      <c r="G88" s="468"/>
      <c r="H88" s="444"/>
      <c r="I88" s="462">
        <f t="shared" si="2"/>
        <v>0</v>
      </c>
    </row>
    <row r="89" spans="1:9" s="84" customFormat="1" ht="23.25" customHeight="1" x14ac:dyDescent="0.3">
      <c r="A89" s="191"/>
      <c r="B89" s="471" t="s">
        <v>556</v>
      </c>
      <c r="C89" s="479"/>
      <c r="D89" s="474"/>
      <c r="E89" s="479"/>
      <c r="F89" s="475"/>
      <c r="G89" s="468"/>
      <c r="H89" s="444"/>
      <c r="I89" s="462">
        <f t="shared" si="2"/>
        <v>0</v>
      </c>
    </row>
    <row r="90" spans="1:9" s="389" customFormat="1" x14ac:dyDescent="0.3">
      <c r="A90" s="191"/>
      <c r="B90" s="471" t="s">
        <v>557</v>
      </c>
      <c r="C90" s="479"/>
      <c r="D90" s="474"/>
      <c r="E90" s="479"/>
      <c r="F90" s="475"/>
      <c r="G90" s="468"/>
      <c r="H90" s="444"/>
      <c r="I90" s="462">
        <f t="shared" si="2"/>
        <v>0</v>
      </c>
    </row>
    <row r="91" spans="1:9" x14ac:dyDescent="0.3">
      <c r="A91" s="191"/>
      <c r="B91" s="471" t="s">
        <v>558</v>
      </c>
      <c r="C91" s="479"/>
      <c r="D91" s="474"/>
      <c r="E91" s="479"/>
      <c r="F91" s="475"/>
      <c r="G91" s="468"/>
      <c r="H91" s="444"/>
      <c r="I91" s="462">
        <f t="shared" si="2"/>
        <v>0</v>
      </c>
    </row>
    <row r="92" spans="1:9" x14ac:dyDescent="0.3">
      <c r="A92" s="191"/>
      <c r="B92" s="471" t="s">
        <v>559</v>
      </c>
      <c r="C92" s="479"/>
      <c r="D92" s="474"/>
      <c r="E92" s="479"/>
      <c r="F92" s="475"/>
      <c r="G92" s="468"/>
      <c r="H92" s="444"/>
      <c r="I92" s="462">
        <f t="shared" si="2"/>
        <v>0</v>
      </c>
    </row>
    <row r="93" spans="1:9" ht="37.5" x14ac:dyDescent="0.3">
      <c r="A93" s="191"/>
      <c r="B93" s="471" t="s">
        <v>560</v>
      </c>
      <c r="C93" s="479"/>
      <c r="D93" s="474"/>
      <c r="E93" s="479"/>
      <c r="F93" s="475"/>
      <c r="G93" s="468"/>
      <c r="H93" s="444"/>
      <c r="I93" s="462">
        <f t="shared" si="2"/>
        <v>0</v>
      </c>
    </row>
    <row r="94" spans="1:9" ht="37.5" x14ac:dyDescent="0.3">
      <c r="A94" s="191"/>
      <c r="B94" s="471" t="s">
        <v>561</v>
      </c>
      <c r="C94" s="479"/>
      <c r="D94" s="474"/>
      <c r="E94" s="479"/>
      <c r="F94" s="475"/>
      <c r="G94" s="468"/>
      <c r="H94" s="444"/>
      <c r="I94" s="462">
        <f t="shared" si="2"/>
        <v>0</v>
      </c>
    </row>
    <row r="95" spans="1:9" x14ac:dyDescent="0.3">
      <c r="A95" s="191"/>
      <c r="B95" s="471" t="s">
        <v>562</v>
      </c>
      <c r="C95" s="479"/>
      <c r="D95" s="474"/>
      <c r="E95" s="479"/>
      <c r="F95" s="475"/>
      <c r="G95" s="468"/>
      <c r="H95" s="444"/>
      <c r="I95" s="462">
        <f t="shared" si="2"/>
        <v>0</v>
      </c>
    </row>
    <row r="96" spans="1:9" x14ac:dyDescent="0.3">
      <c r="A96" s="191"/>
      <c r="B96" s="471" t="s">
        <v>563</v>
      </c>
      <c r="C96" s="479"/>
      <c r="D96" s="474"/>
      <c r="E96" s="479"/>
      <c r="F96" s="475"/>
      <c r="G96" s="468"/>
      <c r="H96" s="444"/>
      <c r="I96" s="462">
        <f t="shared" si="2"/>
        <v>0</v>
      </c>
    </row>
    <row r="97" spans="1:9" x14ac:dyDescent="0.3">
      <c r="A97" s="191"/>
      <c r="B97" s="471" t="s">
        <v>564</v>
      </c>
      <c r="C97" s="479"/>
      <c r="D97" s="474"/>
      <c r="E97" s="479"/>
      <c r="F97" s="475"/>
      <c r="G97" s="468"/>
      <c r="H97" s="444"/>
      <c r="I97" s="462">
        <f t="shared" si="2"/>
        <v>0</v>
      </c>
    </row>
    <row r="98" spans="1:9" x14ac:dyDescent="0.3">
      <c r="A98" s="191"/>
      <c r="B98" s="471" t="s">
        <v>565</v>
      </c>
      <c r="C98" s="479"/>
      <c r="D98" s="474"/>
      <c r="E98" s="479"/>
      <c r="F98" s="475"/>
      <c r="G98" s="468"/>
      <c r="H98" s="444"/>
      <c r="I98" s="462">
        <f t="shared" si="2"/>
        <v>0</v>
      </c>
    </row>
    <row r="99" spans="1:9" ht="37.5" x14ac:dyDescent="0.3">
      <c r="A99" s="191"/>
      <c r="B99" s="471" t="s">
        <v>566</v>
      </c>
      <c r="C99" s="479"/>
      <c r="D99" s="474"/>
      <c r="E99" s="479"/>
      <c r="F99" s="475"/>
      <c r="G99" s="468"/>
      <c r="H99" s="444"/>
      <c r="I99" s="462">
        <f t="shared" si="2"/>
        <v>0</v>
      </c>
    </row>
    <row r="100" spans="1:9" x14ac:dyDescent="0.3">
      <c r="A100" s="191"/>
      <c r="B100" s="471" t="s">
        <v>567</v>
      </c>
      <c r="C100" s="479"/>
      <c r="D100" s="474"/>
      <c r="E100" s="479"/>
      <c r="F100" s="475"/>
      <c r="G100" s="468"/>
      <c r="H100" s="444"/>
      <c r="I100" s="462">
        <f t="shared" si="2"/>
        <v>0</v>
      </c>
    </row>
    <row r="101" spans="1:9" x14ac:dyDescent="0.3">
      <c r="A101" s="191"/>
      <c r="B101" s="471" t="s">
        <v>568</v>
      </c>
      <c r="C101" s="479"/>
      <c r="D101" s="474"/>
      <c r="E101" s="479"/>
      <c r="F101" s="475"/>
      <c r="G101" s="468"/>
      <c r="H101" s="444"/>
      <c r="I101" s="462">
        <f t="shared" si="2"/>
        <v>0</v>
      </c>
    </row>
    <row r="102" spans="1:9" x14ac:dyDescent="0.3">
      <c r="A102" s="191"/>
      <c r="B102" s="190"/>
      <c r="C102" s="479"/>
      <c r="D102" s="474"/>
      <c r="E102" s="479"/>
      <c r="F102" s="475"/>
      <c r="G102" s="468"/>
      <c r="H102" s="444"/>
      <c r="I102" s="462">
        <f t="shared" si="2"/>
        <v>0</v>
      </c>
    </row>
    <row r="103" spans="1:9" x14ac:dyDescent="0.3">
      <c r="A103" s="191"/>
      <c r="B103" s="190"/>
      <c r="C103" s="479"/>
      <c r="D103" s="474"/>
      <c r="E103" s="479"/>
      <c r="F103" s="475"/>
      <c r="G103" s="468"/>
      <c r="H103" s="444"/>
      <c r="I103" s="462">
        <f t="shared" si="2"/>
        <v>0</v>
      </c>
    </row>
    <row r="104" spans="1:9" x14ac:dyDescent="0.3">
      <c r="A104" s="191"/>
      <c r="B104" s="190"/>
      <c r="C104" s="479"/>
      <c r="D104" s="474"/>
      <c r="E104" s="479"/>
      <c r="F104" s="475"/>
      <c r="G104" s="468"/>
      <c r="H104" s="444"/>
      <c r="I104" s="462">
        <f t="shared" si="2"/>
        <v>0</v>
      </c>
    </row>
    <row r="105" spans="1:9" x14ac:dyDescent="0.3">
      <c r="A105" s="191"/>
      <c r="B105" s="190"/>
      <c r="C105" s="479"/>
      <c r="D105" s="474"/>
      <c r="E105" s="479"/>
      <c r="F105" s="475"/>
      <c r="G105" s="468"/>
      <c r="H105" s="444"/>
      <c r="I105" s="462">
        <f t="shared" si="2"/>
        <v>0</v>
      </c>
    </row>
    <row r="106" spans="1:9" x14ac:dyDescent="0.3">
      <c r="A106" s="191"/>
      <c r="B106" s="190"/>
      <c r="C106" s="479"/>
      <c r="D106" s="474"/>
      <c r="E106" s="479"/>
      <c r="F106" s="475"/>
      <c r="G106" s="468"/>
      <c r="H106" s="444"/>
      <c r="I106" s="462">
        <f t="shared" si="2"/>
        <v>0</v>
      </c>
    </row>
    <row r="107" spans="1:9" x14ac:dyDescent="0.3">
      <c r="A107" s="191"/>
      <c r="B107" s="190"/>
      <c r="C107" s="479"/>
      <c r="D107" s="474"/>
      <c r="E107" s="479"/>
      <c r="F107" s="475"/>
      <c r="G107" s="468"/>
      <c r="H107" s="444"/>
      <c r="I107" s="462">
        <f t="shared" si="2"/>
        <v>0</v>
      </c>
    </row>
    <row r="108" spans="1:9" x14ac:dyDescent="0.3">
      <c r="A108" s="221">
        <v>2</v>
      </c>
      <c r="B108" s="222" t="s">
        <v>443</v>
      </c>
      <c r="C108" s="476" t="s">
        <v>374</v>
      </c>
      <c r="D108" s="480">
        <f>SUM(D110:D113)</f>
        <v>0</v>
      </c>
      <c r="E108" s="476" t="s">
        <v>374</v>
      </c>
      <c r="F108" s="481">
        <f>SUM(F109:F113)</f>
        <v>0</v>
      </c>
      <c r="G108" s="468"/>
      <c r="H108" s="444"/>
      <c r="I108" s="462"/>
    </row>
    <row r="109" spans="1:9" x14ac:dyDescent="0.3">
      <c r="A109" s="191"/>
      <c r="B109" s="190" t="s">
        <v>267</v>
      </c>
      <c r="C109" s="479"/>
      <c r="D109" s="474"/>
      <c r="E109" s="479"/>
      <c r="F109" s="475"/>
      <c r="G109" s="468"/>
      <c r="H109" s="444"/>
      <c r="I109" s="462">
        <f t="shared" ref="I109:I113" si="3">F109-H109</f>
        <v>0</v>
      </c>
    </row>
    <row r="110" spans="1:9" x14ac:dyDescent="0.3">
      <c r="A110" s="191"/>
      <c r="B110" s="190"/>
      <c r="C110" s="479"/>
      <c r="D110" s="474" t="s">
        <v>444</v>
      </c>
      <c r="E110" s="479"/>
      <c r="F110" s="475"/>
      <c r="G110" s="468"/>
      <c r="H110" s="444"/>
      <c r="I110" s="462">
        <f t="shared" si="3"/>
        <v>0</v>
      </c>
    </row>
    <row r="111" spans="1:9" x14ac:dyDescent="0.3">
      <c r="A111" s="191"/>
      <c r="B111" s="190"/>
      <c r="C111" s="479"/>
      <c r="D111" s="474"/>
      <c r="E111" s="479"/>
      <c r="F111" s="475"/>
      <c r="G111" s="468"/>
      <c r="H111" s="444"/>
      <c r="I111" s="462">
        <f t="shared" si="3"/>
        <v>0</v>
      </c>
    </row>
    <row r="112" spans="1:9" x14ac:dyDescent="0.3">
      <c r="A112" s="191"/>
      <c r="B112" s="190"/>
      <c r="C112" s="479"/>
      <c r="D112" s="474"/>
      <c r="E112" s="479"/>
      <c r="F112" s="475"/>
      <c r="G112" s="468"/>
      <c r="H112" s="444"/>
      <c r="I112" s="462">
        <f t="shared" si="3"/>
        <v>0</v>
      </c>
    </row>
    <row r="113" spans="1:9" x14ac:dyDescent="0.3">
      <c r="A113" s="191"/>
      <c r="B113" s="190"/>
      <c r="C113" s="479"/>
      <c r="D113" s="474"/>
      <c r="E113" s="479"/>
      <c r="F113" s="475"/>
      <c r="G113" s="468"/>
      <c r="H113" s="444"/>
      <c r="I113" s="462">
        <f t="shared" si="3"/>
        <v>0</v>
      </c>
    </row>
    <row r="114" spans="1:9" x14ac:dyDescent="0.3">
      <c r="A114" s="221">
        <v>3</v>
      </c>
      <c r="B114" s="222" t="s">
        <v>445</v>
      </c>
      <c r="C114" s="476" t="s">
        <v>374</v>
      </c>
      <c r="D114" s="480">
        <f>SUM(D116:D130)</f>
        <v>0</v>
      </c>
      <c r="E114" s="476" t="s">
        <v>374</v>
      </c>
      <c r="F114" s="481">
        <f>SUM(F115:F122)</f>
        <v>0</v>
      </c>
      <c r="G114" s="468"/>
      <c r="H114" s="444"/>
      <c r="I114" s="462"/>
    </row>
    <row r="115" spans="1:9" x14ac:dyDescent="0.3">
      <c r="A115" s="191"/>
      <c r="B115" s="190" t="s">
        <v>267</v>
      </c>
      <c r="C115" s="479"/>
      <c r="D115" s="474"/>
      <c r="E115" s="479"/>
      <c r="F115" s="475"/>
      <c r="G115" s="468"/>
      <c r="H115" s="444"/>
      <c r="I115" s="462">
        <f t="shared" ref="I115:I122" si="4">F115-H115</f>
        <v>0</v>
      </c>
    </row>
    <row r="116" spans="1:9" x14ac:dyDescent="0.3">
      <c r="A116" s="191"/>
      <c r="B116" s="225"/>
      <c r="C116" s="479"/>
      <c r="D116" s="474"/>
      <c r="E116" s="479"/>
      <c r="F116" s="475"/>
      <c r="G116" s="468"/>
      <c r="H116" s="444"/>
      <c r="I116" s="462">
        <f t="shared" si="4"/>
        <v>0</v>
      </c>
    </row>
    <row r="117" spans="1:9" x14ac:dyDescent="0.3">
      <c r="A117" s="191"/>
      <c r="B117" s="225"/>
      <c r="C117" s="479"/>
      <c r="D117" s="474"/>
      <c r="E117" s="479"/>
      <c r="F117" s="475"/>
      <c r="G117" s="468"/>
      <c r="H117" s="444"/>
      <c r="I117" s="462">
        <f t="shared" si="4"/>
        <v>0</v>
      </c>
    </row>
    <row r="118" spans="1:9" x14ac:dyDescent="0.3">
      <c r="A118" s="191"/>
      <c r="B118" s="225"/>
      <c r="C118" s="479"/>
      <c r="D118" s="474"/>
      <c r="E118" s="479"/>
      <c r="F118" s="475"/>
      <c r="G118" s="468"/>
      <c r="H118" s="444"/>
      <c r="I118" s="462">
        <f t="shared" si="4"/>
        <v>0</v>
      </c>
    </row>
    <row r="119" spans="1:9" x14ac:dyDescent="0.3">
      <c r="A119" s="191"/>
      <c r="B119" s="225"/>
      <c r="C119" s="479"/>
      <c r="D119" s="474"/>
      <c r="E119" s="479"/>
      <c r="F119" s="475"/>
      <c r="G119" s="468"/>
      <c r="H119" s="444"/>
      <c r="I119" s="462">
        <f t="shared" si="4"/>
        <v>0</v>
      </c>
    </row>
    <row r="120" spans="1:9" x14ac:dyDescent="0.3">
      <c r="A120" s="191"/>
      <c r="B120" s="225"/>
      <c r="C120" s="479"/>
      <c r="D120" s="474"/>
      <c r="E120" s="479"/>
      <c r="F120" s="475"/>
      <c r="G120" s="468"/>
      <c r="H120" s="444"/>
      <c r="I120" s="462">
        <f t="shared" si="4"/>
        <v>0</v>
      </c>
    </row>
    <row r="121" spans="1:9" x14ac:dyDescent="0.3">
      <c r="A121" s="191"/>
      <c r="B121" s="225"/>
      <c r="C121" s="479"/>
      <c r="D121" s="474"/>
      <c r="E121" s="479"/>
      <c r="F121" s="475"/>
      <c r="G121" s="468"/>
      <c r="H121" s="444"/>
      <c r="I121" s="462">
        <f t="shared" si="4"/>
        <v>0</v>
      </c>
    </row>
    <row r="122" spans="1:9" x14ac:dyDescent="0.3">
      <c r="A122" s="191"/>
      <c r="B122" s="226"/>
      <c r="C122" s="479"/>
      <c r="D122" s="474"/>
      <c r="E122" s="479"/>
      <c r="F122" s="475"/>
      <c r="G122" s="468"/>
      <c r="H122" s="444"/>
      <c r="I122" s="462">
        <f t="shared" si="4"/>
        <v>0</v>
      </c>
    </row>
    <row r="123" spans="1:9" x14ac:dyDescent="0.3">
      <c r="A123" s="221">
        <v>4</v>
      </c>
      <c r="B123" s="221" t="s">
        <v>446</v>
      </c>
      <c r="C123" s="476" t="s">
        <v>374</v>
      </c>
      <c r="D123" s="480">
        <f>SUM(D130:D130)</f>
        <v>0</v>
      </c>
      <c r="E123" s="476" t="s">
        <v>374</v>
      </c>
      <c r="F123" s="481">
        <f>SUM(F124:F130)</f>
        <v>0</v>
      </c>
      <c r="G123" s="468"/>
      <c r="H123" s="444"/>
      <c r="I123" s="462"/>
    </row>
    <row r="124" spans="1:9" x14ac:dyDescent="0.3">
      <c r="A124" s="191"/>
      <c r="B124" s="225" t="s">
        <v>267</v>
      </c>
      <c r="C124" s="479"/>
      <c r="D124" s="474"/>
      <c r="E124" s="479"/>
      <c r="F124" s="475"/>
      <c r="G124" s="468"/>
      <c r="H124" s="444"/>
      <c r="I124" s="462">
        <f t="shared" ref="I124:I130" si="5">F124-H124</f>
        <v>0</v>
      </c>
    </row>
    <row r="125" spans="1:9" x14ac:dyDescent="0.3">
      <c r="A125" s="191"/>
      <c r="B125" s="472" t="s">
        <v>569</v>
      </c>
      <c r="C125" s="479"/>
      <c r="D125" s="474"/>
      <c r="E125" s="479"/>
      <c r="F125" s="475"/>
      <c r="G125" s="468"/>
      <c r="H125" s="444"/>
      <c r="I125" s="462">
        <f t="shared" si="5"/>
        <v>0</v>
      </c>
    </row>
    <row r="126" spans="1:9" x14ac:dyDescent="0.3">
      <c r="A126" s="191"/>
      <c r="B126" s="225"/>
      <c r="C126" s="479"/>
      <c r="D126" s="474"/>
      <c r="E126" s="479"/>
      <c r="F126" s="475"/>
      <c r="G126" s="468"/>
      <c r="H126" s="444"/>
      <c r="I126" s="462">
        <f t="shared" si="5"/>
        <v>0</v>
      </c>
    </row>
    <row r="127" spans="1:9" x14ac:dyDescent="0.3">
      <c r="A127" s="191"/>
      <c r="B127" s="225"/>
      <c r="C127" s="479"/>
      <c r="D127" s="474"/>
      <c r="E127" s="479"/>
      <c r="F127" s="475"/>
      <c r="G127" s="468"/>
      <c r="H127" s="444"/>
      <c r="I127" s="462">
        <f t="shared" si="5"/>
        <v>0</v>
      </c>
    </row>
    <row r="128" spans="1:9" x14ac:dyDescent="0.3">
      <c r="A128" s="191"/>
      <c r="B128" s="225"/>
      <c r="C128" s="479"/>
      <c r="D128" s="474"/>
      <c r="E128" s="479"/>
      <c r="F128" s="475"/>
      <c r="G128" s="468"/>
      <c r="H128" s="444"/>
      <c r="I128" s="462">
        <f t="shared" si="5"/>
        <v>0</v>
      </c>
    </row>
    <row r="129" spans="1:9" x14ac:dyDescent="0.3">
      <c r="A129" s="191"/>
      <c r="B129" s="225"/>
      <c r="C129" s="479"/>
      <c r="D129" s="474"/>
      <c r="E129" s="479"/>
      <c r="F129" s="475"/>
      <c r="G129" s="468"/>
      <c r="H129" s="444"/>
      <c r="I129" s="462">
        <f t="shared" si="5"/>
        <v>0</v>
      </c>
    </row>
    <row r="130" spans="1:9" x14ac:dyDescent="0.3">
      <c r="A130" s="191"/>
      <c r="B130" s="225"/>
      <c r="C130" s="479"/>
      <c r="D130" s="474"/>
      <c r="E130" s="479"/>
      <c r="F130" s="475"/>
      <c r="G130" s="468"/>
      <c r="H130" s="444"/>
      <c r="I130" s="462">
        <f t="shared" si="5"/>
        <v>0</v>
      </c>
    </row>
    <row r="131" spans="1:9" x14ac:dyDescent="0.3">
      <c r="A131" s="221">
        <v>5</v>
      </c>
      <c r="B131" s="221" t="s">
        <v>447</v>
      </c>
      <c r="C131" s="476" t="s">
        <v>374</v>
      </c>
      <c r="D131" s="480">
        <f>SUM(D132:D154)</f>
        <v>0</v>
      </c>
      <c r="E131" s="476" t="s">
        <v>374</v>
      </c>
      <c r="F131" s="481">
        <f>SUM(F132:F154)</f>
        <v>0</v>
      </c>
      <c r="G131" s="468"/>
      <c r="H131" s="444"/>
      <c r="I131" s="462"/>
    </row>
    <row r="132" spans="1:9" x14ac:dyDescent="0.3">
      <c r="A132" s="227"/>
      <c r="B132" s="228" t="s">
        <v>267</v>
      </c>
      <c r="C132" s="479"/>
      <c r="D132" s="474"/>
      <c r="E132" s="479"/>
      <c r="F132" s="475"/>
      <c r="G132" s="468"/>
      <c r="H132" s="444"/>
      <c r="I132" s="462">
        <f t="shared" ref="I132:I138" si="6">F132-H132</f>
        <v>0</v>
      </c>
    </row>
    <row r="133" spans="1:9" x14ac:dyDescent="0.3">
      <c r="A133" s="191"/>
      <c r="B133" s="471" t="s">
        <v>570</v>
      </c>
      <c r="C133" s="479"/>
      <c r="D133" s="474"/>
      <c r="E133" s="479"/>
      <c r="F133" s="475"/>
      <c r="G133" s="468"/>
      <c r="H133" s="444"/>
      <c r="I133" s="462">
        <f t="shared" si="6"/>
        <v>0</v>
      </c>
    </row>
    <row r="134" spans="1:9" x14ac:dyDescent="0.3">
      <c r="A134" s="191"/>
      <c r="B134" s="471" t="s">
        <v>571</v>
      </c>
      <c r="C134" s="479"/>
      <c r="D134" s="474"/>
      <c r="E134" s="479"/>
      <c r="F134" s="475"/>
      <c r="G134" s="468"/>
      <c r="H134" s="444"/>
      <c r="I134" s="462">
        <f t="shared" si="6"/>
        <v>0</v>
      </c>
    </row>
    <row r="135" spans="1:9" x14ac:dyDescent="0.3">
      <c r="A135" s="191"/>
      <c r="B135" s="471" t="s">
        <v>572</v>
      </c>
      <c r="C135" s="479"/>
      <c r="D135" s="474"/>
      <c r="E135" s="479"/>
      <c r="F135" s="475"/>
      <c r="G135" s="468"/>
      <c r="H135" s="444"/>
      <c r="I135" s="462">
        <f t="shared" si="6"/>
        <v>0</v>
      </c>
    </row>
    <row r="136" spans="1:9" x14ac:dyDescent="0.3">
      <c r="A136" s="191"/>
      <c r="B136" s="471" t="s">
        <v>573</v>
      </c>
      <c r="C136" s="479"/>
      <c r="D136" s="474"/>
      <c r="E136" s="479"/>
      <c r="F136" s="475"/>
      <c r="G136" s="468"/>
      <c r="H136" s="444"/>
      <c r="I136" s="462">
        <f t="shared" si="6"/>
        <v>0</v>
      </c>
    </row>
    <row r="137" spans="1:9" x14ac:dyDescent="0.3">
      <c r="A137" s="191"/>
      <c r="B137" s="472" t="s">
        <v>574</v>
      </c>
      <c r="C137" s="479"/>
      <c r="D137" s="474"/>
      <c r="E137" s="479"/>
      <c r="F137" s="475"/>
      <c r="G137" s="468"/>
      <c r="H137" s="444"/>
      <c r="I137" s="462">
        <f t="shared" si="6"/>
        <v>0</v>
      </c>
    </row>
    <row r="138" spans="1:9" x14ac:dyDescent="0.3">
      <c r="A138" s="191"/>
      <c r="B138" s="471" t="s">
        <v>575</v>
      </c>
      <c r="C138" s="479"/>
      <c r="D138" s="474"/>
      <c r="E138" s="479"/>
      <c r="F138" s="475"/>
      <c r="G138" s="468"/>
      <c r="H138" s="444"/>
      <c r="I138" s="462">
        <f t="shared" si="6"/>
        <v>0</v>
      </c>
    </row>
    <row r="139" spans="1:9" x14ac:dyDescent="0.3">
      <c r="A139" s="191"/>
      <c r="B139" s="471" t="s">
        <v>579</v>
      </c>
      <c r="C139" s="479"/>
      <c r="D139" s="474"/>
      <c r="E139" s="479"/>
      <c r="F139" s="475"/>
      <c r="G139" s="468"/>
      <c r="H139" s="444"/>
      <c r="I139" s="462"/>
    </row>
    <row r="140" spans="1:9" x14ac:dyDescent="0.3">
      <c r="A140" s="191"/>
      <c r="B140" s="471" t="s">
        <v>576</v>
      </c>
      <c r="C140" s="479"/>
      <c r="D140" s="474"/>
      <c r="E140" s="479"/>
      <c r="F140" s="475"/>
      <c r="G140" s="468"/>
      <c r="H140" s="444"/>
      <c r="I140" s="462">
        <f t="shared" ref="I140:I153" si="7">F140-H140</f>
        <v>0</v>
      </c>
    </row>
    <row r="141" spans="1:9" x14ac:dyDescent="0.3">
      <c r="A141" s="191"/>
      <c r="B141" s="471" t="s">
        <v>577</v>
      </c>
      <c r="C141" s="479"/>
      <c r="D141" s="474"/>
      <c r="E141" s="479"/>
      <c r="F141" s="475"/>
      <c r="G141" s="468"/>
      <c r="H141" s="444"/>
      <c r="I141" s="462">
        <f t="shared" si="7"/>
        <v>0</v>
      </c>
    </row>
    <row r="142" spans="1:9" x14ac:dyDescent="0.3">
      <c r="A142" s="191"/>
      <c r="B142" s="471" t="s">
        <v>578</v>
      </c>
      <c r="C142" s="479"/>
      <c r="D142" s="474"/>
      <c r="E142" s="479"/>
      <c r="F142" s="475"/>
      <c r="G142" s="468"/>
      <c r="H142" s="444"/>
      <c r="I142" s="462">
        <f t="shared" si="7"/>
        <v>0</v>
      </c>
    </row>
    <row r="143" spans="1:9" x14ac:dyDescent="0.3">
      <c r="A143" s="191"/>
      <c r="B143" s="471"/>
      <c r="C143" s="479"/>
      <c r="D143" s="474"/>
      <c r="E143" s="479"/>
      <c r="F143" s="475"/>
      <c r="G143" s="468"/>
      <c r="H143" s="444"/>
      <c r="I143" s="462">
        <f t="shared" si="7"/>
        <v>0</v>
      </c>
    </row>
    <row r="144" spans="1:9" x14ac:dyDescent="0.3">
      <c r="A144" s="191"/>
      <c r="B144" s="471"/>
      <c r="C144" s="479"/>
      <c r="D144" s="474"/>
      <c r="E144" s="479"/>
      <c r="F144" s="475"/>
      <c r="G144" s="468"/>
      <c r="H144" s="444"/>
      <c r="I144" s="462">
        <f t="shared" si="7"/>
        <v>0</v>
      </c>
    </row>
    <row r="145" spans="1:9" x14ac:dyDescent="0.3">
      <c r="A145" s="191"/>
      <c r="B145" s="190"/>
      <c r="C145" s="479"/>
      <c r="D145" s="474"/>
      <c r="E145" s="479"/>
      <c r="F145" s="475"/>
      <c r="G145" s="468"/>
      <c r="H145" s="444"/>
      <c r="I145" s="462">
        <f t="shared" si="7"/>
        <v>0</v>
      </c>
    </row>
    <row r="146" spans="1:9" x14ac:dyDescent="0.3">
      <c r="A146" s="191"/>
      <c r="B146" s="190"/>
      <c r="C146" s="479"/>
      <c r="D146" s="474"/>
      <c r="E146" s="479"/>
      <c r="F146" s="475"/>
      <c r="G146" s="468"/>
      <c r="H146" s="444"/>
      <c r="I146" s="462">
        <f t="shared" si="7"/>
        <v>0</v>
      </c>
    </row>
    <row r="147" spans="1:9" x14ac:dyDescent="0.3">
      <c r="A147" s="191"/>
      <c r="B147" s="190"/>
      <c r="C147" s="479"/>
      <c r="D147" s="474"/>
      <c r="E147" s="479"/>
      <c r="F147" s="475"/>
      <c r="G147" s="468"/>
      <c r="H147" s="444"/>
      <c r="I147" s="462">
        <f t="shared" si="7"/>
        <v>0</v>
      </c>
    </row>
    <row r="148" spans="1:9" x14ac:dyDescent="0.3">
      <c r="A148" s="191"/>
      <c r="B148" s="190"/>
      <c r="C148" s="479"/>
      <c r="D148" s="474"/>
      <c r="E148" s="479"/>
      <c r="F148" s="475"/>
      <c r="G148" s="468"/>
      <c r="H148" s="444"/>
      <c r="I148" s="462">
        <f t="shared" si="7"/>
        <v>0</v>
      </c>
    </row>
    <row r="149" spans="1:9" x14ac:dyDescent="0.3">
      <c r="A149" s="191"/>
      <c r="B149" s="190"/>
      <c r="C149" s="479"/>
      <c r="D149" s="474"/>
      <c r="E149" s="479"/>
      <c r="F149" s="475"/>
      <c r="G149" s="468"/>
      <c r="H149" s="444"/>
      <c r="I149" s="462">
        <f t="shared" si="7"/>
        <v>0</v>
      </c>
    </row>
    <row r="150" spans="1:9" x14ac:dyDescent="0.3">
      <c r="A150" s="191"/>
      <c r="B150" s="190"/>
      <c r="C150" s="479"/>
      <c r="D150" s="474"/>
      <c r="E150" s="479"/>
      <c r="F150" s="475"/>
      <c r="G150" s="468"/>
      <c r="H150" s="444"/>
      <c r="I150" s="462">
        <f t="shared" si="7"/>
        <v>0</v>
      </c>
    </row>
    <row r="151" spans="1:9" x14ac:dyDescent="0.3">
      <c r="A151" s="191"/>
      <c r="B151" s="190"/>
      <c r="C151" s="479"/>
      <c r="D151" s="474"/>
      <c r="E151" s="479"/>
      <c r="F151" s="475"/>
      <c r="G151" s="468"/>
      <c r="H151" s="444"/>
      <c r="I151" s="462">
        <f t="shared" si="7"/>
        <v>0</v>
      </c>
    </row>
    <row r="152" spans="1:9" x14ac:dyDescent="0.3">
      <c r="A152" s="191"/>
      <c r="B152" s="225"/>
      <c r="C152" s="479"/>
      <c r="D152" s="474"/>
      <c r="E152" s="479"/>
      <c r="F152" s="482"/>
      <c r="G152" s="468"/>
      <c r="H152" s="444"/>
      <c r="I152" s="462">
        <f t="shared" si="7"/>
        <v>0</v>
      </c>
    </row>
    <row r="153" spans="1:9" x14ac:dyDescent="0.3">
      <c r="A153" s="191"/>
      <c r="B153" s="190"/>
      <c r="C153" s="479"/>
      <c r="D153" s="474"/>
      <c r="E153" s="479"/>
      <c r="F153" s="475"/>
      <c r="G153" s="468"/>
      <c r="H153" s="444"/>
      <c r="I153" s="462">
        <f t="shared" si="7"/>
        <v>0</v>
      </c>
    </row>
    <row r="154" spans="1:9" x14ac:dyDescent="0.3">
      <c r="A154" s="191"/>
      <c r="B154" s="190"/>
      <c r="C154" s="479"/>
      <c r="D154" s="474"/>
      <c r="E154" s="479"/>
      <c r="F154" s="475"/>
      <c r="G154" s="468"/>
      <c r="H154" s="444"/>
      <c r="I154" s="462"/>
    </row>
    <row r="155" spans="1:9" x14ac:dyDescent="0.3">
      <c r="A155" s="192"/>
      <c r="B155" s="193" t="s">
        <v>364</v>
      </c>
      <c r="C155" s="483" t="s">
        <v>374</v>
      </c>
      <c r="D155" s="484">
        <f>D123+D114+D108+D85+D131</f>
        <v>0</v>
      </c>
      <c r="E155" s="483" t="s">
        <v>10</v>
      </c>
      <c r="F155" s="485">
        <f>F123+F114+F108+F85+F131</f>
        <v>0</v>
      </c>
      <c r="G155" s="470" t="s">
        <v>438</v>
      </c>
      <c r="H155" s="461">
        <f>SUM(H84:H154)</f>
        <v>0</v>
      </c>
      <c r="I155" s="461">
        <f>SUM(I84:I154)</f>
        <v>0</v>
      </c>
    </row>
    <row r="156" spans="1:9" x14ac:dyDescent="0.3">
      <c r="F156" s="194"/>
      <c r="G156" s="464" t="s">
        <v>552</v>
      </c>
      <c r="H156" s="465">
        <f>H83+H155</f>
        <v>0</v>
      </c>
      <c r="I156" s="465">
        <f>I83+I155</f>
        <v>0</v>
      </c>
    </row>
    <row r="157" spans="1:9" x14ac:dyDescent="0.3">
      <c r="F157" s="194"/>
    </row>
    <row r="158" spans="1:9" x14ac:dyDescent="0.3">
      <c r="F158" s="194"/>
    </row>
    <row r="159" spans="1:9" x14ac:dyDescent="0.25">
      <c r="A159" s="97" t="s">
        <v>541</v>
      </c>
      <c r="B159" s="84"/>
      <c r="C159" s="84"/>
      <c r="D159" s="378"/>
      <c r="E159" s="84"/>
      <c r="F159" s="604" t="s">
        <v>694</v>
      </c>
      <c r="G159" s="84"/>
      <c r="H159" s="84"/>
      <c r="I159" s="415"/>
    </row>
    <row r="160" spans="1:9" ht="15" x14ac:dyDescent="0.25">
      <c r="A160" s="389"/>
      <c r="B160" s="389"/>
      <c r="C160" s="389"/>
      <c r="D160" s="391" t="s">
        <v>171</v>
      </c>
      <c r="E160" s="389"/>
      <c r="F160" s="391" t="s">
        <v>172</v>
      </c>
      <c r="G160" s="389"/>
      <c r="H160" s="389"/>
      <c r="I160" s="393"/>
    </row>
    <row r="161" spans="1:9" ht="15.75" x14ac:dyDescent="0.25">
      <c r="A161" s="82"/>
      <c r="B161" s="82"/>
      <c r="C161" s="82"/>
      <c r="D161" s="82"/>
      <c r="E161" s="82"/>
      <c r="F161" s="82"/>
      <c r="G161" s="82"/>
      <c r="H161" s="82"/>
      <c r="I161" s="392"/>
    </row>
    <row r="162" spans="1:9" x14ac:dyDescent="0.25">
      <c r="A162" s="97" t="s">
        <v>173</v>
      </c>
      <c r="B162" s="84"/>
      <c r="C162" s="84"/>
      <c r="D162" s="378"/>
      <c r="E162" s="84"/>
      <c r="F162" s="714" t="s">
        <v>742</v>
      </c>
      <c r="G162" s="84"/>
      <c r="H162" s="84"/>
      <c r="I162" s="415"/>
    </row>
    <row r="163" spans="1:9" ht="15" x14ac:dyDescent="0.25">
      <c r="A163" s="389"/>
      <c r="B163" s="389"/>
      <c r="C163" s="389"/>
      <c r="D163" s="391" t="s">
        <v>171</v>
      </c>
      <c r="E163" s="389"/>
      <c r="F163" s="391" t="s">
        <v>172</v>
      </c>
      <c r="G163" s="389"/>
      <c r="H163" s="389"/>
      <c r="I163" s="393"/>
    </row>
    <row r="166" spans="1:9" ht="21" x14ac:dyDescent="0.35">
      <c r="B166" s="232"/>
    </row>
  </sheetData>
  <mergeCells count="7">
    <mergeCell ref="A84:F84"/>
    <mergeCell ref="A3:F3"/>
    <mergeCell ref="A9:A10"/>
    <mergeCell ref="B9:B10"/>
    <mergeCell ref="C9:D9"/>
    <mergeCell ref="E9:F9"/>
    <mergeCell ref="A12:F12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L146"/>
  <sheetViews>
    <sheetView view="pageBreakPreview" topLeftCell="A7" zoomScale="80" zoomScaleSheetLayoutView="80" workbookViewId="0">
      <selection activeCell="N27" sqref="N27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ht="21" customHeight="1" x14ac:dyDescent="0.3">
      <c r="A12" s="1206" t="s">
        <v>550</v>
      </c>
      <c r="B12" s="1207"/>
      <c r="C12" s="1207"/>
      <c r="D12" s="1207"/>
      <c r="E12" s="1207"/>
      <c r="F12" s="1208"/>
      <c r="G12" s="223"/>
      <c r="H12" s="223"/>
      <c r="I12" s="223"/>
    </row>
    <row r="13" spans="1:11" s="506" customFormat="1" ht="21.6" hidden="1" customHeight="1" x14ac:dyDescent="0.25">
      <c r="A13" s="502">
        <v>1</v>
      </c>
      <c r="B13" s="503" t="s">
        <v>450</v>
      </c>
      <c r="C13" s="489" t="s">
        <v>374</v>
      </c>
      <c r="D13" s="490">
        <f>SUM(D14:D18)</f>
        <v>0</v>
      </c>
      <c r="E13" s="489" t="s">
        <v>374</v>
      </c>
      <c r="F13" s="490">
        <f>SUM(F14:F18)</f>
        <v>0</v>
      </c>
      <c r="G13" s="504"/>
      <c r="H13" s="504"/>
      <c r="I13" s="504"/>
      <c r="J13" s="505"/>
    </row>
    <row r="14" spans="1:11" hidden="1" x14ac:dyDescent="0.3">
      <c r="A14" s="454"/>
      <c r="B14" s="491" t="s">
        <v>451</v>
      </c>
      <c r="C14" s="492"/>
      <c r="D14" s="467"/>
      <c r="E14" s="492"/>
      <c r="F14" s="467"/>
      <c r="G14" s="220"/>
      <c r="H14" s="220"/>
      <c r="I14" s="220">
        <f t="shared" ref="I14:I69" si="0">F14-H14</f>
        <v>0</v>
      </c>
    </row>
    <row r="15" spans="1:11" hidden="1" x14ac:dyDescent="0.3">
      <c r="A15" s="454"/>
      <c r="B15" s="507" t="s">
        <v>580</v>
      </c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91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hidden="1" x14ac:dyDescent="0.3">
      <c r="A18" s="454"/>
      <c r="B18" s="450"/>
      <c r="C18" s="492"/>
      <c r="D18" s="467"/>
      <c r="E18" s="492"/>
      <c r="F18" s="467"/>
      <c r="G18" s="220"/>
      <c r="H18" s="220"/>
      <c r="I18" s="220">
        <f t="shared" si="0"/>
        <v>0</v>
      </c>
    </row>
    <row r="19" spans="1:10" s="506" customFormat="1" ht="21.6" hidden="1" customHeight="1" x14ac:dyDescent="0.25">
      <c r="A19" s="502">
        <v>2</v>
      </c>
      <c r="B19" s="503" t="s">
        <v>452</v>
      </c>
      <c r="C19" s="489" t="s">
        <v>374</v>
      </c>
      <c r="D19" s="490">
        <f>SUM(D20:D26)</f>
        <v>0</v>
      </c>
      <c r="E19" s="489" t="s">
        <v>374</v>
      </c>
      <c r="F19" s="490">
        <f>SUM(F20:F26)</f>
        <v>0</v>
      </c>
      <c r="G19" s="504"/>
      <c r="H19" s="504"/>
      <c r="I19" s="504"/>
      <c r="J19" s="505"/>
    </row>
    <row r="20" spans="1:10" hidden="1" x14ac:dyDescent="0.3">
      <c r="A20" s="454"/>
      <c r="B20" s="491" t="s">
        <v>267</v>
      </c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hidden="1" x14ac:dyDescent="0.3">
      <c r="A26" s="454"/>
      <c r="B26" s="491"/>
      <c r="C26" s="492"/>
      <c r="D26" s="467"/>
      <c r="E26" s="492"/>
      <c r="F26" s="467"/>
      <c r="G26" s="220"/>
      <c r="H26" s="220"/>
      <c r="I26" s="220">
        <f t="shared" si="0"/>
        <v>0</v>
      </c>
    </row>
    <row r="27" spans="1:10" s="506" customFormat="1" ht="21.6" hidden="1" customHeight="1" x14ac:dyDescent="0.25">
      <c r="A27" s="502">
        <v>3</v>
      </c>
      <c r="B27" s="503" t="s">
        <v>453</v>
      </c>
      <c r="C27" s="489" t="s">
        <v>374</v>
      </c>
      <c r="D27" s="490">
        <f>SUM(D28:D32)</f>
        <v>0</v>
      </c>
      <c r="E27" s="489" t="s">
        <v>374</v>
      </c>
      <c r="F27" s="490">
        <f>SUM(F28:F33)</f>
        <v>0</v>
      </c>
      <c r="G27" s="504"/>
      <c r="H27" s="504"/>
      <c r="I27" s="504"/>
      <c r="J27" s="505"/>
    </row>
    <row r="28" spans="1:10" hidden="1" x14ac:dyDescent="0.3">
      <c r="A28" s="454"/>
      <c r="B28" s="491" t="s">
        <v>267</v>
      </c>
      <c r="C28" s="492"/>
      <c r="D28" s="467"/>
      <c r="E28" s="492"/>
      <c r="F28" s="467"/>
      <c r="G28" s="220"/>
      <c r="H28" s="220"/>
      <c r="I28" s="220">
        <f t="shared" si="0"/>
        <v>0</v>
      </c>
    </row>
    <row r="29" spans="1:10" hidden="1" x14ac:dyDescent="0.3">
      <c r="A29" s="454"/>
      <c r="B29" s="493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1"/>
      <c r="C30" s="492"/>
      <c r="D30" s="467"/>
      <c r="E30" s="492"/>
      <c r="F30" s="467"/>
      <c r="G30" s="220"/>
      <c r="H30" s="229"/>
      <c r="I30" s="220">
        <f t="shared" si="0"/>
        <v>0</v>
      </c>
    </row>
    <row r="31" spans="1:10" hidden="1" x14ac:dyDescent="0.3">
      <c r="A31" s="454"/>
      <c r="B31" s="494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hidden="1" x14ac:dyDescent="0.3">
      <c r="A33" s="454"/>
      <c r="B33" s="491"/>
      <c r="C33" s="492"/>
      <c r="D33" s="467"/>
      <c r="E33" s="492"/>
      <c r="F33" s="467"/>
      <c r="G33" s="220"/>
      <c r="H33" s="220"/>
      <c r="I33" s="220">
        <f t="shared" si="0"/>
        <v>0</v>
      </c>
    </row>
    <row r="34" spans="1:10" s="506" customFormat="1" ht="21.6" customHeight="1" x14ac:dyDescent="0.25">
      <c r="A34" s="502">
        <v>1</v>
      </c>
      <c r="B34" s="503" t="s">
        <v>454</v>
      </c>
      <c r="C34" s="489" t="s">
        <v>374</v>
      </c>
      <c r="D34" s="490">
        <f>SUM(D35:D68)</f>
        <v>0</v>
      </c>
      <c r="E34" s="489" t="s">
        <v>374</v>
      </c>
      <c r="F34" s="490">
        <f>SUM(F36:F72)</f>
        <v>800000</v>
      </c>
      <c r="G34" s="504"/>
      <c r="H34" s="504"/>
      <c r="I34" s="504"/>
      <c r="J34" s="505"/>
    </row>
    <row r="35" spans="1:10" x14ac:dyDescent="0.3">
      <c r="A35" s="501"/>
      <c r="B35" s="491" t="s">
        <v>267</v>
      </c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x14ac:dyDescent="0.3">
      <c r="A36" s="495"/>
      <c r="B36" s="491" t="s">
        <v>735</v>
      </c>
      <c r="C36" s="492"/>
      <c r="D36" s="467"/>
      <c r="E36" s="492"/>
      <c r="F36" s="467">
        <v>800000</v>
      </c>
      <c r="G36" s="220"/>
      <c r="H36" s="220"/>
      <c r="I36" s="220">
        <f t="shared" si="0"/>
        <v>800000</v>
      </c>
    </row>
    <row r="37" spans="1:10" hidden="1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507"/>
      <c r="C43" s="492"/>
      <c r="D43" s="467"/>
      <c r="E43" s="492"/>
      <c r="F43" s="467"/>
      <c r="G43" s="220"/>
      <c r="H43" s="220"/>
      <c r="I43" s="220">
        <f t="shared" si="0"/>
        <v>0</v>
      </c>
    </row>
    <row r="44" spans="1:10" hidden="1" x14ac:dyDescent="0.3">
      <c r="A44" s="495"/>
      <c r="B44" s="507"/>
      <c r="C44" s="492"/>
      <c r="D44" s="467"/>
      <c r="E44" s="492"/>
      <c r="F44" s="467"/>
      <c r="G44" s="220"/>
      <c r="H44" s="220"/>
      <c r="I44" s="220">
        <f t="shared" si="0"/>
        <v>0</v>
      </c>
    </row>
    <row r="45" spans="1:10" hidden="1" x14ac:dyDescent="0.3">
      <c r="A45" s="495"/>
      <c r="B45" s="507"/>
      <c r="C45" s="492"/>
      <c r="D45" s="467"/>
      <c r="E45" s="492"/>
      <c r="F45" s="467"/>
      <c r="G45" s="220"/>
      <c r="H45" s="220"/>
      <c r="I45" s="220">
        <f t="shared" si="0"/>
        <v>0</v>
      </c>
    </row>
    <row r="46" spans="1:10" hidden="1" x14ac:dyDescent="0.3">
      <c r="A46" s="495"/>
      <c r="B46" s="507"/>
      <c r="C46" s="492"/>
      <c r="D46" s="467"/>
      <c r="E46" s="492"/>
      <c r="F46" s="467"/>
      <c r="G46" s="220"/>
      <c r="H46" s="220"/>
      <c r="I46" s="220">
        <f t="shared" si="0"/>
        <v>0</v>
      </c>
    </row>
    <row r="47" spans="1:10" hidden="1" x14ac:dyDescent="0.3">
      <c r="A47" s="495"/>
      <c r="B47" s="507"/>
      <c r="C47" s="492"/>
      <c r="D47" s="467"/>
      <c r="E47" s="492"/>
      <c r="F47" s="467"/>
      <c r="G47" s="220"/>
      <c r="H47" s="220"/>
      <c r="I47" s="220">
        <f t="shared" si="0"/>
        <v>0</v>
      </c>
    </row>
    <row r="48" spans="1:10" hidden="1" x14ac:dyDescent="0.3">
      <c r="A48" s="495"/>
      <c r="B48" s="507"/>
      <c r="C48" s="492"/>
      <c r="D48" s="467"/>
      <c r="E48" s="492"/>
      <c r="F48" s="467"/>
      <c r="G48" s="220"/>
      <c r="H48" s="220"/>
      <c r="I48" s="220">
        <f t="shared" si="0"/>
        <v>0</v>
      </c>
    </row>
    <row r="49" spans="1:9" hidden="1" x14ac:dyDescent="0.3">
      <c r="A49" s="495"/>
      <c r="B49" s="507"/>
      <c r="C49" s="492"/>
      <c r="D49" s="467"/>
      <c r="E49" s="492"/>
      <c r="F49" s="467"/>
      <c r="G49" s="220"/>
      <c r="H49" s="220"/>
      <c r="I49" s="220">
        <f t="shared" si="0"/>
        <v>0</v>
      </c>
    </row>
    <row r="50" spans="1:9" hidden="1" x14ac:dyDescent="0.3">
      <c r="A50" s="495"/>
      <c r="B50" s="507"/>
      <c r="C50" s="492"/>
      <c r="D50" s="467"/>
      <c r="E50" s="492"/>
      <c r="F50" s="467"/>
      <c r="G50" s="220"/>
      <c r="H50" s="220"/>
      <c r="I50" s="220">
        <f t="shared" si="0"/>
        <v>0</v>
      </c>
    </row>
    <row r="51" spans="1:9" hidden="1" x14ac:dyDescent="0.3">
      <c r="A51" s="495"/>
      <c r="B51" s="507"/>
      <c r="C51" s="492"/>
      <c r="D51" s="467"/>
      <c r="E51" s="492"/>
      <c r="F51" s="467"/>
      <c r="G51" s="220"/>
      <c r="H51" s="220"/>
      <c r="I51" s="220">
        <f t="shared" si="0"/>
        <v>0</v>
      </c>
    </row>
    <row r="52" spans="1:9" hidden="1" x14ac:dyDescent="0.3">
      <c r="A52" s="495"/>
      <c r="B52" s="507"/>
      <c r="C52" s="492"/>
      <c r="D52" s="467"/>
      <c r="E52" s="492"/>
      <c r="F52" s="467"/>
      <c r="G52" s="220"/>
      <c r="H52" s="220"/>
      <c r="I52" s="220">
        <f t="shared" si="0"/>
        <v>0</v>
      </c>
    </row>
    <row r="53" spans="1:9" hidden="1" x14ac:dyDescent="0.3">
      <c r="A53" s="495"/>
      <c r="B53" s="507"/>
      <c r="C53" s="492"/>
      <c r="D53" s="467"/>
      <c r="E53" s="492"/>
      <c r="F53" s="467"/>
      <c r="G53" s="220"/>
      <c r="H53" s="220"/>
      <c r="I53" s="220">
        <f t="shared" si="0"/>
        <v>0</v>
      </c>
    </row>
    <row r="54" spans="1:9" hidden="1" x14ac:dyDescent="0.3">
      <c r="A54" s="495"/>
      <c r="B54" s="507"/>
      <c r="C54" s="492"/>
      <c r="D54" s="467"/>
      <c r="E54" s="492"/>
      <c r="F54" s="467"/>
      <c r="G54" s="220"/>
      <c r="H54" s="220"/>
      <c r="I54" s="220">
        <f t="shared" si="0"/>
        <v>0</v>
      </c>
    </row>
    <row r="55" spans="1:9" hidden="1" x14ac:dyDescent="0.3">
      <c r="A55" s="495"/>
      <c r="B55" s="507"/>
      <c r="C55" s="492"/>
      <c r="D55" s="467"/>
      <c r="E55" s="492"/>
      <c r="F55" s="467"/>
      <c r="G55" s="220"/>
      <c r="H55" s="220"/>
      <c r="I55" s="220">
        <f t="shared" si="0"/>
        <v>0</v>
      </c>
    </row>
    <row r="56" spans="1:9" hidden="1" x14ac:dyDescent="0.3">
      <c r="A56" s="495"/>
      <c r="B56" s="507"/>
      <c r="C56" s="492"/>
      <c r="D56" s="467"/>
      <c r="E56" s="492"/>
      <c r="F56" s="467"/>
      <c r="G56" s="220"/>
      <c r="H56" s="220"/>
      <c r="I56" s="220">
        <f t="shared" si="0"/>
        <v>0</v>
      </c>
    </row>
    <row r="57" spans="1:9" hidden="1" x14ac:dyDescent="0.3">
      <c r="A57" s="495"/>
      <c r="B57" s="507"/>
      <c r="C57" s="492"/>
      <c r="D57" s="467"/>
      <c r="E57" s="492"/>
      <c r="F57" s="467"/>
      <c r="G57" s="220"/>
      <c r="H57" s="220"/>
      <c r="I57" s="220">
        <f t="shared" si="0"/>
        <v>0</v>
      </c>
    </row>
    <row r="58" spans="1:9" hidden="1" x14ac:dyDescent="0.3">
      <c r="A58" s="495"/>
      <c r="B58" s="507"/>
      <c r="C58" s="492"/>
      <c r="D58" s="467"/>
      <c r="E58" s="492"/>
      <c r="F58" s="467"/>
      <c r="G58" s="220"/>
      <c r="H58" s="220"/>
      <c r="I58" s="220">
        <f t="shared" si="0"/>
        <v>0</v>
      </c>
    </row>
    <row r="59" spans="1:9" hidden="1" x14ac:dyDescent="0.3">
      <c r="A59" s="495"/>
      <c r="B59" s="507"/>
      <c r="C59" s="492"/>
      <c r="D59" s="467"/>
      <c r="E59" s="492"/>
      <c r="F59" s="467"/>
      <c r="G59" s="220"/>
      <c r="H59" s="220"/>
      <c r="I59" s="220">
        <f t="shared" si="0"/>
        <v>0</v>
      </c>
    </row>
    <row r="60" spans="1:9" hidden="1" x14ac:dyDescent="0.3">
      <c r="A60" s="495"/>
      <c r="B60" s="507"/>
      <c r="C60" s="492"/>
      <c r="D60" s="467"/>
      <c r="E60" s="492"/>
      <c r="F60" s="467"/>
      <c r="G60" s="220"/>
      <c r="H60" s="220"/>
      <c r="I60" s="220">
        <f t="shared" si="0"/>
        <v>0</v>
      </c>
    </row>
    <row r="61" spans="1:9" hidden="1" x14ac:dyDescent="0.3">
      <c r="A61" s="495"/>
      <c r="B61" s="508"/>
      <c r="C61" s="492"/>
      <c r="D61" s="467"/>
      <c r="E61" s="492"/>
      <c r="F61" s="467"/>
      <c r="G61" s="220"/>
      <c r="H61" s="220"/>
      <c r="I61" s="220">
        <f t="shared" si="0"/>
        <v>0</v>
      </c>
    </row>
    <row r="62" spans="1:9" hidden="1" x14ac:dyDescent="0.3">
      <c r="A62" s="495"/>
      <c r="B62" s="247"/>
      <c r="C62" s="492"/>
      <c r="D62" s="467"/>
      <c r="E62" s="492"/>
      <c r="F62" s="467"/>
      <c r="G62" s="220"/>
      <c r="H62" s="220"/>
      <c r="I62" s="220">
        <f t="shared" si="0"/>
        <v>0</v>
      </c>
    </row>
    <row r="63" spans="1:9" hidden="1" x14ac:dyDescent="0.3">
      <c r="A63" s="495"/>
      <c r="B63" s="491"/>
      <c r="C63" s="492"/>
      <c r="D63" s="467"/>
      <c r="E63" s="492"/>
      <c r="F63" s="467"/>
      <c r="G63" s="220"/>
      <c r="H63" s="220"/>
      <c r="I63" s="220">
        <f t="shared" si="0"/>
        <v>0</v>
      </c>
    </row>
    <row r="64" spans="1:9" hidden="1" x14ac:dyDescent="0.3">
      <c r="A64" s="495"/>
      <c r="B64" s="491"/>
      <c r="C64" s="492"/>
      <c r="D64" s="467"/>
      <c r="E64" s="492"/>
      <c r="F64" s="467"/>
      <c r="G64" s="220"/>
      <c r="H64" s="220"/>
      <c r="I64" s="220">
        <f t="shared" si="0"/>
        <v>0</v>
      </c>
    </row>
    <row r="65" spans="1:12" hidden="1" x14ac:dyDescent="0.3">
      <c r="A65" s="495"/>
      <c r="B65" s="491"/>
      <c r="C65" s="492"/>
      <c r="D65" s="467"/>
      <c r="E65" s="492"/>
      <c r="F65" s="467"/>
      <c r="G65" s="220"/>
      <c r="H65" s="220"/>
      <c r="I65" s="220">
        <f t="shared" si="0"/>
        <v>0</v>
      </c>
    </row>
    <row r="66" spans="1:12" ht="27.75" hidden="1" customHeight="1" x14ac:dyDescent="0.3">
      <c r="A66" s="495"/>
      <c r="B66" s="491"/>
      <c r="C66" s="492"/>
      <c r="D66" s="467"/>
      <c r="E66" s="492"/>
      <c r="F66" s="467"/>
      <c r="G66" s="220"/>
      <c r="H66" s="229"/>
      <c r="I66" s="220">
        <f t="shared" si="0"/>
        <v>0</v>
      </c>
    </row>
    <row r="67" spans="1:12" hidden="1" x14ac:dyDescent="0.3">
      <c r="A67" s="495"/>
      <c r="B67" s="491"/>
      <c r="C67" s="492"/>
      <c r="D67" s="467"/>
      <c r="E67" s="492"/>
      <c r="F67" s="467"/>
      <c r="G67" s="220"/>
      <c r="H67" s="229"/>
      <c r="I67" s="220">
        <f t="shared" si="0"/>
        <v>0</v>
      </c>
    </row>
    <row r="68" spans="1:12" hidden="1" x14ac:dyDescent="0.3">
      <c r="A68" s="495"/>
      <c r="B68" s="494"/>
      <c r="C68" s="492"/>
      <c r="D68" s="467"/>
      <c r="E68" s="492"/>
      <c r="F68" s="467"/>
      <c r="G68" s="220"/>
      <c r="H68" s="229"/>
      <c r="I68" s="220">
        <f t="shared" si="0"/>
        <v>0</v>
      </c>
      <c r="L68" s="236"/>
    </row>
    <row r="69" spans="1:12" hidden="1" x14ac:dyDescent="0.3">
      <c r="A69" s="495"/>
      <c r="B69" s="491"/>
      <c r="C69" s="492"/>
      <c r="D69" s="467"/>
      <c r="E69" s="492"/>
      <c r="F69" s="467"/>
      <c r="G69" s="496"/>
      <c r="H69" s="220"/>
      <c r="I69" s="220">
        <f t="shared" si="0"/>
        <v>0</v>
      </c>
    </row>
    <row r="70" spans="1:12" hidden="1" x14ac:dyDescent="0.3">
      <c r="A70" s="495"/>
      <c r="B70" s="491"/>
      <c r="C70" s="492"/>
      <c r="D70" s="467"/>
      <c r="E70" s="492"/>
      <c r="F70" s="467"/>
      <c r="G70" s="220"/>
      <c r="H70" s="229"/>
      <c r="I70" s="220">
        <f>F70-H70</f>
        <v>0</v>
      </c>
    </row>
    <row r="71" spans="1:12" hidden="1" x14ac:dyDescent="0.3">
      <c r="A71" s="495"/>
      <c r="B71" s="491"/>
      <c r="C71" s="492"/>
      <c r="D71" s="467"/>
      <c r="E71" s="492"/>
      <c r="F71" s="467"/>
      <c r="G71" s="220"/>
      <c r="H71" s="220"/>
      <c r="I71" s="220">
        <f>F71-H71</f>
        <v>0</v>
      </c>
    </row>
    <row r="72" spans="1:12" x14ac:dyDescent="0.3">
      <c r="A72" s="495"/>
      <c r="B72" s="491"/>
      <c r="C72" s="492"/>
      <c r="D72" s="467"/>
      <c r="E72" s="492"/>
      <c r="F72" s="467"/>
      <c r="G72" s="220"/>
      <c r="H72" s="220"/>
      <c r="I72" s="220"/>
    </row>
    <row r="73" spans="1:12" ht="21" customHeight="1" x14ac:dyDescent="0.3">
      <c r="A73" s="497"/>
      <c r="B73" s="498" t="s">
        <v>364</v>
      </c>
      <c r="C73" s="499" t="s">
        <v>374</v>
      </c>
      <c r="D73" s="500">
        <f>D34+D27+D19+D13</f>
        <v>0</v>
      </c>
      <c r="E73" s="499" t="s">
        <v>374</v>
      </c>
      <c r="F73" s="500">
        <f>F13+F19+F27+F34</f>
        <v>800000</v>
      </c>
      <c r="G73" s="500">
        <f>G13+G19+G27+G34</f>
        <v>0</v>
      </c>
      <c r="H73" s="500">
        <f>H13+H19+H27+H34</f>
        <v>0</v>
      </c>
      <c r="I73" s="500">
        <f>I13+I19+I27+I34</f>
        <v>0</v>
      </c>
    </row>
    <row r="74" spans="1:12" x14ac:dyDescent="0.3">
      <c r="A74" s="1206" t="s">
        <v>551</v>
      </c>
      <c r="B74" s="1207"/>
      <c r="C74" s="1207"/>
      <c r="D74" s="1207"/>
      <c r="E74" s="1207"/>
      <c r="F74" s="1208"/>
    </row>
    <row r="75" spans="1:12" x14ac:dyDescent="0.3">
      <c r="A75" s="502">
        <v>1</v>
      </c>
      <c r="B75" s="503" t="s">
        <v>450</v>
      </c>
      <c r="C75" s="489" t="s">
        <v>374</v>
      </c>
      <c r="D75" s="490">
        <f>SUM(D76:D80)</f>
        <v>0</v>
      </c>
      <c r="E75" s="489" t="s">
        <v>374</v>
      </c>
      <c r="F75" s="490">
        <f>SUM(F76:F80)</f>
        <v>0</v>
      </c>
      <c r="G75" s="504"/>
      <c r="H75" s="504"/>
      <c r="I75" s="504"/>
    </row>
    <row r="76" spans="1:12" hidden="1" x14ac:dyDescent="0.3">
      <c r="A76" s="454"/>
      <c r="B76" s="491" t="s">
        <v>451</v>
      </c>
      <c r="C76" s="492"/>
      <c r="D76" s="467"/>
      <c r="E76" s="492"/>
      <c r="F76" s="467"/>
      <c r="G76" s="220"/>
      <c r="H76" s="220"/>
      <c r="I76" s="220">
        <f t="shared" ref="I76:I80" si="1">F76-H76</f>
        <v>0</v>
      </c>
    </row>
    <row r="77" spans="1:12" hidden="1" x14ac:dyDescent="0.3">
      <c r="A77" s="454"/>
      <c r="B77" s="507" t="s">
        <v>580</v>
      </c>
      <c r="C77" s="492"/>
      <c r="D77" s="467"/>
      <c r="E77" s="492"/>
      <c r="F77" s="467"/>
      <c r="G77" s="220"/>
      <c r="H77" s="220"/>
      <c r="I77" s="220">
        <f t="shared" si="1"/>
        <v>0</v>
      </c>
    </row>
    <row r="78" spans="1:12" s="82" customFormat="1" ht="23.25" hidden="1" customHeight="1" x14ac:dyDescent="0.3">
      <c r="A78" s="454"/>
      <c r="B78" s="491"/>
      <c r="C78" s="492"/>
      <c r="D78" s="467"/>
      <c r="E78" s="492"/>
      <c r="F78" s="467"/>
      <c r="G78" s="220"/>
      <c r="H78" s="220"/>
      <c r="I78" s="220">
        <f t="shared" si="1"/>
        <v>0</v>
      </c>
    </row>
    <row r="79" spans="1:12" s="82" customFormat="1" hidden="1" x14ac:dyDescent="0.3">
      <c r="A79" s="454"/>
      <c r="B79" s="491"/>
      <c r="C79" s="492"/>
      <c r="D79" s="467"/>
      <c r="E79" s="492"/>
      <c r="F79" s="467"/>
      <c r="G79" s="220"/>
      <c r="H79" s="220"/>
      <c r="I79" s="220">
        <f t="shared" si="1"/>
        <v>0</v>
      </c>
    </row>
    <row r="80" spans="1:12" s="82" customFormat="1" hidden="1" x14ac:dyDescent="0.3">
      <c r="A80" s="454"/>
      <c r="B80" s="450"/>
      <c r="C80" s="492"/>
      <c r="D80" s="467"/>
      <c r="E80" s="492"/>
      <c r="F80" s="467"/>
      <c r="G80" s="220"/>
      <c r="H80" s="220"/>
      <c r="I80" s="220">
        <f t="shared" si="1"/>
        <v>0</v>
      </c>
    </row>
    <row r="81" spans="1:10" s="82" customFormat="1" ht="37.5" hidden="1" x14ac:dyDescent="0.25">
      <c r="A81" s="502">
        <v>2</v>
      </c>
      <c r="B81" s="503" t="s">
        <v>452</v>
      </c>
      <c r="C81" s="489" t="s">
        <v>374</v>
      </c>
      <c r="D81" s="490">
        <f>SUM(D82:D88)</f>
        <v>0</v>
      </c>
      <c r="E81" s="489" t="s">
        <v>374</v>
      </c>
      <c r="F81" s="490">
        <f>SUM(F82:F88)</f>
        <v>0</v>
      </c>
      <c r="G81" s="504"/>
      <c r="H81" s="504"/>
      <c r="I81" s="504"/>
    </row>
    <row r="82" spans="1:10" s="82" customFormat="1" hidden="1" x14ac:dyDescent="0.3">
      <c r="A82" s="454"/>
      <c r="B82" s="491" t="s">
        <v>267</v>
      </c>
      <c r="C82" s="492"/>
      <c r="D82" s="467"/>
      <c r="E82" s="492"/>
      <c r="F82" s="467"/>
      <c r="G82" s="220"/>
      <c r="H82" s="220"/>
      <c r="I82" s="220">
        <f t="shared" ref="I82:I88" si="2">F82-H82</f>
        <v>0</v>
      </c>
    </row>
    <row r="83" spans="1:10" s="102" customFormat="1" hidden="1" x14ac:dyDescent="0.3">
      <c r="A83" s="454"/>
      <c r="B83" s="491"/>
      <c r="C83" s="492"/>
      <c r="D83" s="467"/>
      <c r="E83" s="492"/>
      <c r="F83" s="467"/>
      <c r="G83" s="220"/>
      <c r="H83" s="220"/>
      <c r="I83" s="220">
        <f t="shared" si="2"/>
        <v>0</v>
      </c>
      <c r="J83" s="233"/>
    </row>
    <row r="84" spans="1:10" hidden="1" x14ac:dyDescent="0.3">
      <c r="A84" s="454"/>
      <c r="B84" s="491"/>
      <c r="C84" s="492"/>
      <c r="D84" s="467"/>
      <c r="E84" s="492"/>
      <c r="F84" s="467"/>
      <c r="G84" s="220"/>
      <c r="H84" s="220"/>
      <c r="I84" s="220">
        <f t="shared" si="2"/>
        <v>0</v>
      </c>
    </row>
    <row r="85" spans="1:10" hidden="1" x14ac:dyDescent="0.3">
      <c r="A85" s="454"/>
      <c r="B85" s="491"/>
      <c r="C85" s="492"/>
      <c r="D85" s="467"/>
      <c r="E85" s="492"/>
      <c r="F85" s="467"/>
      <c r="G85" s="220"/>
      <c r="H85" s="220"/>
      <c r="I85" s="220">
        <f t="shared" si="2"/>
        <v>0</v>
      </c>
    </row>
    <row r="86" spans="1:10" hidden="1" x14ac:dyDescent="0.3">
      <c r="A86" s="454"/>
      <c r="B86" s="491"/>
      <c r="C86" s="492"/>
      <c r="D86" s="467"/>
      <c r="E86" s="492"/>
      <c r="F86" s="467"/>
      <c r="G86" s="220"/>
      <c r="H86" s="220"/>
      <c r="I86" s="220">
        <f t="shared" si="2"/>
        <v>0</v>
      </c>
    </row>
    <row r="87" spans="1:10" hidden="1" x14ac:dyDescent="0.3">
      <c r="A87" s="454"/>
      <c r="B87" s="491"/>
      <c r="C87" s="492"/>
      <c r="D87" s="467"/>
      <c r="E87" s="492"/>
      <c r="F87" s="467"/>
      <c r="G87" s="220"/>
      <c r="H87" s="220"/>
      <c r="I87" s="220">
        <f t="shared" si="2"/>
        <v>0</v>
      </c>
    </row>
    <row r="88" spans="1:10" hidden="1" x14ac:dyDescent="0.3">
      <c r="A88" s="454"/>
      <c r="B88" s="491"/>
      <c r="C88" s="492"/>
      <c r="D88" s="467"/>
      <c r="E88" s="492"/>
      <c r="F88" s="467"/>
      <c r="G88" s="220"/>
      <c r="H88" s="220"/>
      <c r="I88" s="220">
        <f t="shared" si="2"/>
        <v>0</v>
      </c>
    </row>
    <row r="89" spans="1:10" hidden="1" x14ac:dyDescent="0.3">
      <c r="A89" s="502">
        <v>3</v>
      </c>
      <c r="B89" s="503" t="s">
        <v>453</v>
      </c>
      <c r="C89" s="489" t="s">
        <v>374</v>
      </c>
      <c r="D89" s="490">
        <f>SUM(D90:D94)</f>
        <v>0</v>
      </c>
      <c r="E89" s="489" t="s">
        <v>374</v>
      </c>
      <c r="F89" s="490">
        <f>SUM(F90:F95)</f>
        <v>0</v>
      </c>
      <c r="G89" s="504"/>
      <c r="H89" s="504"/>
      <c r="I89" s="504"/>
    </row>
    <row r="90" spans="1:10" hidden="1" x14ac:dyDescent="0.3">
      <c r="A90" s="454"/>
      <c r="B90" s="491" t="s">
        <v>267</v>
      </c>
      <c r="C90" s="492"/>
      <c r="D90" s="467"/>
      <c r="E90" s="492"/>
      <c r="F90" s="467"/>
      <c r="G90" s="220"/>
      <c r="H90" s="220"/>
      <c r="I90" s="220">
        <f t="shared" ref="I90:I95" si="3">F90-H90</f>
        <v>0</v>
      </c>
    </row>
    <row r="91" spans="1:10" hidden="1" x14ac:dyDescent="0.3">
      <c r="A91" s="454"/>
      <c r="B91" s="493"/>
      <c r="C91" s="492"/>
      <c r="D91" s="467"/>
      <c r="E91" s="492"/>
      <c r="F91" s="467"/>
      <c r="G91" s="220"/>
      <c r="H91" s="229"/>
      <c r="I91" s="220">
        <f t="shared" si="3"/>
        <v>0</v>
      </c>
    </row>
    <row r="92" spans="1:10" hidden="1" x14ac:dyDescent="0.3">
      <c r="A92" s="454"/>
      <c r="B92" s="491"/>
      <c r="C92" s="492"/>
      <c r="D92" s="467"/>
      <c r="E92" s="492"/>
      <c r="F92" s="467"/>
      <c r="G92" s="220"/>
      <c r="H92" s="229"/>
      <c r="I92" s="220">
        <f t="shared" si="3"/>
        <v>0</v>
      </c>
    </row>
    <row r="93" spans="1:10" hidden="1" x14ac:dyDescent="0.3">
      <c r="A93" s="454"/>
      <c r="B93" s="494"/>
      <c r="C93" s="492"/>
      <c r="D93" s="467"/>
      <c r="E93" s="492"/>
      <c r="F93" s="467"/>
      <c r="G93" s="220"/>
      <c r="H93" s="220"/>
      <c r="I93" s="220">
        <f t="shared" si="3"/>
        <v>0</v>
      </c>
    </row>
    <row r="94" spans="1:10" hidden="1" x14ac:dyDescent="0.3">
      <c r="A94" s="454"/>
      <c r="B94" s="491"/>
      <c r="C94" s="492"/>
      <c r="D94" s="467"/>
      <c r="E94" s="492"/>
      <c r="F94" s="467"/>
      <c r="G94" s="220"/>
      <c r="H94" s="220"/>
      <c r="I94" s="220">
        <f t="shared" si="3"/>
        <v>0</v>
      </c>
    </row>
    <row r="95" spans="1:10" hidden="1" x14ac:dyDescent="0.3">
      <c r="A95" s="454"/>
      <c r="B95" s="491"/>
      <c r="C95" s="492"/>
      <c r="D95" s="467"/>
      <c r="E95" s="492"/>
      <c r="F95" s="467"/>
      <c r="G95" s="220"/>
      <c r="H95" s="220"/>
      <c r="I95" s="220">
        <f t="shared" si="3"/>
        <v>0</v>
      </c>
    </row>
    <row r="96" spans="1:10" hidden="1" x14ac:dyDescent="0.3">
      <c r="A96" s="502">
        <v>4</v>
      </c>
      <c r="B96" s="503" t="s">
        <v>454</v>
      </c>
      <c r="C96" s="489" t="s">
        <v>374</v>
      </c>
      <c r="D96" s="490">
        <f>SUM(D97:D130)</f>
        <v>0</v>
      </c>
      <c r="E96" s="489" t="s">
        <v>374</v>
      </c>
      <c r="F96" s="490">
        <f>SUM(F98:F134)</f>
        <v>21144.959999999999</v>
      </c>
      <c r="G96" s="504"/>
      <c r="H96" s="504"/>
      <c r="I96" s="504"/>
    </row>
    <row r="97" spans="1:9" hidden="1" x14ac:dyDescent="0.3">
      <c r="A97" s="501"/>
      <c r="B97" s="491" t="s">
        <v>267</v>
      </c>
      <c r="C97" s="492"/>
      <c r="D97" s="467"/>
      <c r="E97" s="492"/>
      <c r="F97" s="467"/>
      <c r="G97" s="220"/>
      <c r="H97" s="220"/>
      <c r="I97" s="220">
        <f t="shared" ref="I97:I131" si="4">F97-H97</f>
        <v>0</v>
      </c>
    </row>
    <row r="98" spans="1:9" hidden="1" x14ac:dyDescent="0.3">
      <c r="A98" s="495"/>
      <c r="B98" s="507" t="s">
        <v>581</v>
      </c>
      <c r="C98" s="492"/>
      <c r="D98" s="467"/>
      <c r="E98" s="492"/>
      <c r="F98" s="467"/>
      <c r="G98" s="220"/>
      <c r="H98" s="220"/>
      <c r="I98" s="220">
        <f t="shared" si="4"/>
        <v>0</v>
      </c>
    </row>
    <row r="99" spans="1:9" hidden="1" x14ac:dyDescent="0.3">
      <c r="A99" s="495"/>
      <c r="B99" s="507" t="s">
        <v>582</v>
      </c>
      <c r="C99" s="492"/>
      <c r="D99" s="467"/>
      <c r="E99" s="492"/>
      <c r="F99" s="467"/>
      <c r="G99" s="220"/>
      <c r="H99" s="220"/>
      <c r="I99" s="220">
        <f t="shared" si="4"/>
        <v>0</v>
      </c>
    </row>
    <row r="100" spans="1:9" ht="37.5" hidden="1" x14ac:dyDescent="0.3">
      <c r="A100" s="495"/>
      <c r="B100" s="507" t="s">
        <v>583</v>
      </c>
      <c r="C100" s="492"/>
      <c r="D100" s="467"/>
      <c r="E100" s="492"/>
      <c r="F100" s="467"/>
      <c r="G100" s="220"/>
      <c r="H100" s="220"/>
      <c r="I100" s="220">
        <f t="shared" si="4"/>
        <v>0</v>
      </c>
    </row>
    <row r="101" spans="1:9" ht="56.25" hidden="1" x14ac:dyDescent="0.3">
      <c r="A101" s="495"/>
      <c r="B101" s="507" t="s">
        <v>584</v>
      </c>
      <c r="C101" s="492"/>
      <c r="D101" s="467"/>
      <c r="E101" s="492"/>
      <c r="F101" s="467"/>
      <c r="G101" s="220"/>
      <c r="H101" s="220"/>
      <c r="I101" s="220">
        <f t="shared" si="4"/>
        <v>0</v>
      </c>
    </row>
    <row r="102" spans="1:9" ht="37.5" hidden="1" x14ac:dyDescent="0.3">
      <c r="A102" s="495"/>
      <c r="B102" s="507" t="s">
        <v>585</v>
      </c>
      <c r="C102" s="492"/>
      <c r="D102" s="467"/>
      <c r="E102" s="492"/>
      <c r="F102" s="467"/>
      <c r="G102" s="220"/>
      <c r="H102" s="220"/>
      <c r="I102" s="220">
        <f t="shared" si="4"/>
        <v>0</v>
      </c>
    </row>
    <row r="103" spans="1:9" ht="56.25" hidden="1" x14ac:dyDescent="0.3">
      <c r="A103" s="495"/>
      <c r="B103" s="507" t="s">
        <v>586</v>
      </c>
      <c r="C103" s="492"/>
      <c r="D103" s="467"/>
      <c r="E103" s="492"/>
      <c r="F103" s="467"/>
      <c r="G103" s="220"/>
      <c r="H103" s="220"/>
      <c r="I103" s="220">
        <f t="shared" si="4"/>
        <v>0</v>
      </c>
    </row>
    <row r="104" spans="1:9" ht="37.5" hidden="1" x14ac:dyDescent="0.3">
      <c r="A104" s="495"/>
      <c r="B104" s="507" t="s">
        <v>587</v>
      </c>
      <c r="C104" s="492"/>
      <c r="D104" s="467"/>
      <c r="E104" s="492"/>
      <c r="F104" s="467"/>
      <c r="G104" s="220"/>
      <c r="H104" s="220"/>
      <c r="I104" s="220">
        <f t="shared" si="4"/>
        <v>0</v>
      </c>
    </row>
    <row r="105" spans="1:9" hidden="1" x14ac:dyDescent="0.3">
      <c r="A105" s="495"/>
      <c r="B105" s="507" t="s">
        <v>588</v>
      </c>
      <c r="C105" s="492"/>
      <c r="D105" s="467"/>
      <c r="E105" s="492"/>
      <c r="F105" s="467"/>
      <c r="G105" s="220"/>
      <c r="H105" s="220"/>
      <c r="I105" s="220">
        <f t="shared" si="4"/>
        <v>0</v>
      </c>
    </row>
    <row r="106" spans="1:9" hidden="1" x14ac:dyDescent="0.3">
      <c r="A106" s="495"/>
      <c r="B106" s="507" t="s">
        <v>589</v>
      </c>
      <c r="C106" s="492"/>
      <c r="D106" s="467"/>
      <c r="E106" s="492"/>
      <c r="F106" s="467"/>
      <c r="G106" s="220"/>
      <c r="H106" s="220"/>
      <c r="I106" s="220">
        <f t="shared" si="4"/>
        <v>0</v>
      </c>
    </row>
    <row r="107" spans="1:9" hidden="1" x14ac:dyDescent="0.3">
      <c r="A107" s="495"/>
      <c r="B107" s="507" t="s">
        <v>590</v>
      </c>
      <c r="C107" s="492"/>
      <c r="D107" s="467"/>
      <c r="E107" s="492"/>
      <c r="F107" s="467"/>
      <c r="G107" s="220"/>
      <c r="H107" s="220"/>
      <c r="I107" s="220">
        <f t="shared" si="4"/>
        <v>0</v>
      </c>
    </row>
    <row r="108" spans="1:9" ht="37.5" hidden="1" x14ac:dyDescent="0.3">
      <c r="A108" s="495"/>
      <c r="B108" s="507" t="s">
        <v>591</v>
      </c>
      <c r="C108" s="492"/>
      <c r="D108" s="467"/>
      <c r="E108" s="492"/>
      <c r="F108" s="467"/>
      <c r="G108" s="220"/>
      <c r="H108" s="220"/>
      <c r="I108" s="220">
        <f t="shared" si="4"/>
        <v>0</v>
      </c>
    </row>
    <row r="109" spans="1:9" ht="37.5" hidden="1" x14ac:dyDescent="0.3">
      <c r="A109" s="495"/>
      <c r="B109" s="507" t="s">
        <v>592</v>
      </c>
      <c r="C109" s="492"/>
      <c r="D109" s="467"/>
      <c r="E109" s="492"/>
      <c r="F109" s="467"/>
      <c r="G109" s="220"/>
      <c r="H109" s="220"/>
      <c r="I109" s="220">
        <f t="shared" si="4"/>
        <v>0</v>
      </c>
    </row>
    <row r="110" spans="1:9" ht="37.5" hidden="1" x14ac:dyDescent="0.3">
      <c r="A110" s="495"/>
      <c r="B110" s="507" t="s">
        <v>593</v>
      </c>
      <c r="C110" s="492"/>
      <c r="D110" s="467"/>
      <c r="E110" s="492"/>
      <c r="F110" s="467"/>
      <c r="G110" s="220"/>
      <c r="H110" s="220"/>
      <c r="I110" s="220">
        <f t="shared" si="4"/>
        <v>0</v>
      </c>
    </row>
    <row r="111" spans="1:9" ht="56.25" hidden="1" x14ac:dyDescent="0.3">
      <c r="A111" s="495"/>
      <c r="B111" s="507" t="s">
        <v>594</v>
      </c>
      <c r="C111" s="492"/>
      <c r="D111" s="467"/>
      <c r="E111" s="492"/>
      <c r="F111" s="467"/>
      <c r="G111" s="220"/>
      <c r="H111" s="220"/>
      <c r="I111" s="220">
        <f t="shared" si="4"/>
        <v>0</v>
      </c>
    </row>
    <row r="112" spans="1:9" ht="37.5" hidden="1" x14ac:dyDescent="0.3">
      <c r="A112" s="495"/>
      <c r="B112" s="507" t="s">
        <v>595</v>
      </c>
      <c r="C112" s="492"/>
      <c r="D112" s="467"/>
      <c r="E112" s="492"/>
      <c r="F112" s="467"/>
      <c r="G112" s="220"/>
      <c r="H112" s="220"/>
      <c r="I112" s="220">
        <f t="shared" si="4"/>
        <v>0</v>
      </c>
    </row>
    <row r="113" spans="1:9" ht="37.5" hidden="1" x14ac:dyDescent="0.3">
      <c r="A113" s="495"/>
      <c r="B113" s="507" t="s">
        <v>596</v>
      </c>
      <c r="C113" s="492"/>
      <c r="D113" s="467"/>
      <c r="E113" s="492"/>
      <c r="F113" s="467"/>
      <c r="G113" s="220"/>
      <c r="H113" s="220"/>
      <c r="I113" s="220">
        <f t="shared" si="4"/>
        <v>0</v>
      </c>
    </row>
    <row r="114" spans="1:9" hidden="1" x14ac:dyDescent="0.3">
      <c r="A114" s="495"/>
      <c r="B114" s="507" t="s">
        <v>597</v>
      </c>
      <c r="C114" s="492"/>
      <c r="D114" s="467"/>
      <c r="E114" s="492"/>
      <c r="F114" s="467"/>
      <c r="G114" s="220"/>
      <c r="H114" s="220"/>
      <c r="I114" s="220">
        <f t="shared" si="4"/>
        <v>0</v>
      </c>
    </row>
    <row r="115" spans="1:9" ht="37.5" hidden="1" x14ac:dyDescent="0.3">
      <c r="A115" s="495"/>
      <c r="B115" s="507" t="s">
        <v>598</v>
      </c>
      <c r="C115" s="492"/>
      <c r="D115" s="467"/>
      <c r="E115" s="492"/>
      <c r="F115" s="467"/>
      <c r="G115" s="220"/>
      <c r="H115" s="220"/>
      <c r="I115" s="220">
        <f t="shared" si="4"/>
        <v>0</v>
      </c>
    </row>
    <row r="116" spans="1:9" hidden="1" x14ac:dyDescent="0.3">
      <c r="A116" s="495"/>
      <c r="B116" s="507" t="s">
        <v>599</v>
      </c>
      <c r="C116" s="492"/>
      <c r="D116" s="467"/>
      <c r="E116" s="492"/>
      <c r="F116" s="467"/>
      <c r="G116" s="220"/>
      <c r="H116" s="220"/>
      <c r="I116" s="220">
        <f t="shared" si="4"/>
        <v>0</v>
      </c>
    </row>
    <row r="117" spans="1:9" hidden="1" x14ac:dyDescent="0.3">
      <c r="A117" s="495"/>
      <c r="B117" s="507" t="s">
        <v>600</v>
      </c>
      <c r="C117" s="492"/>
      <c r="D117" s="467"/>
      <c r="E117" s="492"/>
      <c r="F117" s="467"/>
      <c r="G117" s="220"/>
      <c r="H117" s="220"/>
      <c r="I117" s="220">
        <f t="shared" si="4"/>
        <v>0</v>
      </c>
    </row>
    <row r="118" spans="1:9" ht="37.5" hidden="1" x14ac:dyDescent="0.3">
      <c r="A118" s="495"/>
      <c r="B118" s="507" t="s">
        <v>601</v>
      </c>
      <c r="C118" s="492"/>
      <c r="D118" s="467"/>
      <c r="E118" s="492"/>
      <c r="F118" s="467"/>
      <c r="G118" s="220"/>
      <c r="H118" s="220"/>
      <c r="I118" s="220">
        <f t="shared" si="4"/>
        <v>0</v>
      </c>
    </row>
    <row r="119" spans="1:9" hidden="1" x14ac:dyDescent="0.3">
      <c r="A119" s="495"/>
      <c r="B119" s="507" t="s">
        <v>602</v>
      </c>
      <c r="C119" s="492"/>
      <c r="D119" s="467"/>
      <c r="E119" s="492"/>
      <c r="F119" s="467"/>
      <c r="G119" s="220"/>
      <c r="H119" s="220"/>
      <c r="I119" s="220">
        <f t="shared" si="4"/>
        <v>0</v>
      </c>
    </row>
    <row r="120" spans="1:9" hidden="1" x14ac:dyDescent="0.3">
      <c r="A120" s="495"/>
      <c r="B120" s="507" t="s">
        <v>607</v>
      </c>
      <c r="C120" s="492"/>
      <c r="D120" s="467"/>
      <c r="E120" s="492"/>
      <c r="F120" s="467"/>
      <c r="G120" s="220"/>
      <c r="H120" s="220"/>
      <c r="I120" s="220">
        <f t="shared" si="4"/>
        <v>0</v>
      </c>
    </row>
    <row r="121" spans="1:9" ht="56.25" hidden="1" x14ac:dyDescent="0.3">
      <c r="A121" s="495"/>
      <c r="B121" s="507" t="s">
        <v>603</v>
      </c>
      <c r="C121" s="492"/>
      <c r="D121" s="467"/>
      <c r="E121" s="492"/>
      <c r="F121" s="467"/>
      <c r="G121" s="220"/>
      <c r="H121" s="220"/>
      <c r="I121" s="220">
        <f t="shared" si="4"/>
        <v>0</v>
      </c>
    </row>
    <row r="122" spans="1:9" hidden="1" x14ac:dyDescent="0.3">
      <c r="A122" s="495"/>
      <c r="B122" s="507" t="s">
        <v>606</v>
      </c>
      <c r="C122" s="492"/>
      <c r="D122" s="467"/>
      <c r="E122" s="492"/>
      <c r="F122" s="467"/>
      <c r="G122" s="220"/>
      <c r="H122" s="220"/>
      <c r="I122" s="220">
        <f t="shared" si="4"/>
        <v>0</v>
      </c>
    </row>
    <row r="123" spans="1:9" ht="37.5" hidden="1" x14ac:dyDescent="0.3">
      <c r="A123" s="495"/>
      <c r="B123" s="508" t="s">
        <v>604</v>
      </c>
      <c r="C123" s="492"/>
      <c r="D123" s="467"/>
      <c r="E123" s="492"/>
      <c r="F123" s="467"/>
      <c r="G123" s="220"/>
      <c r="H123" s="220"/>
      <c r="I123" s="220">
        <f t="shared" si="4"/>
        <v>0</v>
      </c>
    </row>
    <row r="124" spans="1:9" ht="37.5" hidden="1" x14ac:dyDescent="0.3">
      <c r="A124" s="495"/>
      <c r="B124" s="247" t="s">
        <v>605</v>
      </c>
      <c r="C124" s="492"/>
      <c r="D124" s="467"/>
      <c r="E124" s="492"/>
      <c r="F124" s="467"/>
      <c r="G124" s="220"/>
      <c r="H124" s="220"/>
      <c r="I124" s="220">
        <f t="shared" si="4"/>
        <v>0</v>
      </c>
    </row>
    <row r="125" spans="1:9" hidden="1" x14ac:dyDescent="0.3">
      <c r="A125" s="495"/>
      <c r="B125" s="491"/>
      <c r="C125" s="492"/>
      <c r="D125" s="467"/>
      <c r="E125" s="492"/>
      <c r="F125" s="467"/>
      <c r="G125" s="220"/>
      <c r="H125" s="220"/>
      <c r="I125" s="220">
        <f t="shared" si="4"/>
        <v>0</v>
      </c>
    </row>
    <row r="126" spans="1:9" hidden="1" x14ac:dyDescent="0.3">
      <c r="A126" s="495"/>
      <c r="B126" s="491"/>
      <c r="C126" s="492"/>
      <c r="D126" s="467"/>
      <c r="E126" s="492"/>
      <c r="F126" s="467"/>
      <c r="G126" s="220"/>
      <c r="H126" s="220"/>
      <c r="I126" s="220">
        <f t="shared" si="4"/>
        <v>0</v>
      </c>
    </row>
    <row r="127" spans="1:9" hidden="1" x14ac:dyDescent="0.3">
      <c r="A127" s="495"/>
      <c r="B127" s="491"/>
      <c r="C127" s="492"/>
      <c r="D127" s="467"/>
      <c r="E127" s="492"/>
      <c r="F127" s="467"/>
      <c r="G127" s="220"/>
      <c r="H127" s="220"/>
      <c r="I127" s="220">
        <f t="shared" si="4"/>
        <v>0</v>
      </c>
    </row>
    <row r="128" spans="1:9" hidden="1" x14ac:dyDescent="0.3">
      <c r="A128" s="495"/>
      <c r="B128" s="491"/>
      <c r="C128" s="492"/>
      <c r="D128" s="467"/>
      <c r="E128" s="492"/>
      <c r="F128" s="467"/>
      <c r="G128" s="220"/>
      <c r="H128" s="229"/>
      <c r="I128" s="220">
        <f t="shared" si="4"/>
        <v>0</v>
      </c>
    </row>
    <row r="129" spans="1:10" hidden="1" x14ac:dyDescent="0.3">
      <c r="A129" s="495"/>
      <c r="B129" s="491"/>
      <c r="C129" s="492"/>
      <c r="D129" s="467"/>
      <c r="E129" s="492"/>
      <c r="F129" s="467"/>
      <c r="G129" s="220"/>
      <c r="H129" s="229"/>
      <c r="I129" s="220">
        <f t="shared" si="4"/>
        <v>0</v>
      </c>
    </row>
    <row r="130" spans="1:10" hidden="1" x14ac:dyDescent="0.3">
      <c r="A130" s="495"/>
      <c r="B130" s="494"/>
      <c r="C130" s="492"/>
      <c r="D130" s="467"/>
      <c r="E130" s="492"/>
      <c r="F130" s="467"/>
      <c r="G130" s="220"/>
      <c r="H130" s="229"/>
      <c r="I130" s="220">
        <f t="shared" si="4"/>
        <v>0</v>
      </c>
    </row>
    <row r="131" spans="1:10" hidden="1" x14ac:dyDescent="0.3">
      <c r="A131" s="495"/>
      <c r="B131" s="491"/>
      <c r="C131" s="492"/>
      <c r="D131" s="467"/>
      <c r="E131" s="492"/>
      <c r="F131" s="467"/>
      <c r="G131" s="496"/>
      <c r="H131" s="220"/>
      <c r="I131" s="220">
        <f t="shared" si="4"/>
        <v>0</v>
      </c>
    </row>
    <row r="132" spans="1:10" hidden="1" x14ac:dyDescent="0.3">
      <c r="A132" s="495"/>
      <c r="B132" s="491"/>
      <c r="C132" s="492"/>
      <c r="D132" s="467"/>
      <c r="E132" s="492"/>
      <c r="F132" s="467"/>
      <c r="G132" s="220"/>
      <c r="H132" s="229"/>
      <c r="I132" s="220">
        <f>F132-H132</f>
        <v>0</v>
      </c>
    </row>
    <row r="133" spans="1:10" hidden="1" x14ac:dyDescent="0.3">
      <c r="A133" s="495"/>
      <c r="B133" s="491"/>
      <c r="C133" s="492"/>
      <c r="D133" s="467"/>
      <c r="E133" s="492"/>
      <c r="F133" s="467"/>
      <c r="G133" s="220"/>
      <c r="H133" s="220"/>
      <c r="I133" s="220">
        <f>F133-H133</f>
        <v>0</v>
      </c>
    </row>
    <row r="134" spans="1:10" x14ac:dyDescent="0.3">
      <c r="A134" s="495"/>
      <c r="B134" s="491" t="s">
        <v>735</v>
      </c>
      <c r="C134" s="492"/>
      <c r="D134" s="467"/>
      <c r="E134" s="492"/>
      <c r="F134" s="760">
        <f>34502.46-10000-3357.5</f>
        <v>21144.959999999999</v>
      </c>
      <c r="G134" s="220"/>
      <c r="H134" s="220"/>
      <c r="I134" s="220"/>
    </row>
    <row r="135" spans="1:10" x14ac:dyDescent="0.3">
      <c r="A135" s="497"/>
      <c r="B135" s="498" t="s">
        <v>364</v>
      </c>
      <c r="C135" s="499" t="s">
        <v>374</v>
      </c>
      <c r="D135" s="500">
        <f>D96+D89+D81+D75</f>
        <v>0</v>
      </c>
      <c r="E135" s="499" t="s">
        <v>374</v>
      </c>
      <c r="F135" s="500">
        <f>F75+F81+F89+F96</f>
        <v>21144.959999999999</v>
      </c>
      <c r="G135" s="500">
        <f>G75+G81+G89+G96</f>
        <v>0</v>
      </c>
      <c r="H135" s="500">
        <f>H75+H81+H89+H96</f>
        <v>0</v>
      </c>
      <c r="I135" s="500">
        <f>I75+I81+I89+I96</f>
        <v>0</v>
      </c>
    </row>
    <row r="136" spans="1:10" x14ac:dyDescent="0.3">
      <c r="G136" s="464" t="s">
        <v>552</v>
      </c>
      <c r="H136" s="465">
        <f>H73+H135</f>
        <v>0</v>
      </c>
      <c r="I136" s="465">
        <f>I73+I135</f>
        <v>0</v>
      </c>
    </row>
    <row r="139" spans="1:10" x14ac:dyDescent="0.25">
      <c r="A139" s="1001" t="s">
        <v>541</v>
      </c>
      <c r="B139" s="84"/>
      <c r="C139" s="84"/>
      <c r="D139" s="378"/>
      <c r="E139" s="84"/>
      <c r="F139" s="1000" t="s">
        <v>694</v>
      </c>
      <c r="G139" s="84"/>
      <c r="H139" s="84"/>
      <c r="I139" s="415"/>
      <c r="J139" s="181"/>
    </row>
    <row r="140" spans="1:10" ht="15" x14ac:dyDescent="0.25">
      <c r="A140" s="389"/>
      <c r="B140" s="389"/>
      <c r="C140" s="389"/>
      <c r="D140" s="391" t="s">
        <v>171</v>
      </c>
      <c r="E140" s="389"/>
      <c r="F140" s="391" t="s">
        <v>172</v>
      </c>
      <c r="G140" s="389"/>
      <c r="H140" s="389"/>
      <c r="I140" s="393"/>
      <c r="J140" s="181"/>
    </row>
    <row r="141" spans="1:10" ht="15.75" x14ac:dyDescent="0.25">
      <c r="A141" s="82"/>
      <c r="B141" s="82"/>
      <c r="C141" s="82"/>
      <c r="D141" s="82"/>
      <c r="E141" s="82"/>
      <c r="F141" s="82"/>
      <c r="G141" s="82"/>
      <c r="H141" s="82"/>
      <c r="I141" s="392"/>
      <c r="J141" s="181"/>
    </row>
    <row r="142" spans="1:10" x14ac:dyDescent="0.25">
      <c r="A142" s="97" t="s">
        <v>173</v>
      </c>
      <c r="B142" s="84"/>
      <c r="C142" s="84"/>
      <c r="D142" s="378"/>
      <c r="E142" s="84"/>
      <c r="F142" s="1002" t="s">
        <v>810</v>
      </c>
      <c r="G142" s="84"/>
      <c r="H142" s="84"/>
      <c r="I142" s="415"/>
      <c r="J142" s="181"/>
    </row>
    <row r="143" spans="1:10" ht="15" x14ac:dyDescent="0.25">
      <c r="A143" s="389"/>
      <c r="B143" s="389"/>
      <c r="C143" s="389"/>
      <c r="D143" s="391" t="s">
        <v>171</v>
      </c>
      <c r="E143" s="389"/>
      <c r="F143" s="391" t="s">
        <v>172</v>
      </c>
      <c r="G143" s="389"/>
      <c r="H143" s="389"/>
      <c r="I143" s="393"/>
      <c r="J143" s="181"/>
    </row>
    <row r="144" spans="1:10" x14ac:dyDescent="0.3">
      <c r="A144" s="102"/>
      <c r="B144" s="102"/>
      <c r="C144" s="102"/>
      <c r="D144" s="102"/>
      <c r="E144" s="102"/>
      <c r="F144" s="102"/>
      <c r="G144" s="237"/>
      <c r="H144" s="237"/>
      <c r="I144" s="237"/>
    </row>
    <row r="146" spans="2:2" x14ac:dyDescent="0.3">
      <c r="B146" s="153" t="s">
        <v>781</v>
      </c>
    </row>
  </sheetData>
  <mergeCells count="7">
    <mergeCell ref="A74:F74"/>
    <mergeCell ref="A3:F3"/>
    <mergeCell ref="A9:A10"/>
    <mergeCell ref="B9:B10"/>
    <mergeCell ref="C9:D9"/>
    <mergeCell ref="E9:F9"/>
    <mergeCell ref="A12:F12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L67"/>
  <sheetViews>
    <sheetView view="pageBreakPreview" topLeftCell="A13" zoomScaleNormal="75" zoomScaleSheetLayoutView="100" workbookViewId="0">
      <selection activeCell="A11" sqref="A11:I11"/>
    </sheetView>
  </sheetViews>
  <sheetFormatPr defaultRowHeight="18" x14ac:dyDescent="0.25"/>
  <cols>
    <col min="1" max="1" width="5" style="401" customWidth="1"/>
    <col min="2" max="2" width="18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610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36.75" customHeight="1" x14ac:dyDescent="0.3">
      <c r="A11" s="1190" t="s">
        <v>675</v>
      </c>
      <c r="B11" s="1190"/>
      <c r="C11" s="1190"/>
      <c r="D11" s="1190"/>
      <c r="E11" s="1190"/>
      <c r="F11" s="1190"/>
      <c r="G11" s="1190"/>
      <c r="H11" s="1190"/>
      <c r="I11" s="1190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412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ht="18.75" x14ac:dyDescent="0.3">
      <c r="A18" s="434">
        <v>1</v>
      </c>
      <c r="B18" s="426"/>
      <c r="C18" s="427"/>
      <c r="D18" s="428"/>
      <c r="E18" s="429"/>
      <c r="F18" s="428"/>
      <c r="G18" s="428"/>
      <c r="H18" s="428"/>
      <c r="I18" s="430"/>
      <c r="L18" s="101"/>
    </row>
    <row r="19" spans="1:12" ht="18.75" x14ac:dyDescent="0.3">
      <c r="A19" s="434">
        <v>2</v>
      </c>
      <c r="B19" s="426"/>
      <c r="C19" s="427"/>
      <c r="D19" s="428"/>
      <c r="E19" s="429"/>
      <c r="F19" s="428"/>
      <c r="G19" s="428"/>
      <c r="H19" s="428"/>
      <c r="I19" s="430"/>
      <c r="L19" s="101"/>
    </row>
    <row r="20" spans="1:12" ht="18.75" x14ac:dyDescent="0.3">
      <c r="A20" s="434">
        <v>3</v>
      </c>
      <c r="B20" s="426"/>
      <c r="C20" s="427"/>
      <c r="D20" s="428"/>
      <c r="E20" s="429"/>
      <c r="F20" s="428"/>
      <c r="G20" s="428"/>
      <c r="H20" s="428"/>
      <c r="I20" s="430"/>
      <c r="L20" s="101"/>
    </row>
    <row r="21" spans="1:12" ht="18.75" x14ac:dyDescent="0.3">
      <c r="A21" s="434">
        <v>4</v>
      </c>
      <c r="B21" s="426"/>
      <c r="C21" s="427"/>
      <c r="D21" s="428"/>
      <c r="E21" s="429"/>
      <c r="F21" s="428"/>
      <c r="G21" s="428"/>
      <c r="H21" s="428"/>
      <c r="I21" s="430"/>
      <c r="L21" s="101"/>
    </row>
    <row r="22" spans="1:12" ht="18.75" x14ac:dyDescent="0.3">
      <c r="A22" s="434">
        <v>5</v>
      </c>
      <c r="B22" s="426"/>
      <c r="C22" s="427"/>
      <c r="D22" s="428"/>
      <c r="E22" s="429"/>
      <c r="F22" s="428"/>
      <c r="G22" s="428"/>
      <c r="H22" s="428"/>
      <c r="I22" s="430"/>
      <c r="L22" s="101"/>
    </row>
    <row r="23" spans="1:12" ht="18.75" x14ac:dyDescent="0.3">
      <c r="A23" s="434">
        <v>6</v>
      </c>
      <c r="B23" s="426"/>
      <c r="C23" s="431"/>
      <c r="D23" s="428"/>
      <c r="E23" s="429"/>
      <c r="F23" s="428"/>
      <c r="G23" s="428"/>
      <c r="H23" s="428"/>
      <c r="I23" s="430"/>
      <c r="L23" s="101"/>
    </row>
    <row r="24" spans="1:12" ht="18.75" x14ac:dyDescent="0.3">
      <c r="A24" s="434">
        <v>7</v>
      </c>
      <c r="B24" s="426"/>
      <c r="C24" s="431"/>
      <c r="D24" s="428"/>
      <c r="E24" s="429"/>
      <c r="F24" s="428"/>
      <c r="G24" s="428"/>
      <c r="H24" s="428"/>
      <c r="I24" s="430"/>
      <c r="L24" s="101"/>
    </row>
    <row r="25" spans="1:12" ht="18.75" x14ac:dyDescent="0.3">
      <c r="A25" s="434">
        <v>8</v>
      </c>
      <c r="B25" s="426"/>
      <c r="C25" s="431"/>
      <c r="D25" s="428"/>
      <c r="E25" s="429"/>
      <c r="F25" s="428"/>
      <c r="G25" s="428"/>
      <c r="H25" s="428"/>
      <c r="I25" s="430"/>
      <c r="L25" s="101"/>
    </row>
    <row r="26" spans="1:12" ht="18.75" x14ac:dyDescent="0.3">
      <c r="A26" s="434">
        <v>9</v>
      </c>
      <c r="B26" s="426"/>
      <c r="C26" s="431"/>
      <c r="D26" s="428"/>
      <c r="E26" s="429"/>
      <c r="F26" s="432"/>
      <c r="G26" s="428"/>
      <c r="H26" s="428"/>
      <c r="I26" s="430"/>
      <c r="L26" s="101"/>
    </row>
    <row r="27" spans="1:12" ht="18.75" x14ac:dyDescent="0.3">
      <c r="A27" s="1177" t="s">
        <v>364</v>
      </c>
      <c r="B27" s="1177"/>
      <c r="C27" s="1177"/>
      <c r="D27" s="433">
        <f>SUM(D18:D26)</f>
        <v>0</v>
      </c>
      <c r="E27" s="433">
        <f>SUM(E18:E26)</f>
        <v>0</v>
      </c>
      <c r="F27" s="433" t="s">
        <v>365</v>
      </c>
      <c r="G27" s="428">
        <f>SUM(G18:G26)</f>
        <v>0</v>
      </c>
      <c r="H27" s="428">
        <f>SUM(H18:H26)</f>
        <v>0</v>
      </c>
      <c r="I27" s="428"/>
    </row>
    <row r="28" spans="1:12" x14ac:dyDescent="0.25">
      <c r="I28" s="409"/>
    </row>
    <row r="29" spans="1:12" s="84" customFormat="1" ht="23.25" customHeight="1" x14ac:dyDescent="0.25">
      <c r="A29" s="97" t="s">
        <v>541</v>
      </c>
      <c r="E29" s="378"/>
      <c r="F29" s="378"/>
      <c r="H29" s="1144" t="s">
        <v>694</v>
      </c>
      <c r="I29" s="1144"/>
    </row>
    <row r="30" spans="1:12" s="390" customFormat="1" ht="12" x14ac:dyDescent="0.25">
      <c r="E30" s="1151" t="s">
        <v>171</v>
      </c>
      <c r="F30" s="1151"/>
      <c r="H30" s="1151" t="s">
        <v>172</v>
      </c>
      <c r="I30" s="1151"/>
    </row>
    <row r="31" spans="1:12" s="84" customFormat="1" ht="18.75" x14ac:dyDescent="0.25"/>
    <row r="32" spans="1:12" s="84" customFormat="1" ht="23.25" customHeight="1" x14ac:dyDescent="0.25">
      <c r="A32" s="97" t="s">
        <v>173</v>
      </c>
      <c r="E32" s="378"/>
      <c r="F32" s="378"/>
      <c r="H32" s="1144" t="s">
        <v>742</v>
      </c>
      <c r="I32" s="1144"/>
    </row>
    <row r="33" spans="5:9" s="390" customFormat="1" ht="12" x14ac:dyDescent="0.25">
      <c r="E33" s="1151" t="s">
        <v>171</v>
      </c>
      <c r="F33" s="1151"/>
      <c r="H33" s="1151" t="s">
        <v>172</v>
      </c>
      <c r="I33" s="1151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18">
    <mergeCell ref="H29:I29"/>
    <mergeCell ref="E30:F30"/>
    <mergeCell ref="H30:I30"/>
    <mergeCell ref="H32:I32"/>
    <mergeCell ref="E33:F33"/>
    <mergeCell ref="H33:I33"/>
    <mergeCell ref="A27:C27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A11:I11"/>
  </mergeCells>
  <pageMargins left="0.19685039370078741" right="0.19685039370078741" top="0.70866141732283472" bottom="0.19685039370078741" header="0.62992125984251968" footer="0.35433070866141736"/>
  <pageSetup paperSize="9" scale="45" fitToHeight="2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54"/>
  <sheetViews>
    <sheetView view="pageBreakPreview" topLeftCell="A7" zoomScale="80" zoomScaleSheetLayoutView="80" workbookViewId="0">
      <selection activeCell="Q15" sqref="Q1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642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800000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x14ac:dyDescent="0.3">
      <c r="A35" s="495"/>
      <c r="B35" s="491" t="s">
        <v>735</v>
      </c>
      <c r="C35" s="492"/>
      <c r="D35" s="467"/>
      <c r="E35" s="492"/>
      <c r="F35" s="467">
        <v>800000</v>
      </c>
      <c r="G35" s="220"/>
      <c r="H35" s="220"/>
      <c r="I35" s="220">
        <f t="shared" si="0"/>
        <v>800000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800000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54"/>
  <sheetViews>
    <sheetView view="pageBreakPreview" topLeftCell="A7" zoomScale="80" zoomScaleSheetLayoutView="80" workbookViewId="0">
      <selection activeCell="Q15" sqref="Q1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643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1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800000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x14ac:dyDescent="0.3">
      <c r="A35" s="495"/>
      <c r="B35" s="491" t="s">
        <v>735</v>
      </c>
      <c r="C35" s="492"/>
      <c r="D35" s="467"/>
      <c r="E35" s="492"/>
      <c r="F35" s="467">
        <v>800000</v>
      </c>
      <c r="G35" s="220"/>
      <c r="H35" s="220"/>
      <c r="I35" s="220">
        <f t="shared" si="0"/>
        <v>800000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800000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32"/>
  <sheetViews>
    <sheetView view="pageBreakPreview" zoomScale="60" workbookViewId="0">
      <selection activeCell="A7" sqref="A7"/>
    </sheetView>
  </sheetViews>
  <sheetFormatPr defaultRowHeight="18.75" x14ac:dyDescent="0.3"/>
  <cols>
    <col min="1" max="1" width="8.140625" style="178" customWidth="1"/>
    <col min="2" max="2" width="85.140625" style="178" customWidth="1"/>
    <col min="3" max="3" width="32" style="178" customWidth="1"/>
    <col min="4" max="4" width="31.140625" style="178" customWidth="1"/>
    <col min="5" max="7" width="30.140625" style="215" customWidth="1"/>
    <col min="8" max="8" width="21.28515625" style="178" customWidth="1"/>
    <col min="9" max="9" width="20.85546875" style="178" customWidth="1"/>
    <col min="10" max="256" width="9.140625" style="178"/>
    <col min="257" max="257" width="8.140625" style="178" customWidth="1"/>
    <col min="258" max="258" width="85.140625" style="178" customWidth="1"/>
    <col min="259" max="259" width="32" style="178" customWidth="1"/>
    <col min="260" max="260" width="31.140625" style="178" customWidth="1"/>
    <col min="261" max="263" width="30.140625" style="178" customWidth="1"/>
    <col min="264" max="264" width="21.28515625" style="178" customWidth="1"/>
    <col min="265" max="265" width="20.85546875" style="178" customWidth="1"/>
    <col min="266" max="512" width="9.140625" style="178"/>
    <col min="513" max="513" width="8.140625" style="178" customWidth="1"/>
    <col min="514" max="514" width="85.140625" style="178" customWidth="1"/>
    <col min="515" max="515" width="32" style="178" customWidth="1"/>
    <col min="516" max="516" width="31.140625" style="178" customWidth="1"/>
    <col min="517" max="519" width="30.140625" style="178" customWidth="1"/>
    <col min="520" max="520" width="21.28515625" style="178" customWidth="1"/>
    <col min="521" max="521" width="20.85546875" style="178" customWidth="1"/>
    <col min="522" max="768" width="9.140625" style="178"/>
    <col min="769" max="769" width="8.140625" style="178" customWidth="1"/>
    <col min="770" max="770" width="85.140625" style="178" customWidth="1"/>
    <col min="771" max="771" width="32" style="178" customWidth="1"/>
    <col min="772" max="772" width="31.140625" style="178" customWidth="1"/>
    <col min="773" max="775" width="30.140625" style="178" customWidth="1"/>
    <col min="776" max="776" width="21.28515625" style="178" customWidth="1"/>
    <col min="777" max="777" width="20.85546875" style="178" customWidth="1"/>
    <col min="778" max="1024" width="9.140625" style="178"/>
    <col min="1025" max="1025" width="8.140625" style="178" customWidth="1"/>
    <col min="1026" max="1026" width="85.140625" style="178" customWidth="1"/>
    <col min="1027" max="1027" width="32" style="178" customWidth="1"/>
    <col min="1028" max="1028" width="31.140625" style="178" customWidth="1"/>
    <col min="1029" max="1031" width="30.140625" style="178" customWidth="1"/>
    <col min="1032" max="1032" width="21.28515625" style="178" customWidth="1"/>
    <col min="1033" max="1033" width="20.85546875" style="178" customWidth="1"/>
    <col min="1034" max="1280" width="9.140625" style="178"/>
    <col min="1281" max="1281" width="8.140625" style="178" customWidth="1"/>
    <col min="1282" max="1282" width="85.140625" style="178" customWidth="1"/>
    <col min="1283" max="1283" width="32" style="178" customWidth="1"/>
    <col min="1284" max="1284" width="31.140625" style="178" customWidth="1"/>
    <col min="1285" max="1287" width="30.140625" style="178" customWidth="1"/>
    <col min="1288" max="1288" width="21.28515625" style="178" customWidth="1"/>
    <col min="1289" max="1289" width="20.85546875" style="178" customWidth="1"/>
    <col min="1290" max="1536" width="9.140625" style="178"/>
    <col min="1537" max="1537" width="8.140625" style="178" customWidth="1"/>
    <col min="1538" max="1538" width="85.140625" style="178" customWidth="1"/>
    <col min="1539" max="1539" width="32" style="178" customWidth="1"/>
    <col min="1540" max="1540" width="31.140625" style="178" customWidth="1"/>
    <col min="1541" max="1543" width="30.140625" style="178" customWidth="1"/>
    <col min="1544" max="1544" width="21.28515625" style="178" customWidth="1"/>
    <col min="1545" max="1545" width="20.85546875" style="178" customWidth="1"/>
    <col min="1546" max="1792" width="9.140625" style="178"/>
    <col min="1793" max="1793" width="8.140625" style="178" customWidth="1"/>
    <col min="1794" max="1794" width="85.140625" style="178" customWidth="1"/>
    <col min="1795" max="1795" width="32" style="178" customWidth="1"/>
    <col min="1796" max="1796" width="31.140625" style="178" customWidth="1"/>
    <col min="1797" max="1799" width="30.140625" style="178" customWidth="1"/>
    <col min="1800" max="1800" width="21.28515625" style="178" customWidth="1"/>
    <col min="1801" max="1801" width="20.85546875" style="178" customWidth="1"/>
    <col min="1802" max="2048" width="9.140625" style="178"/>
    <col min="2049" max="2049" width="8.140625" style="178" customWidth="1"/>
    <col min="2050" max="2050" width="85.140625" style="178" customWidth="1"/>
    <col min="2051" max="2051" width="32" style="178" customWidth="1"/>
    <col min="2052" max="2052" width="31.140625" style="178" customWidth="1"/>
    <col min="2053" max="2055" width="30.140625" style="178" customWidth="1"/>
    <col min="2056" max="2056" width="21.28515625" style="178" customWidth="1"/>
    <col min="2057" max="2057" width="20.85546875" style="178" customWidth="1"/>
    <col min="2058" max="2304" width="9.140625" style="178"/>
    <col min="2305" max="2305" width="8.140625" style="178" customWidth="1"/>
    <col min="2306" max="2306" width="85.140625" style="178" customWidth="1"/>
    <col min="2307" max="2307" width="32" style="178" customWidth="1"/>
    <col min="2308" max="2308" width="31.140625" style="178" customWidth="1"/>
    <col min="2309" max="2311" width="30.140625" style="178" customWidth="1"/>
    <col min="2312" max="2312" width="21.28515625" style="178" customWidth="1"/>
    <col min="2313" max="2313" width="20.85546875" style="178" customWidth="1"/>
    <col min="2314" max="2560" width="9.140625" style="178"/>
    <col min="2561" max="2561" width="8.140625" style="178" customWidth="1"/>
    <col min="2562" max="2562" width="85.140625" style="178" customWidth="1"/>
    <col min="2563" max="2563" width="32" style="178" customWidth="1"/>
    <col min="2564" max="2564" width="31.140625" style="178" customWidth="1"/>
    <col min="2565" max="2567" width="30.140625" style="178" customWidth="1"/>
    <col min="2568" max="2568" width="21.28515625" style="178" customWidth="1"/>
    <col min="2569" max="2569" width="20.85546875" style="178" customWidth="1"/>
    <col min="2570" max="2816" width="9.140625" style="178"/>
    <col min="2817" max="2817" width="8.140625" style="178" customWidth="1"/>
    <col min="2818" max="2818" width="85.140625" style="178" customWidth="1"/>
    <col min="2819" max="2819" width="32" style="178" customWidth="1"/>
    <col min="2820" max="2820" width="31.140625" style="178" customWidth="1"/>
    <col min="2821" max="2823" width="30.140625" style="178" customWidth="1"/>
    <col min="2824" max="2824" width="21.28515625" style="178" customWidth="1"/>
    <col min="2825" max="2825" width="20.85546875" style="178" customWidth="1"/>
    <col min="2826" max="3072" width="9.140625" style="178"/>
    <col min="3073" max="3073" width="8.140625" style="178" customWidth="1"/>
    <col min="3074" max="3074" width="85.140625" style="178" customWidth="1"/>
    <col min="3075" max="3075" width="32" style="178" customWidth="1"/>
    <col min="3076" max="3076" width="31.140625" style="178" customWidth="1"/>
    <col min="3077" max="3079" width="30.140625" style="178" customWidth="1"/>
    <col min="3080" max="3080" width="21.28515625" style="178" customWidth="1"/>
    <col min="3081" max="3081" width="20.85546875" style="178" customWidth="1"/>
    <col min="3082" max="3328" width="9.140625" style="178"/>
    <col min="3329" max="3329" width="8.140625" style="178" customWidth="1"/>
    <col min="3330" max="3330" width="85.140625" style="178" customWidth="1"/>
    <col min="3331" max="3331" width="32" style="178" customWidth="1"/>
    <col min="3332" max="3332" width="31.140625" style="178" customWidth="1"/>
    <col min="3333" max="3335" width="30.140625" style="178" customWidth="1"/>
    <col min="3336" max="3336" width="21.28515625" style="178" customWidth="1"/>
    <col min="3337" max="3337" width="20.85546875" style="178" customWidth="1"/>
    <col min="3338" max="3584" width="9.140625" style="178"/>
    <col min="3585" max="3585" width="8.140625" style="178" customWidth="1"/>
    <col min="3586" max="3586" width="85.140625" style="178" customWidth="1"/>
    <col min="3587" max="3587" width="32" style="178" customWidth="1"/>
    <col min="3588" max="3588" width="31.140625" style="178" customWidth="1"/>
    <col min="3589" max="3591" width="30.140625" style="178" customWidth="1"/>
    <col min="3592" max="3592" width="21.28515625" style="178" customWidth="1"/>
    <col min="3593" max="3593" width="20.85546875" style="178" customWidth="1"/>
    <col min="3594" max="3840" width="9.140625" style="178"/>
    <col min="3841" max="3841" width="8.140625" style="178" customWidth="1"/>
    <col min="3842" max="3842" width="85.140625" style="178" customWidth="1"/>
    <col min="3843" max="3843" width="32" style="178" customWidth="1"/>
    <col min="3844" max="3844" width="31.140625" style="178" customWidth="1"/>
    <col min="3845" max="3847" width="30.140625" style="178" customWidth="1"/>
    <col min="3848" max="3848" width="21.28515625" style="178" customWidth="1"/>
    <col min="3849" max="3849" width="20.85546875" style="178" customWidth="1"/>
    <col min="3850" max="4096" width="9.140625" style="178"/>
    <col min="4097" max="4097" width="8.140625" style="178" customWidth="1"/>
    <col min="4098" max="4098" width="85.140625" style="178" customWidth="1"/>
    <col min="4099" max="4099" width="32" style="178" customWidth="1"/>
    <col min="4100" max="4100" width="31.140625" style="178" customWidth="1"/>
    <col min="4101" max="4103" width="30.140625" style="178" customWidth="1"/>
    <col min="4104" max="4104" width="21.28515625" style="178" customWidth="1"/>
    <col min="4105" max="4105" width="20.85546875" style="178" customWidth="1"/>
    <col min="4106" max="4352" width="9.140625" style="178"/>
    <col min="4353" max="4353" width="8.140625" style="178" customWidth="1"/>
    <col min="4354" max="4354" width="85.140625" style="178" customWidth="1"/>
    <col min="4355" max="4355" width="32" style="178" customWidth="1"/>
    <col min="4356" max="4356" width="31.140625" style="178" customWidth="1"/>
    <col min="4357" max="4359" width="30.140625" style="178" customWidth="1"/>
    <col min="4360" max="4360" width="21.28515625" style="178" customWidth="1"/>
    <col min="4361" max="4361" width="20.85546875" style="178" customWidth="1"/>
    <col min="4362" max="4608" width="9.140625" style="178"/>
    <col min="4609" max="4609" width="8.140625" style="178" customWidth="1"/>
    <col min="4610" max="4610" width="85.140625" style="178" customWidth="1"/>
    <col min="4611" max="4611" width="32" style="178" customWidth="1"/>
    <col min="4612" max="4612" width="31.140625" style="178" customWidth="1"/>
    <col min="4613" max="4615" width="30.140625" style="178" customWidth="1"/>
    <col min="4616" max="4616" width="21.28515625" style="178" customWidth="1"/>
    <col min="4617" max="4617" width="20.85546875" style="178" customWidth="1"/>
    <col min="4618" max="4864" width="9.140625" style="178"/>
    <col min="4865" max="4865" width="8.140625" style="178" customWidth="1"/>
    <col min="4866" max="4866" width="85.140625" style="178" customWidth="1"/>
    <col min="4867" max="4867" width="32" style="178" customWidth="1"/>
    <col min="4868" max="4868" width="31.140625" style="178" customWidth="1"/>
    <col min="4869" max="4871" width="30.140625" style="178" customWidth="1"/>
    <col min="4872" max="4872" width="21.28515625" style="178" customWidth="1"/>
    <col min="4873" max="4873" width="20.85546875" style="178" customWidth="1"/>
    <col min="4874" max="5120" width="9.140625" style="178"/>
    <col min="5121" max="5121" width="8.140625" style="178" customWidth="1"/>
    <col min="5122" max="5122" width="85.140625" style="178" customWidth="1"/>
    <col min="5123" max="5123" width="32" style="178" customWidth="1"/>
    <col min="5124" max="5124" width="31.140625" style="178" customWidth="1"/>
    <col min="5125" max="5127" width="30.140625" style="178" customWidth="1"/>
    <col min="5128" max="5128" width="21.28515625" style="178" customWidth="1"/>
    <col min="5129" max="5129" width="20.85546875" style="178" customWidth="1"/>
    <col min="5130" max="5376" width="9.140625" style="178"/>
    <col min="5377" max="5377" width="8.140625" style="178" customWidth="1"/>
    <col min="5378" max="5378" width="85.140625" style="178" customWidth="1"/>
    <col min="5379" max="5379" width="32" style="178" customWidth="1"/>
    <col min="5380" max="5380" width="31.140625" style="178" customWidth="1"/>
    <col min="5381" max="5383" width="30.140625" style="178" customWidth="1"/>
    <col min="5384" max="5384" width="21.28515625" style="178" customWidth="1"/>
    <col min="5385" max="5385" width="20.85546875" style="178" customWidth="1"/>
    <col min="5386" max="5632" width="9.140625" style="178"/>
    <col min="5633" max="5633" width="8.140625" style="178" customWidth="1"/>
    <col min="5634" max="5634" width="85.140625" style="178" customWidth="1"/>
    <col min="5635" max="5635" width="32" style="178" customWidth="1"/>
    <col min="5636" max="5636" width="31.140625" style="178" customWidth="1"/>
    <col min="5637" max="5639" width="30.140625" style="178" customWidth="1"/>
    <col min="5640" max="5640" width="21.28515625" style="178" customWidth="1"/>
    <col min="5641" max="5641" width="20.85546875" style="178" customWidth="1"/>
    <col min="5642" max="5888" width="9.140625" style="178"/>
    <col min="5889" max="5889" width="8.140625" style="178" customWidth="1"/>
    <col min="5890" max="5890" width="85.140625" style="178" customWidth="1"/>
    <col min="5891" max="5891" width="32" style="178" customWidth="1"/>
    <col min="5892" max="5892" width="31.140625" style="178" customWidth="1"/>
    <col min="5893" max="5895" width="30.140625" style="178" customWidth="1"/>
    <col min="5896" max="5896" width="21.28515625" style="178" customWidth="1"/>
    <col min="5897" max="5897" width="20.85546875" style="178" customWidth="1"/>
    <col min="5898" max="6144" width="9.140625" style="178"/>
    <col min="6145" max="6145" width="8.140625" style="178" customWidth="1"/>
    <col min="6146" max="6146" width="85.140625" style="178" customWidth="1"/>
    <col min="6147" max="6147" width="32" style="178" customWidth="1"/>
    <col min="6148" max="6148" width="31.140625" style="178" customWidth="1"/>
    <col min="6149" max="6151" width="30.140625" style="178" customWidth="1"/>
    <col min="6152" max="6152" width="21.28515625" style="178" customWidth="1"/>
    <col min="6153" max="6153" width="20.85546875" style="178" customWidth="1"/>
    <col min="6154" max="6400" width="9.140625" style="178"/>
    <col min="6401" max="6401" width="8.140625" style="178" customWidth="1"/>
    <col min="6402" max="6402" width="85.140625" style="178" customWidth="1"/>
    <col min="6403" max="6403" width="32" style="178" customWidth="1"/>
    <col min="6404" max="6404" width="31.140625" style="178" customWidth="1"/>
    <col min="6405" max="6407" width="30.140625" style="178" customWidth="1"/>
    <col min="6408" max="6408" width="21.28515625" style="178" customWidth="1"/>
    <col min="6409" max="6409" width="20.85546875" style="178" customWidth="1"/>
    <col min="6410" max="6656" width="9.140625" style="178"/>
    <col min="6657" max="6657" width="8.140625" style="178" customWidth="1"/>
    <col min="6658" max="6658" width="85.140625" style="178" customWidth="1"/>
    <col min="6659" max="6659" width="32" style="178" customWidth="1"/>
    <col min="6660" max="6660" width="31.140625" style="178" customWidth="1"/>
    <col min="6661" max="6663" width="30.140625" style="178" customWidth="1"/>
    <col min="6664" max="6664" width="21.28515625" style="178" customWidth="1"/>
    <col min="6665" max="6665" width="20.85546875" style="178" customWidth="1"/>
    <col min="6666" max="6912" width="9.140625" style="178"/>
    <col min="6913" max="6913" width="8.140625" style="178" customWidth="1"/>
    <col min="6914" max="6914" width="85.140625" style="178" customWidth="1"/>
    <col min="6915" max="6915" width="32" style="178" customWidth="1"/>
    <col min="6916" max="6916" width="31.140625" style="178" customWidth="1"/>
    <col min="6917" max="6919" width="30.140625" style="178" customWidth="1"/>
    <col min="6920" max="6920" width="21.28515625" style="178" customWidth="1"/>
    <col min="6921" max="6921" width="20.85546875" style="178" customWidth="1"/>
    <col min="6922" max="7168" width="9.140625" style="178"/>
    <col min="7169" max="7169" width="8.140625" style="178" customWidth="1"/>
    <col min="7170" max="7170" width="85.140625" style="178" customWidth="1"/>
    <col min="7171" max="7171" width="32" style="178" customWidth="1"/>
    <col min="7172" max="7172" width="31.140625" style="178" customWidth="1"/>
    <col min="7173" max="7175" width="30.140625" style="178" customWidth="1"/>
    <col min="7176" max="7176" width="21.28515625" style="178" customWidth="1"/>
    <col min="7177" max="7177" width="20.85546875" style="178" customWidth="1"/>
    <col min="7178" max="7424" width="9.140625" style="178"/>
    <col min="7425" max="7425" width="8.140625" style="178" customWidth="1"/>
    <col min="7426" max="7426" width="85.140625" style="178" customWidth="1"/>
    <col min="7427" max="7427" width="32" style="178" customWidth="1"/>
    <col min="7428" max="7428" width="31.140625" style="178" customWidth="1"/>
    <col min="7429" max="7431" width="30.140625" style="178" customWidth="1"/>
    <col min="7432" max="7432" width="21.28515625" style="178" customWidth="1"/>
    <col min="7433" max="7433" width="20.85546875" style="178" customWidth="1"/>
    <col min="7434" max="7680" width="9.140625" style="178"/>
    <col min="7681" max="7681" width="8.140625" style="178" customWidth="1"/>
    <col min="7682" max="7682" width="85.140625" style="178" customWidth="1"/>
    <col min="7683" max="7683" width="32" style="178" customWidth="1"/>
    <col min="7684" max="7684" width="31.140625" style="178" customWidth="1"/>
    <col min="7685" max="7687" width="30.140625" style="178" customWidth="1"/>
    <col min="7688" max="7688" width="21.28515625" style="178" customWidth="1"/>
    <col min="7689" max="7689" width="20.85546875" style="178" customWidth="1"/>
    <col min="7690" max="7936" width="9.140625" style="178"/>
    <col min="7937" max="7937" width="8.140625" style="178" customWidth="1"/>
    <col min="7938" max="7938" width="85.140625" style="178" customWidth="1"/>
    <col min="7939" max="7939" width="32" style="178" customWidth="1"/>
    <col min="7940" max="7940" width="31.140625" style="178" customWidth="1"/>
    <col min="7941" max="7943" width="30.140625" style="178" customWidth="1"/>
    <col min="7944" max="7944" width="21.28515625" style="178" customWidth="1"/>
    <col min="7945" max="7945" width="20.85546875" style="178" customWidth="1"/>
    <col min="7946" max="8192" width="9.140625" style="178"/>
    <col min="8193" max="8193" width="8.140625" style="178" customWidth="1"/>
    <col min="8194" max="8194" width="85.140625" style="178" customWidth="1"/>
    <col min="8195" max="8195" width="32" style="178" customWidth="1"/>
    <col min="8196" max="8196" width="31.140625" style="178" customWidth="1"/>
    <col min="8197" max="8199" width="30.140625" style="178" customWidth="1"/>
    <col min="8200" max="8200" width="21.28515625" style="178" customWidth="1"/>
    <col min="8201" max="8201" width="20.85546875" style="178" customWidth="1"/>
    <col min="8202" max="8448" width="9.140625" style="178"/>
    <col min="8449" max="8449" width="8.140625" style="178" customWidth="1"/>
    <col min="8450" max="8450" width="85.140625" style="178" customWidth="1"/>
    <col min="8451" max="8451" width="32" style="178" customWidth="1"/>
    <col min="8452" max="8452" width="31.140625" style="178" customWidth="1"/>
    <col min="8453" max="8455" width="30.140625" style="178" customWidth="1"/>
    <col min="8456" max="8456" width="21.28515625" style="178" customWidth="1"/>
    <col min="8457" max="8457" width="20.85546875" style="178" customWidth="1"/>
    <col min="8458" max="8704" width="9.140625" style="178"/>
    <col min="8705" max="8705" width="8.140625" style="178" customWidth="1"/>
    <col min="8706" max="8706" width="85.140625" style="178" customWidth="1"/>
    <col min="8707" max="8707" width="32" style="178" customWidth="1"/>
    <col min="8708" max="8708" width="31.140625" style="178" customWidth="1"/>
    <col min="8709" max="8711" width="30.140625" style="178" customWidth="1"/>
    <col min="8712" max="8712" width="21.28515625" style="178" customWidth="1"/>
    <col min="8713" max="8713" width="20.85546875" style="178" customWidth="1"/>
    <col min="8714" max="8960" width="9.140625" style="178"/>
    <col min="8961" max="8961" width="8.140625" style="178" customWidth="1"/>
    <col min="8962" max="8962" width="85.140625" style="178" customWidth="1"/>
    <col min="8963" max="8963" width="32" style="178" customWidth="1"/>
    <col min="8964" max="8964" width="31.140625" style="178" customWidth="1"/>
    <col min="8965" max="8967" width="30.140625" style="178" customWidth="1"/>
    <col min="8968" max="8968" width="21.28515625" style="178" customWidth="1"/>
    <col min="8969" max="8969" width="20.85546875" style="178" customWidth="1"/>
    <col min="8970" max="9216" width="9.140625" style="178"/>
    <col min="9217" max="9217" width="8.140625" style="178" customWidth="1"/>
    <col min="9218" max="9218" width="85.140625" style="178" customWidth="1"/>
    <col min="9219" max="9219" width="32" style="178" customWidth="1"/>
    <col min="9220" max="9220" width="31.140625" style="178" customWidth="1"/>
    <col min="9221" max="9223" width="30.140625" style="178" customWidth="1"/>
    <col min="9224" max="9224" width="21.28515625" style="178" customWidth="1"/>
    <col min="9225" max="9225" width="20.85546875" style="178" customWidth="1"/>
    <col min="9226" max="9472" width="9.140625" style="178"/>
    <col min="9473" max="9473" width="8.140625" style="178" customWidth="1"/>
    <col min="9474" max="9474" width="85.140625" style="178" customWidth="1"/>
    <col min="9475" max="9475" width="32" style="178" customWidth="1"/>
    <col min="9476" max="9476" width="31.140625" style="178" customWidth="1"/>
    <col min="9477" max="9479" width="30.140625" style="178" customWidth="1"/>
    <col min="9480" max="9480" width="21.28515625" style="178" customWidth="1"/>
    <col min="9481" max="9481" width="20.85546875" style="178" customWidth="1"/>
    <col min="9482" max="9728" width="9.140625" style="178"/>
    <col min="9729" max="9729" width="8.140625" style="178" customWidth="1"/>
    <col min="9730" max="9730" width="85.140625" style="178" customWidth="1"/>
    <col min="9731" max="9731" width="32" style="178" customWidth="1"/>
    <col min="9732" max="9732" width="31.140625" style="178" customWidth="1"/>
    <col min="9733" max="9735" width="30.140625" style="178" customWidth="1"/>
    <col min="9736" max="9736" width="21.28515625" style="178" customWidth="1"/>
    <col min="9737" max="9737" width="20.85546875" style="178" customWidth="1"/>
    <col min="9738" max="9984" width="9.140625" style="178"/>
    <col min="9985" max="9985" width="8.140625" style="178" customWidth="1"/>
    <col min="9986" max="9986" width="85.140625" style="178" customWidth="1"/>
    <col min="9987" max="9987" width="32" style="178" customWidth="1"/>
    <col min="9988" max="9988" width="31.140625" style="178" customWidth="1"/>
    <col min="9989" max="9991" width="30.140625" style="178" customWidth="1"/>
    <col min="9992" max="9992" width="21.28515625" style="178" customWidth="1"/>
    <col min="9993" max="9993" width="20.85546875" style="178" customWidth="1"/>
    <col min="9994" max="10240" width="9.140625" style="178"/>
    <col min="10241" max="10241" width="8.140625" style="178" customWidth="1"/>
    <col min="10242" max="10242" width="85.140625" style="178" customWidth="1"/>
    <col min="10243" max="10243" width="32" style="178" customWidth="1"/>
    <col min="10244" max="10244" width="31.140625" style="178" customWidth="1"/>
    <col min="10245" max="10247" width="30.140625" style="178" customWidth="1"/>
    <col min="10248" max="10248" width="21.28515625" style="178" customWidth="1"/>
    <col min="10249" max="10249" width="20.85546875" style="178" customWidth="1"/>
    <col min="10250" max="10496" width="9.140625" style="178"/>
    <col min="10497" max="10497" width="8.140625" style="178" customWidth="1"/>
    <col min="10498" max="10498" width="85.140625" style="178" customWidth="1"/>
    <col min="10499" max="10499" width="32" style="178" customWidth="1"/>
    <col min="10500" max="10500" width="31.140625" style="178" customWidth="1"/>
    <col min="10501" max="10503" width="30.140625" style="178" customWidth="1"/>
    <col min="10504" max="10504" width="21.28515625" style="178" customWidth="1"/>
    <col min="10505" max="10505" width="20.85546875" style="178" customWidth="1"/>
    <col min="10506" max="10752" width="9.140625" style="178"/>
    <col min="10753" max="10753" width="8.140625" style="178" customWidth="1"/>
    <col min="10754" max="10754" width="85.140625" style="178" customWidth="1"/>
    <col min="10755" max="10755" width="32" style="178" customWidth="1"/>
    <col min="10756" max="10756" width="31.140625" style="178" customWidth="1"/>
    <col min="10757" max="10759" width="30.140625" style="178" customWidth="1"/>
    <col min="10760" max="10760" width="21.28515625" style="178" customWidth="1"/>
    <col min="10761" max="10761" width="20.85546875" style="178" customWidth="1"/>
    <col min="10762" max="11008" width="9.140625" style="178"/>
    <col min="11009" max="11009" width="8.140625" style="178" customWidth="1"/>
    <col min="11010" max="11010" width="85.140625" style="178" customWidth="1"/>
    <col min="11011" max="11011" width="32" style="178" customWidth="1"/>
    <col min="11012" max="11012" width="31.140625" style="178" customWidth="1"/>
    <col min="11013" max="11015" width="30.140625" style="178" customWidth="1"/>
    <col min="11016" max="11016" width="21.28515625" style="178" customWidth="1"/>
    <col min="11017" max="11017" width="20.85546875" style="178" customWidth="1"/>
    <col min="11018" max="11264" width="9.140625" style="178"/>
    <col min="11265" max="11265" width="8.140625" style="178" customWidth="1"/>
    <col min="11266" max="11266" width="85.140625" style="178" customWidth="1"/>
    <col min="11267" max="11267" width="32" style="178" customWidth="1"/>
    <col min="11268" max="11268" width="31.140625" style="178" customWidth="1"/>
    <col min="11269" max="11271" width="30.140625" style="178" customWidth="1"/>
    <col min="11272" max="11272" width="21.28515625" style="178" customWidth="1"/>
    <col min="11273" max="11273" width="20.85546875" style="178" customWidth="1"/>
    <col min="11274" max="11520" width="9.140625" style="178"/>
    <col min="11521" max="11521" width="8.140625" style="178" customWidth="1"/>
    <col min="11522" max="11522" width="85.140625" style="178" customWidth="1"/>
    <col min="11523" max="11523" width="32" style="178" customWidth="1"/>
    <col min="11524" max="11524" width="31.140625" style="178" customWidth="1"/>
    <col min="11525" max="11527" width="30.140625" style="178" customWidth="1"/>
    <col min="11528" max="11528" width="21.28515625" style="178" customWidth="1"/>
    <col min="11529" max="11529" width="20.85546875" style="178" customWidth="1"/>
    <col min="11530" max="11776" width="9.140625" style="178"/>
    <col min="11777" max="11777" width="8.140625" style="178" customWidth="1"/>
    <col min="11778" max="11778" width="85.140625" style="178" customWidth="1"/>
    <col min="11779" max="11779" width="32" style="178" customWidth="1"/>
    <col min="11780" max="11780" width="31.140625" style="178" customWidth="1"/>
    <col min="11781" max="11783" width="30.140625" style="178" customWidth="1"/>
    <col min="11784" max="11784" width="21.28515625" style="178" customWidth="1"/>
    <col min="11785" max="11785" width="20.85546875" style="178" customWidth="1"/>
    <col min="11786" max="12032" width="9.140625" style="178"/>
    <col min="12033" max="12033" width="8.140625" style="178" customWidth="1"/>
    <col min="12034" max="12034" width="85.140625" style="178" customWidth="1"/>
    <col min="12035" max="12035" width="32" style="178" customWidth="1"/>
    <col min="12036" max="12036" width="31.140625" style="178" customWidth="1"/>
    <col min="12037" max="12039" width="30.140625" style="178" customWidth="1"/>
    <col min="12040" max="12040" width="21.28515625" style="178" customWidth="1"/>
    <col min="12041" max="12041" width="20.85546875" style="178" customWidth="1"/>
    <col min="12042" max="12288" width="9.140625" style="178"/>
    <col min="12289" max="12289" width="8.140625" style="178" customWidth="1"/>
    <col min="12290" max="12290" width="85.140625" style="178" customWidth="1"/>
    <col min="12291" max="12291" width="32" style="178" customWidth="1"/>
    <col min="12292" max="12292" width="31.140625" style="178" customWidth="1"/>
    <col min="12293" max="12295" width="30.140625" style="178" customWidth="1"/>
    <col min="12296" max="12296" width="21.28515625" style="178" customWidth="1"/>
    <col min="12297" max="12297" width="20.85546875" style="178" customWidth="1"/>
    <col min="12298" max="12544" width="9.140625" style="178"/>
    <col min="12545" max="12545" width="8.140625" style="178" customWidth="1"/>
    <col min="12546" max="12546" width="85.140625" style="178" customWidth="1"/>
    <col min="12547" max="12547" width="32" style="178" customWidth="1"/>
    <col min="12548" max="12548" width="31.140625" style="178" customWidth="1"/>
    <col min="12549" max="12551" width="30.140625" style="178" customWidth="1"/>
    <col min="12552" max="12552" width="21.28515625" style="178" customWidth="1"/>
    <col min="12553" max="12553" width="20.85546875" style="178" customWidth="1"/>
    <col min="12554" max="12800" width="9.140625" style="178"/>
    <col min="12801" max="12801" width="8.140625" style="178" customWidth="1"/>
    <col min="12802" max="12802" width="85.140625" style="178" customWidth="1"/>
    <col min="12803" max="12803" width="32" style="178" customWidth="1"/>
    <col min="12804" max="12804" width="31.140625" style="178" customWidth="1"/>
    <col min="12805" max="12807" width="30.140625" style="178" customWidth="1"/>
    <col min="12808" max="12808" width="21.28515625" style="178" customWidth="1"/>
    <col min="12809" max="12809" width="20.85546875" style="178" customWidth="1"/>
    <col min="12810" max="13056" width="9.140625" style="178"/>
    <col min="13057" max="13057" width="8.140625" style="178" customWidth="1"/>
    <col min="13058" max="13058" width="85.140625" style="178" customWidth="1"/>
    <col min="13059" max="13059" width="32" style="178" customWidth="1"/>
    <col min="13060" max="13060" width="31.140625" style="178" customWidth="1"/>
    <col min="13061" max="13063" width="30.140625" style="178" customWidth="1"/>
    <col min="13064" max="13064" width="21.28515625" style="178" customWidth="1"/>
    <col min="13065" max="13065" width="20.85546875" style="178" customWidth="1"/>
    <col min="13066" max="13312" width="9.140625" style="178"/>
    <col min="13313" max="13313" width="8.140625" style="178" customWidth="1"/>
    <col min="13314" max="13314" width="85.140625" style="178" customWidth="1"/>
    <col min="13315" max="13315" width="32" style="178" customWidth="1"/>
    <col min="13316" max="13316" width="31.140625" style="178" customWidth="1"/>
    <col min="13317" max="13319" width="30.140625" style="178" customWidth="1"/>
    <col min="13320" max="13320" width="21.28515625" style="178" customWidth="1"/>
    <col min="13321" max="13321" width="20.85546875" style="178" customWidth="1"/>
    <col min="13322" max="13568" width="9.140625" style="178"/>
    <col min="13569" max="13569" width="8.140625" style="178" customWidth="1"/>
    <col min="13570" max="13570" width="85.140625" style="178" customWidth="1"/>
    <col min="13571" max="13571" width="32" style="178" customWidth="1"/>
    <col min="13572" max="13572" width="31.140625" style="178" customWidth="1"/>
    <col min="13573" max="13575" width="30.140625" style="178" customWidth="1"/>
    <col min="13576" max="13576" width="21.28515625" style="178" customWidth="1"/>
    <col min="13577" max="13577" width="20.85546875" style="178" customWidth="1"/>
    <col min="13578" max="13824" width="9.140625" style="178"/>
    <col min="13825" max="13825" width="8.140625" style="178" customWidth="1"/>
    <col min="13826" max="13826" width="85.140625" style="178" customWidth="1"/>
    <col min="13827" max="13827" width="32" style="178" customWidth="1"/>
    <col min="13828" max="13828" width="31.140625" style="178" customWidth="1"/>
    <col min="13829" max="13831" width="30.140625" style="178" customWidth="1"/>
    <col min="13832" max="13832" width="21.28515625" style="178" customWidth="1"/>
    <col min="13833" max="13833" width="20.85546875" style="178" customWidth="1"/>
    <col min="13834" max="14080" width="9.140625" style="178"/>
    <col min="14081" max="14081" width="8.140625" style="178" customWidth="1"/>
    <col min="14082" max="14082" width="85.140625" style="178" customWidth="1"/>
    <col min="14083" max="14083" width="32" style="178" customWidth="1"/>
    <col min="14084" max="14084" width="31.140625" style="178" customWidth="1"/>
    <col min="14085" max="14087" width="30.140625" style="178" customWidth="1"/>
    <col min="14088" max="14088" width="21.28515625" style="178" customWidth="1"/>
    <col min="14089" max="14089" width="20.85546875" style="178" customWidth="1"/>
    <col min="14090" max="14336" width="9.140625" style="178"/>
    <col min="14337" max="14337" width="8.140625" style="178" customWidth="1"/>
    <col min="14338" max="14338" width="85.140625" style="178" customWidth="1"/>
    <col min="14339" max="14339" width="32" style="178" customWidth="1"/>
    <col min="14340" max="14340" width="31.140625" style="178" customWidth="1"/>
    <col min="14341" max="14343" width="30.140625" style="178" customWidth="1"/>
    <col min="14344" max="14344" width="21.28515625" style="178" customWidth="1"/>
    <col min="14345" max="14345" width="20.85546875" style="178" customWidth="1"/>
    <col min="14346" max="14592" width="9.140625" style="178"/>
    <col min="14593" max="14593" width="8.140625" style="178" customWidth="1"/>
    <col min="14594" max="14594" width="85.140625" style="178" customWidth="1"/>
    <col min="14595" max="14595" width="32" style="178" customWidth="1"/>
    <col min="14596" max="14596" width="31.140625" style="178" customWidth="1"/>
    <col min="14597" max="14599" width="30.140625" style="178" customWidth="1"/>
    <col min="14600" max="14600" width="21.28515625" style="178" customWidth="1"/>
    <col min="14601" max="14601" width="20.85546875" style="178" customWidth="1"/>
    <col min="14602" max="14848" width="9.140625" style="178"/>
    <col min="14849" max="14849" width="8.140625" style="178" customWidth="1"/>
    <col min="14850" max="14850" width="85.140625" style="178" customWidth="1"/>
    <col min="14851" max="14851" width="32" style="178" customWidth="1"/>
    <col min="14852" max="14852" width="31.140625" style="178" customWidth="1"/>
    <col min="14853" max="14855" width="30.140625" style="178" customWidth="1"/>
    <col min="14856" max="14856" width="21.28515625" style="178" customWidth="1"/>
    <col min="14857" max="14857" width="20.85546875" style="178" customWidth="1"/>
    <col min="14858" max="15104" width="9.140625" style="178"/>
    <col min="15105" max="15105" width="8.140625" style="178" customWidth="1"/>
    <col min="15106" max="15106" width="85.140625" style="178" customWidth="1"/>
    <col min="15107" max="15107" width="32" style="178" customWidth="1"/>
    <col min="15108" max="15108" width="31.140625" style="178" customWidth="1"/>
    <col min="15109" max="15111" width="30.140625" style="178" customWidth="1"/>
    <col min="15112" max="15112" width="21.28515625" style="178" customWidth="1"/>
    <col min="15113" max="15113" width="20.85546875" style="178" customWidth="1"/>
    <col min="15114" max="15360" width="9.140625" style="178"/>
    <col min="15361" max="15361" width="8.140625" style="178" customWidth="1"/>
    <col min="15362" max="15362" width="85.140625" style="178" customWidth="1"/>
    <col min="15363" max="15363" width="32" style="178" customWidth="1"/>
    <col min="15364" max="15364" width="31.140625" style="178" customWidth="1"/>
    <col min="15365" max="15367" width="30.140625" style="178" customWidth="1"/>
    <col min="15368" max="15368" width="21.28515625" style="178" customWidth="1"/>
    <col min="15369" max="15369" width="20.85546875" style="178" customWidth="1"/>
    <col min="15370" max="15616" width="9.140625" style="178"/>
    <col min="15617" max="15617" width="8.140625" style="178" customWidth="1"/>
    <col min="15618" max="15618" width="85.140625" style="178" customWidth="1"/>
    <col min="15619" max="15619" width="32" style="178" customWidth="1"/>
    <col min="15620" max="15620" width="31.140625" style="178" customWidth="1"/>
    <col min="15621" max="15623" width="30.140625" style="178" customWidth="1"/>
    <col min="15624" max="15624" width="21.28515625" style="178" customWidth="1"/>
    <col min="15625" max="15625" width="20.85546875" style="178" customWidth="1"/>
    <col min="15626" max="15872" width="9.140625" style="178"/>
    <col min="15873" max="15873" width="8.140625" style="178" customWidth="1"/>
    <col min="15874" max="15874" width="85.140625" style="178" customWidth="1"/>
    <col min="15875" max="15875" width="32" style="178" customWidth="1"/>
    <col min="15876" max="15876" width="31.140625" style="178" customWidth="1"/>
    <col min="15877" max="15879" width="30.140625" style="178" customWidth="1"/>
    <col min="15880" max="15880" width="21.28515625" style="178" customWidth="1"/>
    <col min="15881" max="15881" width="20.85546875" style="178" customWidth="1"/>
    <col min="15882" max="16128" width="9.140625" style="178"/>
    <col min="16129" max="16129" width="8.140625" style="178" customWidth="1"/>
    <col min="16130" max="16130" width="85.140625" style="178" customWidth="1"/>
    <col min="16131" max="16131" width="32" style="178" customWidth="1"/>
    <col min="16132" max="16132" width="31.140625" style="178" customWidth="1"/>
    <col min="16133" max="16135" width="30.140625" style="178" customWidth="1"/>
    <col min="16136" max="16136" width="21.28515625" style="178" customWidth="1"/>
    <col min="16137" max="16137" width="20.85546875" style="178" customWidth="1"/>
    <col min="16138" max="16384" width="9.140625" style="178"/>
  </cols>
  <sheetData>
    <row r="1" spans="1:11" x14ac:dyDescent="0.3">
      <c r="D1" s="372" t="s">
        <v>523</v>
      </c>
    </row>
    <row r="3" spans="1:11" ht="20.45" customHeight="1" x14ac:dyDescent="0.3">
      <c r="A3" s="1211" t="s">
        <v>644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8"/>
    </row>
    <row r="9" spans="1:11" ht="36" customHeight="1" x14ac:dyDescent="0.3">
      <c r="A9" s="186" t="s">
        <v>351</v>
      </c>
      <c r="B9" s="186" t="s">
        <v>366</v>
      </c>
      <c r="C9" s="313" t="s">
        <v>448</v>
      </c>
      <c r="D9" s="509" t="s">
        <v>449</v>
      </c>
      <c r="E9" s="239"/>
      <c r="F9" s="239"/>
      <c r="G9" s="239"/>
    </row>
    <row r="10" spans="1:11" x14ac:dyDescent="0.3">
      <c r="A10" s="487">
        <v>1</v>
      </c>
      <c r="B10" s="487">
        <v>2</v>
      </c>
      <c r="C10" s="487">
        <v>3</v>
      </c>
      <c r="D10" s="487">
        <v>4</v>
      </c>
      <c r="E10" s="223" t="s">
        <v>429</v>
      </c>
      <c r="F10" s="223" t="s">
        <v>371</v>
      </c>
      <c r="G10" s="223" t="s">
        <v>372</v>
      </c>
    </row>
    <row r="11" spans="1:11" ht="18.75" customHeight="1" x14ac:dyDescent="0.3">
      <c r="A11" s="1216" t="s">
        <v>550</v>
      </c>
      <c r="B11" s="1217"/>
      <c r="C11" s="1217"/>
      <c r="D11" s="1217"/>
      <c r="E11" s="515"/>
      <c r="F11" s="515"/>
      <c r="G11" s="223"/>
    </row>
    <row r="12" spans="1:11" ht="39.75" customHeight="1" x14ac:dyDescent="0.3">
      <c r="A12" s="510">
        <v>1</v>
      </c>
      <c r="B12" s="488" t="s">
        <v>455</v>
      </c>
      <c r="C12" s="489" t="s">
        <v>374</v>
      </c>
      <c r="D12" s="514">
        <f>SUM(D13:D14)</f>
        <v>0</v>
      </c>
      <c r="E12" s="220"/>
      <c r="F12" s="220"/>
      <c r="G12" s="220"/>
    </row>
    <row r="13" spans="1:11" x14ac:dyDescent="0.3">
      <c r="A13" s="487"/>
      <c r="B13" s="491" t="s">
        <v>451</v>
      </c>
      <c r="C13" s="492"/>
      <c r="D13" s="467"/>
      <c r="E13" s="220"/>
      <c r="F13" s="220"/>
      <c r="G13" s="220"/>
    </row>
    <row r="14" spans="1:11" ht="37.5" x14ac:dyDescent="0.3">
      <c r="A14" s="487"/>
      <c r="B14" s="494" t="s">
        <v>456</v>
      </c>
      <c r="C14" s="492"/>
      <c r="D14" s="467"/>
      <c r="E14" s="220"/>
      <c r="F14" s="220"/>
      <c r="G14" s="220">
        <f>D14-F14</f>
        <v>0</v>
      </c>
    </row>
    <row r="15" spans="1:11" x14ac:dyDescent="0.3">
      <c r="A15" s="511"/>
      <c r="B15" s="491"/>
      <c r="C15" s="492"/>
      <c r="D15" s="467"/>
      <c r="E15" s="220"/>
      <c r="F15" s="220"/>
      <c r="G15" s="220"/>
    </row>
    <row r="16" spans="1:11" ht="21" customHeight="1" x14ac:dyDescent="0.3">
      <c r="A16" s="240"/>
      <c r="B16" s="241" t="s">
        <v>364</v>
      </c>
      <c r="C16" s="512" t="s">
        <v>374</v>
      </c>
      <c r="D16" s="513">
        <f>D12</f>
        <v>0</v>
      </c>
      <c r="E16" s="223" t="s">
        <v>438</v>
      </c>
      <c r="F16" s="223">
        <f>SUM(F12:F15)</f>
        <v>0</v>
      </c>
      <c r="G16" s="223">
        <f>SUM(G12:G15)</f>
        <v>0</v>
      </c>
    </row>
    <row r="17" spans="1:9" ht="21" customHeight="1" x14ac:dyDescent="0.3">
      <c r="A17" s="1216" t="s">
        <v>551</v>
      </c>
      <c r="B17" s="1217"/>
      <c r="C17" s="1217"/>
      <c r="D17" s="1217"/>
    </row>
    <row r="18" spans="1:9" ht="39.75" customHeight="1" x14ac:dyDescent="0.3">
      <c r="A18" s="510">
        <v>1</v>
      </c>
      <c r="B18" s="488" t="s">
        <v>455</v>
      </c>
      <c r="C18" s="489" t="s">
        <v>374</v>
      </c>
      <c r="D18" s="514">
        <f>SUM(D19:D20)</f>
        <v>0</v>
      </c>
      <c r="E18" s="220"/>
      <c r="F18" s="220"/>
      <c r="G18" s="220"/>
    </row>
    <row r="19" spans="1:9" x14ac:dyDescent="0.3">
      <c r="A19" s="487"/>
      <c r="B19" s="491" t="s">
        <v>451</v>
      </c>
      <c r="C19" s="492"/>
      <c r="D19" s="467"/>
      <c r="E19" s="220"/>
      <c r="F19" s="220"/>
      <c r="G19" s="220"/>
    </row>
    <row r="20" spans="1:9" ht="37.5" x14ac:dyDescent="0.3">
      <c r="A20" s="487"/>
      <c r="B20" s="494" t="s">
        <v>456</v>
      </c>
      <c r="C20" s="492"/>
      <c r="D20" s="467"/>
      <c r="E20" s="220"/>
      <c r="F20" s="220"/>
      <c r="G20" s="220">
        <f>D20-F20</f>
        <v>0</v>
      </c>
    </row>
    <row r="21" spans="1:9" x14ac:dyDescent="0.3">
      <c r="A21" s="511"/>
      <c r="B21" s="491"/>
      <c r="C21" s="492"/>
      <c r="D21" s="467"/>
      <c r="E21" s="220"/>
      <c r="F21" s="220"/>
      <c r="G21" s="220"/>
    </row>
    <row r="22" spans="1:9" ht="21" customHeight="1" x14ac:dyDescent="0.3">
      <c r="A22" s="240"/>
      <c r="B22" s="241" t="s">
        <v>364</v>
      </c>
      <c r="C22" s="512" t="s">
        <v>374</v>
      </c>
      <c r="D22" s="513">
        <f>D18</f>
        <v>0</v>
      </c>
      <c r="E22" s="223" t="s">
        <v>438</v>
      </c>
      <c r="F22" s="223">
        <f>SUM(F18:F21)</f>
        <v>0</v>
      </c>
      <c r="G22" s="223">
        <f>SUM(G18:G21)</f>
        <v>0</v>
      </c>
    </row>
    <row r="23" spans="1:9" s="181" customFormat="1" x14ac:dyDescent="0.3">
      <c r="A23" s="389"/>
      <c r="B23" s="82"/>
      <c r="C23" s="82"/>
      <c r="D23" s="82"/>
      <c r="E23" s="464" t="s">
        <v>552</v>
      </c>
      <c r="F23" s="465">
        <f>F16+F22</f>
        <v>0</v>
      </c>
      <c r="G23" s="465">
        <f>G16+G22</f>
        <v>0</v>
      </c>
      <c r="H23" s="82"/>
      <c r="I23" s="392"/>
    </row>
    <row r="24" spans="1:9" s="181" customFormat="1" ht="15.75" x14ac:dyDescent="0.25">
      <c r="A24" s="389"/>
      <c r="B24" s="82"/>
      <c r="C24" s="82"/>
      <c r="D24" s="82"/>
      <c r="E24" s="82"/>
      <c r="G24" s="82"/>
      <c r="H24" s="82"/>
      <c r="I24" s="392"/>
    </row>
    <row r="25" spans="1:9" s="181" customFormat="1" ht="18.75" customHeight="1" x14ac:dyDescent="0.25">
      <c r="A25" s="97" t="s">
        <v>541</v>
      </c>
      <c r="B25" s="84"/>
      <c r="C25" s="378"/>
      <c r="D25" s="604" t="s">
        <v>694</v>
      </c>
      <c r="E25" s="84"/>
      <c r="G25" s="84"/>
      <c r="H25" s="84"/>
      <c r="I25" s="415"/>
    </row>
    <row r="26" spans="1:9" s="181" customFormat="1" ht="15" x14ac:dyDescent="0.25">
      <c r="B26" s="389"/>
      <c r="C26" s="391" t="s">
        <v>171</v>
      </c>
      <c r="D26" s="391" t="s">
        <v>172</v>
      </c>
      <c r="E26" s="389"/>
      <c r="G26" s="389"/>
      <c r="H26" s="389"/>
      <c r="I26" s="393"/>
    </row>
    <row r="27" spans="1:9" s="181" customFormat="1" ht="15.75" x14ac:dyDescent="0.25">
      <c r="A27" s="389"/>
      <c r="B27" s="82"/>
      <c r="C27" s="82"/>
      <c r="D27" s="82"/>
      <c r="E27" s="82"/>
      <c r="G27" s="82"/>
      <c r="H27" s="82"/>
      <c r="I27" s="392"/>
    </row>
    <row r="28" spans="1:9" s="181" customFormat="1" x14ac:dyDescent="0.25">
      <c r="A28" s="97" t="s">
        <v>173</v>
      </c>
      <c r="B28" s="84"/>
      <c r="C28" s="378"/>
      <c r="D28" s="714" t="s">
        <v>742</v>
      </c>
      <c r="E28" s="84"/>
      <c r="G28" s="84"/>
      <c r="H28" s="84"/>
      <c r="I28" s="415"/>
    </row>
    <row r="29" spans="1:9" s="181" customFormat="1" ht="15" x14ac:dyDescent="0.25">
      <c r="B29" s="389"/>
      <c r="C29" s="391" t="s">
        <v>171</v>
      </c>
      <c r="D29" s="391" t="s">
        <v>172</v>
      </c>
      <c r="E29" s="389"/>
      <c r="G29" s="389"/>
      <c r="H29" s="389"/>
      <c r="I29" s="393"/>
    </row>
    <row r="30" spans="1:9" x14ac:dyDescent="0.3">
      <c r="A30" s="389"/>
    </row>
    <row r="31" spans="1:9" s="242" customFormat="1" ht="27" x14ac:dyDescent="0.35">
      <c r="A31" s="178"/>
      <c r="E31" s="217"/>
      <c r="F31" s="217"/>
      <c r="G31" s="217"/>
    </row>
    <row r="32" spans="1:9" ht="27" x14ac:dyDescent="0.35">
      <c r="A32" s="242"/>
    </row>
  </sheetData>
  <mergeCells count="3">
    <mergeCell ref="A3:D3"/>
    <mergeCell ref="A11:D11"/>
    <mergeCell ref="A17:D17"/>
  </mergeCells>
  <pageMargins left="0.19685039370078741" right="0.19685039370078741" top="0.70866141732283472" bottom="0.19685039370078741" header="0.62992125984251968" footer="0.35433070866141736"/>
  <pageSetup paperSize="9" scale="47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57"/>
  <sheetViews>
    <sheetView view="pageBreakPreview" topLeftCell="A28" zoomScale="70" zoomScaleSheetLayoutView="70" workbookViewId="0">
      <selection activeCell="A7" sqref="A7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9.14062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9.14062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9.14062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9.14062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9.14062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9.14062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9.14062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9.14062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9.14062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9.14062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9.14062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9.14062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9.14062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9.14062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9.14062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9.14062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9.14062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9.14062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9.14062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9.14062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9.14062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9.14062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9.14062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9.14062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9.14062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9.14062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9.14062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9.14062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9.14062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9.14062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9.14062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9.14062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9.14062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9.14062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9.14062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9.14062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9.14062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9.14062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9.14062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9.14062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9.14062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9.14062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9.14062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9.14062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9.14062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9.14062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9.14062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9.14062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9.14062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9.14062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9.14062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9.14062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9.14062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9.14062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9.14062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9.14062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9.14062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9.14062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9.14062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9.14062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9.14062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9.14062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9.14062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9.14062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647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20"/>
      <c r="D10" s="1222"/>
    </row>
    <row r="11" spans="1:11" x14ac:dyDescent="0.3">
      <c r="A11" s="243">
        <v>1</v>
      </c>
      <c r="B11" s="243">
        <v>2</v>
      </c>
      <c r="C11" s="244">
        <v>3</v>
      </c>
      <c r="D11" s="245">
        <v>4</v>
      </c>
      <c r="E11" s="223" t="s">
        <v>429</v>
      </c>
      <c r="F11" s="223" t="s">
        <v>371</v>
      </c>
      <c r="G11" s="223" t="s">
        <v>372</v>
      </c>
    </row>
    <row r="12" spans="1:11" x14ac:dyDescent="0.3">
      <c r="A12" s="1216" t="s">
        <v>550</v>
      </c>
      <c r="B12" s="1217"/>
      <c r="C12" s="1217"/>
      <c r="D12" s="1217"/>
      <c r="E12" s="246"/>
      <c r="F12" s="246"/>
      <c r="G12" s="246"/>
      <c r="H12" s="524"/>
    </row>
    <row r="13" spans="1:11" customFormat="1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  <c r="H13" s="239"/>
      <c r="I13" s="261"/>
    </row>
    <row r="14" spans="1:11" customFormat="1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  <c r="H14" s="239"/>
      <c r="I14" s="261"/>
    </row>
    <row r="15" spans="1:11" customFormat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x14ac:dyDescent="0.3">
      <c r="A28" s="161"/>
      <c r="B28" s="116"/>
      <c r="C28" s="260"/>
      <c r="D28" s="521"/>
      <c r="E28" s="525"/>
      <c r="F28" s="220"/>
      <c r="G28" s="220">
        <f t="shared" si="0"/>
        <v>0</v>
      </c>
      <c r="H28" s="239"/>
      <c r="I28" s="261"/>
    </row>
    <row r="29" spans="1:9" customFormat="1" x14ac:dyDescent="0.3">
      <c r="A29" s="161"/>
      <c r="B29" s="116"/>
      <c r="C29" s="260"/>
      <c r="D29" s="521"/>
      <c r="E29" s="525"/>
      <c r="F29" s="220"/>
      <c r="G29" s="220"/>
      <c r="H29" s="239"/>
      <c r="I29" s="261"/>
    </row>
    <row r="30" spans="1:9" ht="21" customHeight="1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SUM(F13)</f>
        <v>0</v>
      </c>
      <c r="G30" s="223">
        <f>SUM(G13)</f>
        <v>0</v>
      </c>
    </row>
    <row r="31" spans="1:9" x14ac:dyDescent="0.3">
      <c r="A31" s="1216" t="s">
        <v>551</v>
      </c>
      <c r="B31" s="1217"/>
      <c r="C31" s="1217"/>
      <c r="D31" s="1217"/>
    </row>
    <row r="32" spans="1:9" x14ac:dyDescent="0.3">
      <c r="A32" s="248">
        <v>1</v>
      </c>
      <c r="B32" s="247"/>
      <c r="C32" s="248">
        <v>1</v>
      </c>
      <c r="D32" s="516"/>
      <c r="E32" s="220"/>
      <c r="F32" s="220"/>
      <c r="G32" s="220">
        <f>D32-F32</f>
        <v>0</v>
      </c>
    </row>
    <row r="33" spans="1:9" x14ac:dyDescent="0.3">
      <c r="A33" s="248"/>
      <c r="B33" s="247"/>
      <c r="C33" s="248"/>
      <c r="D33" s="516"/>
      <c r="E33" s="220"/>
      <c r="F33" s="220"/>
      <c r="G33" s="220">
        <f t="shared" ref="G33:G47" si="1">D33-F33</f>
        <v>0</v>
      </c>
    </row>
    <row r="34" spans="1:9" x14ac:dyDescent="0.3">
      <c r="A34" s="248"/>
      <c r="B34" s="247"/>
      <c r="C34" s="248"/>
      <c r="D34" s="516"/>
      <c r="E34" s="220"/>
      <c r="F34" s="220"/>
      <c r="G34" s="220">
        <f t="shared" si="1"/>
        <v>0</v>
      </c>
    </row>
    <row r="35" spans="1:9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9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9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9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9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9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9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9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9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9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9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9" ht="18.75" customHeight="1" x14ac:dyDescent="0.3">
      <c r="A46" s="248"/>
      <c r="B46" s="247"/>
      <c r="C46" s="248"/>
      <c r="D46" s="516"/>
      <c r="E46" s="220"/>
      <c r="F46" s="220"/>
      <c r="G46" s="220">
        <f t="shared" si="1"/>
        <v>0</v>
      </c>
      <c r="H46" s="84"/>
      <c r="I46" s="415"/>
    </row>
    <row r="47" spans="1:9" x14ac:dyDescent="0.3">
      <c r="A47" s="248"/>
      <c r="B47" s="247"/>
      <c r="C47" s="248"/>
      <c r="D47" s="516"/>
      <c r="E47" s="220"/>
      <c r="F47" s="220"/>
      <c r="G47" s="220">
        <f t="shared" si="1"/>
        <v>0</v>
      </c>
      <c r="H47" s="389"/>
      <c r="I47" s="393"/>
    </row>
    <row r="48" spans="1:9" x14ac:dyDescent="0.3">
      <c r="A48" s="248"/>
      <c r="B48" s="247"/>
      <c r="C48" s="248"/>
      <c r="D48" s="516"/>
      <c r="E48" s="220"/>
      <c r="F48" s="220"/>
      <c r="G48" s="220"/>
      <c r="H48" s="82"/>
      <c r="I48" s="392"/>
    </row>
    <row r="49" spans="1:9" x14ac:dyDescent="0.3">
      <c r="A49" s="235"/>
      <c r="B49" s="193" t="s">
        <v>364</v>
      </c>
      <c r="C49" s="231" t="s">
        <v>374</v>
      </c>
      <c r="D49" s="517">
        <f>SUM(D32:D48)</f>
        <v>0</v>
      </c>
      <c r="E49" s="223" t="s">
        <v>438</v>
      </c>
      <c r="F49" s="223">
        <f>SUM(F32)</f>
        <v>0</v>
      </c>
      <c r="G49" s="223">
        <f>SUM(G32)</f>
        <v>0</v>
      </c>
      <c r="H49" s="84"/>
      <c r="I49" s="415"/>
    </row>
    <row r="50" spans="1:9" x14ac:dyDescent="0.3">
      <c r="E50" s="464" t="s">
        <v>552</v>
      </c>
      <c r="F50" s="465">
        <f>F30+F49</f>
        <v>0</v>
      </c>
      <c r="G50" s="465">
        <f>G30+G49</f>
        <v>0</v>
      </c>
      <c r="H50" s="389"/>
      <c r="I50" s="393"/>
    </row>
    <row r="51" spans="1:9" s="102" customFormat="1" ht="18" customHeight="1" x14ac:dyDescent="0.3">
      <c r="A51" s="97" t="s">
        <v>541</v>
      </c>
      <c r="B51" s="84"/>
      <c r="C51" s="378"/>
      <c r="D51" s="604" t="s">
        <v>694</v>
      </c>
      <c r="E51" s="84"/>
      <c r="F51" s="181"/>
      <c r="G51" s="84"/>
    </row>
    <row r="52" spans="1:9" s="249" customFormat="1" ht="19.5" x14ac:dyDescent="0.3">
      <c r="A52" s="181"/>
      <c r="B52" s="389"/>
      <c r="C52" s="391" t="s">
        <v>171</v>
      </c>
      <c r="D52" s="391" t="s">
        <v>172</v>
      </c>
      <c r="E52" s="389"/>
      <c r="F52" s="181"/>
      <c r="G52" s="389"/>
    </row>
    <row r="53" spans="1:9" ht="15.75" x14ac:dyDescent="0.25">
      <c r="A53" s="389"/>
      <c r="B53" s="82"/>
      <c r="C53" s="82"/>
      <c r="D53" s="82"/>
      <c r="E53" s="82"/>
      <c r="F53" s="181"/>
      <c r="G53" s="82"/>
    </row>
    <row r="54" spans="1:9" x14ac:dyDescent="0.25">
      <c r="A54" s="97" t="s">
        <v>173</v>
      </c>
      <c r="B54" s="84"/>
      <c r="C54" s="378"/>
      <c r="D54" s="714" t="s">
        <v>742</v>
      </c>
      <c r="E54" s="84"/>
      <c r="F54" s="181"/>
      <c r="G54" s="84"/>
    </row>
    <row r="55" spans="1:9" ht="15" x14ac:dyDescent="0.25">
      <c r="B55" s="389"/>
      <c r="C55" s="391" t="s">
        <v>171</v>
      </c>
      <c r="D55" s="391" t="s">
        <v>172</v>
      </c>
      <c r="E55" s="389"/>
      <c r="F55" s="181"/>
      <c r="G55" s="389"/>
    </row>
    <row r="56" spans="1:9" x14ac:dyDescent="0.3">
      <c r="A56" s="102"/>
      <c r="B56" s="102"/>
      <c r="C56" s="102"/>
      <c r="D56" s="102"/>
      <c r="E56" s="102"/>
      <c r="F56" s="102"/>
      <c r="G56" s="102"/>
    </row>
    <row r="57" spans="1:9" ht="19.5" x14ac:dyDescent="0.3">
      <c r="A57" s="249"/>
      <c r="B57" s="249"/>
      <c r="C57" s="249"/>
      <c r="D57" s="249"/>
      <c r="E57" s="250"/>
      <c r="F57" s="250"/>
      <c r="G57" s="250"/>
    </row>
  </sheetData>
  <mergeCells count="7">
    <mergeCell ref="A31:D31"/>
    <mergeCell ref="A3:D3"/>
    <mergeCell ref="A9:A10"/>
    <mergeCell ref="B9:B10"/>
    <mergeCell ref="C9:C10"/>
    <mergeCell ref="D9:D10"/>
    <mergeCell ref="A12:D12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90"/>
  <sheetViews>
    <sheetView view="pageBreakPreview" topLeftCell="A13" zoomScale="90" zoomScaleNormal="75" zoomScaleSheetLayoutView="90" workbookViewId="0">
      <selection activeCell="A7" sqref="A7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223" t="s">
        <v>550</v>
      </c>
      <c r="B11" s="1224"/>
      <c r="C11" s="1224"/>
      <c r="D11" s="1224"/>
      <c r="E11" s="1225"/>
      <c r="F11" s="246"/>
      <c r="G11" s="246"/>
      <c r="H11" s="246"/>
      <c r="I11" s="256"/>
    </row>
    <row r="12" spans="1:11" s="257" customFormat="1" ht="18.75" x14ac:dyDescent="0.3">
      <c r="A12" s="161">
        <v>1</v>
      </c>
      <c r="B12" s="258"/>
      <c r="C12" s="161"/>
      <c r="D12" s="518"/>
      <c r="E12" s="519"/>
      <c r="F12" s="220"/>
      <c r="G12" s="220"/>
      <c r="H12" s="220">
        <f>E12-G12</f>
        <v>0</v>
      </c>
      <c r="I12" s="259"/>
    </row>
    <row r="13" spans="1:11" ht="18.75" x14ac:dyDescent="0.3">
      <c r="A13" s="161">
        <v>2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3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>
        <v>4</v>
      </c>
      <c r="B15" s="116"/>
      <c r="C15" s="260"/>
      <c r="D15" s="422"/>
      <c r="E15" s="520"/>
      <c r="F15" s="220"/>
      <c r="G15" s="220"/>
      <c r="H15" s="220">
        <f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ref="H16:H19" si="0">E16-G16</f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161"/>
      <c r="B19" s="116"/>
      <c r="C19" s="260"/>
      <c r="D19" s="422"/>
      <c r="E19" s="520"/>
      <c r="F19" s="220"/>
      <c r="G19" s="220"/>
      <c r="H19" s="220">
        <f t="shared" si="0"/>
        <v>0</v>
      </c>
      <c r="I19" s="261"/>
    </row>
    <row r="20" spans="1:9" ht="18.75" x14ac:dyDescent="0.3">
      <c r="A20" s="262"/>
      <c r="B20" s="116"/>
      <c r="C20" s="260"/>
      <c r="D20" s="422"/>
      <c r="E20" s="521"/>
      <c r="F20" s="220"/>
      <c r="G20" s="220"/>
      <c r="H20" s="220"/>
    </row>
    <row r="21" spans="1:9" s="265" customFormat="1" ht="18.75" x14ac:dyDescent="0.3">
      <c r="A21" s="263"/>
      <c r="B21" s="119" t="s">
        <v>364</v>
      </c>
      <c r="C21" s="154">
        <f>SUM(C13:C13)</f>
        <v>0</v>
      </c>
      <c r="D21" s="522" t="s">
        <v>374</v>
      </c>
      <c r="E21" s="523">
        <f>SUM(E12:E20)</f>
        <v>0</v>
      </c>
      <c r="F21" s="223" t="s">
        <v>438</v>
      </c>
      <c r="G21" s="223">
        <f>SUM(G12:G20)</f>
        <v>0</v>
      </c>
      <c r="H21" s="223">
        <f>SUM(H12:H20)</f>
        <v>0</v>
      </c>
      <c r="I21" s="264"/>
    </row>
    <row r="22" spans="1:9" ht="18.75" x14ac:dyDescent="0.3">
      <c r="A22" s="1223" t="s">
        <v>551</v>
      </c>
      <c r="B22" s="1224"/>
      <c r="C22" s="1224"/>
      <c r="D22" s="1224"/>
      <c r="E22" s="1225"/>
    </row>
    <row r="23" spans="1:9" ht="18.75" x14ac:dyDescent="0.3">
      <c r="A23" s="161">
        <v>1</v>
      </c>
      <c r="B23" s="258"/>
      <c r="C23" s="161"/>
      <c r="D23" s="518"/>
      <c r="E23" s="519"/>
      <c r="F23" s="220"/>
      <c r="G23" s="220"/>
      <c r="H23" s="220">
        <f>E23-G23</f>
        <v>0</v>
      </c>
    </row>
    <row r="24" spans="1:9" s="102" customFormat="1" ht="18" customHeight="1" x14ac:dyDescent="0.3">
      <c r="A24" s="161">
        <v>2</v>
      </c>
      <c r="B24" s="116"/>
      <c r="C24" s="260"/>
      <c r="D24" s="422"/>
      <c r="E24" s="520"/>
      <c r="F24" s="220"/>
      <c r="G24" s="220"/>
      <c r="H24" s="220">
        <f>E24-G24</f>
        <v>0</v>
      </c>
    </row>
    <row r="25" spans="1:9" s="249" customFormat="1" ht="19.5" x14ac:dyDescent="0.3">
      <c r="A25" s="161">
        <v>3</v>
      </c>
      <c r="B25" s="116"/>
      <c r="C25" s="260"/>
      <c r="D25" s="422"/>
      <c r="E25" s="520"/>
      <c r="F25" s="220"/>
      <c r="G25" s="220"/>
      <c r="H25" s="220">
        <f>E25-G25</f>
        <v>0</v>
      </c>
    </row>
    <row r="26" spans="1:9" s="181" customFormat="1" ht="18.75" x14ac:dyDescent="0.3">
      <c r="A26" s="161">
        <v>4</v>
      </c>
      <c r="B26" s="116"/>
      <c r="C26" s="260"/>
      <c r="D26" s="422"/>
      <c r="E26" s="520"/>
      <c r="F26" s="220"/>
      <c r="G26" s="220"/>
      <c r="H26" s="220">
        <f>E26-G26</f>
        <v>0</v>
      </c>
    </row>
    <row r="27" spans="1:9" s="181" customFormat="1" ht="18.75" x14ac:dyDescent="0.3">
      <c r="A27" s="161"/>
      <c r="B27" s="116"/>
      <c r="C27" s="260"/>
      <c r="D27" s="422"/>
      <c r="E27" s="520"/>
      <c r="F27" s="220"/>
      <c r="G27" s="220"/>
      <c r="H27" s="220">
        <f t="shared" ref="H27:H30" si="1">E27-G27</f>
        <v>0</v>
      </c>
    </row>
    <row r="28" spans="1:9" s="181" customFormat="1" ht="18.75" x14ac:dyDescent="0.3">
      <c r="A28" s="161"/>
      <c r="B28" s="116"/>
      <c r="C28" s="260"/>
      <c r="D28" s="422"/>
      <c r="E28" s="520"/>
      <c r="F28" s="220"/>
      <c r="G28" s="220"/>
      <c r="H28" s="220">
        <f t="shared" si="1"/>
        <v>0</v>
      </c>
    </row>
    <row r="29" spans="1:9" s="102" customFormat="1" ht="18.75" x14ac:dyDescent="0.3">
      <c r="A29" s="161"/>
      <c r="B29" s="116"/>
      <c r="C29" s="260"/>
      <c r="D29" s="422"/>
      <c r="E29" s="520"/>
      <c r="F29" s="220"/>
      <c r="G29" s="220"/>
      <c r="H29" s="220">
        <f t="shared" si="1"/>
        <v>0</v>
      </c>
      <c r="I29" s="138"/>
    </row>
    <row r="30" spans="1:9" s="102" customFormat="1" ht="18.75" x14ac:dyDescent="0.3">
      <c r="A30" s="161"/>
      <c r="B30" s="116"/>
      <c r="C30" s="260"/>
      <c r="D30" s="422"/>
      <c r="E30" s="520"/>
      <c r="F30" s="220"/>
      <c r="G30" s="220"/>
      <c r="H30" s="220">
        <f t="shared" si="1"/>
        <v>0</v>
      </c>
      <c r="I30" s="138"/>
    </row>
    <row r="31" spans="1:9" s="102" customFormat="1" ht="18.75" x14ac:dyDescent="0.3">
      <c r="A31" s="262"/>
      <c r="B31" s="116"/>
      <c r="C31" s="260"/>
      <c r="D31" s="422"/>
      <c r="E31" s="521"/>
      <c r="F31" s="220"/>
      <c r="G31" s="220"/>
      <c r="H31" s="220"/>
      <c r="I31" s="138"/>
    </row>
    <row r="32" spans="1:9" ht="18.75" x14ac:dyDescent="0.3">
      <c r="A32" s="263"/>
      <c r="B32" s="119" t="s">
        <v>364</v>
      </c>
      <c r="C32" s="154">
        <f>SUM(C24:C24)</f>
        <v>0</v>
      </c>
      <c r="D32" s="522" t="s">
        <v>374</v>
      </c>
      <c r="E32" s="523">
        <f>SUM(E23:E31)</f>
        <v>0</v>
      </c>
      <c r="F32" s="223" t="s">
        <v>438</v>
      </c>
      <c r="G32" s="223">
        <f>SUM(G23:G31)</f>
        <v>0</v>
      </c>
      <c r="H32" s="223">
        <f>SUM(H23:H31)</f>
        <v>0</v>
      </c>
    </row>
    <row r="33" spans="1:8" ht="18.75" x14ac:dyDescent="0.3">
      <c r="F33" s="464" t="s">
        <v>552</v>
      </c>
      <c r="G33" s="465">
        <f>G21+G32</f>
        <v>0</v>
      </c>
      <c r="H33" s="465">
        <f>H21+H32</f>
        <v>0</v>
      </c>
    </row>
    <row r="35" spans="1:8" ht="18.75" x14ac:dyDescent="0.3">
      <c r="A35" s="97" t="s">
        <v>541</v>
      </c>
      <c r="B35" s="84"/>
      <c r="C35" s="378"/>
      <c r="D35" s="102"/>
      <c r="E35" s="604" t="s">
        <v>694</v>
      </c>
      <c r="F35" s="181"/>
      <c r="G35" s="84"/>
      <c r="H35" s="102"/>
    </row>
    <row r="36" spans="1:8" ht="19.5" x14ac:dyDescent="0.3">
      <c r="A36" s="181"/>
      <c r="B36" s="389"/>
      <c r="C36" s="391" t="s">
        <v>171</v>
      </c>
      <c r="D36" s="249"/>
      <c r="E36" s="391" t="s">
        <v>172</v>
      </c>
      <c r="F36" s="181"/>
      <c r="G36" s="389"/>
      <c r="H36" s="249"/>
    </row>
    <row r="37" spans="1:8" ht="15.75" x14ac:dyDescent="0.25">
      <c r="A37" s="389"/>
      <c r="B37" s="82"/>
      <c r="C37" s="82"/>
      <c r="D37" s="181"/>
      <c r="E37" s="82"/>
      <c r="F37" s="181"/>
      <c r="G37" s="82"/>
      <c r="H37" s="181"/>
    </row>
    <row r="38" spans="1:8" ht="18.75" x14ac:dyDescent="0.25">
      <c r="A38" s="97" t="s">
        <v>173</v>
      </c>
      <c r="B38" s="84"/>
      <c r="C38" s="378"/>
      <c r="D38" s="181"/>
      <c r="E38" s="714" t="s">
        <v>742</v>
      </c>
      <c r="F38" s="181"/>
      <c r="G38" s="84"/>
      <c r="H38" s="181"/>
    </row>
    <row r="39" spans="1:8" x14ac:dyDescent="0.25">
      <c r="A39" s="181"/>
      <c r="B39" s="389"/>
      <c r="C39" s="391" t="s">
        <v>171</v>
      </c>
      <c r="D39" s="181"/>
      <c r="E39" s="391" t="s">
        <v>172</v>
      </c>
      <c r="F39" s="181"/>
      <c r="G39" s="389"/>
      <c r="H39" s="181"/>
    </row>
    <row r="40" spans="1:8" ht="18.75" x14ac:dyDescent="0.3">
      <c r="A40" s="102"/>
      <c r="B40" s="102"/>
      <c r="C40" s="102"/>
      <c r="D40" s="102"/>
      <c r="E40" s="102"/>
      <c r="F40" s="237"/>
      <c r="G40" s="237"/>
      <c r="H40" s="237"/>
    </row>
    <row r="41" spans="1:8" ht="18.75" x14ac:dyDescent="0.3">
      <c r="A41" s="102"/>
      <c r="B41" s="102"/>
      <c r="C41" s="102"/>
      <c r="D41" s="102"/>
      <c r="E41" s="102"/>
      <c r="F41" s="237"/>
      <c r="G41" s="237"/>
      <c r="H41" s="237"/>
    </row>
    <row r="42" spans="1:8" ht="21" x14ac:dyDescent="0.35">
      <c r="A42" s="102"/>
      <c r="B42" s="232"/>
      <c r="C42" s="102"/>
      <c r="D42" s="102"/>
      <c r="E42" s="102"/>
      <c r="F42" s="237"/>
      <c r="G42" s="237"/>
      <c r="H42" s="237"/>
    </row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8" hidden="1" x14ac:dyDescent="0.25"/>
    <row r="89" hidden="1" x14ac:dyDescent="0.25"/>
    <row r="90" hidden="1" x14ac:dyDescent="0.25"/>
  </sheetData>
  <mergeCells count="3">
    <mergeCell ref="A3:E3"/>
    <mergeCell ref="A11:E11"/>
    <mergeCell ref="A22:E22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56"/>
  <sheetViews>
    <sheetView view="pageBreakPreview" topLeftCell="A10" zoomScale="55" zoomScaleSheetLayoutView="55" workbookViewId="0">
      <selection activeCell="A7" sqref="A7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42.7109375" style="267" customWidth="1"/>
    <col min="5" max="5" width="28" style="267" customWidth="1"/>
    <col min="6" max="7" width="24.42578125" style="267" customWidth="1"/>
    <col min="8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42.7109375" style="267" customWidth="1"/>
    <col min="261" max="263" width="24.42578125" style="267" customWidth="1"/>
    <col min="264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42.7109375" style="267" customWidth="1"/>
    <col min="517" max="519" width="24.42578125" style="267" customWidth="1"/>
    <col min="520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42.7109375" style="267" customWidth="1"/>
    <col min="773" max="775" width="24.42578125" style="267" customWidth="1"/>
    <col min="776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42.7109375" style="267" customWidth="1"/>
    <col min="1029" max="1031" width="24.42578125" style="267" customWidth="1"/>
    <col min="1032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42.7109375" style="267" customWidth="1"/>
    <col min="1285" max="1287" width="24.42578125" style="267" customWidth="1"/>
    <col min="1288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42.7109375" style="267" customWidth="1"/>
    <col min="1541" max="1543" width="24.42578125" style="267" customWidth="1"/>
    <col min="1544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42.7109375" style="267" customWidth="1"/>
    <col min="1797" max="1799" width="24.42578125" style="267" customWidth="1"/>
    <col min="1800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42.7109375" style="267" customWidth="1"/>
    <col min="2053" max="2055" width="24.42578125" style="267" customWidth="1"/>
    <col min="2056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42.7109375" style="267" customWidth="1"/>
    <col min="2309" max="2311" width="24.42578125" style="267" customWidth="1"/>
    <col min="2312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42.7109375" style="267" customWidth="1"/>
    <col min="2565" max="2567" width="24.42578125" style="267" customWidth="1"/>
    <col min="2568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42.7109375" style="267" customWidth="1"/>
    <col min="2821" max="2823" width="24.42578125" style="267" customWidth="1"/>
    <col min="2824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42.7109375" style="267" customWidth="1"/>
    <col min="3077" max="3079" width="24.42578125" style="267" customWidth="1"/>
    <col min="3080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42.7109375" style="267" customWidth="1"/>
    <col min="3333" max="3335" width="24.42578125" style="267" customWidth="1"/>
    <col min="3336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42.7109375" style="267" customWidth="1"/>
    <col min="3589" max="3591" width="24.42578125" style="267" customWidth="1"/>
    <col min="3592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42.7109375" style="267" customWidth="1"/>
    <col min="3845" max="3847" width="24.42578125" style="267" customWidth="1"/>
    <col min="3848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42.7109375" style="267" customWidth="1"/>
    <col min="4101" max="4103" width="24.42578125" style="267" customWidth="1"/>
    <col min="4104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42.7109375" style="267" customWidth="1"/>
    <col min="4357" max="4359" width="24.42578125" style="267" customWidth="1"/>
    <col min="4360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42.7109375" style="267" customWidth="1"/>
    <col min="4613" max="4615" width="24.42578125" style="267" customWidth="1"/>
    <col min="4616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42.7109375" style="267" customWidth="1"/>
    <col min="4869" max="4871" width="24.42578125" style="267" customWidth="1"/>
    <col min="4872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42.7109375" style="267" customWidth="1"/>
    <col min="5125" max="5127" width="24.42578125" style="267" customWidth="1"/>
    <col min="5128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42.7109375" style="267" customWidth="1"/>
    <col min="5381" max="5383" width="24.42578125" style="267" customWidth="1"/>
    <col min="5384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42.7109375" style="267" customWidth="1"/>
    <col min="5637" max="5639" width="24.42578125" style="267" customWidth="1"/>
    <col min="5640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42.7109375" style="267" customWidth="1"/>
    <col min="5893" max="5895" width="24.42578125" style="267" customWidth="1"/>
    <col min="5896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42.7109375" style="267" customWidth="1"/>
    <col min="6149" max="6151" width="24.42578125" style="267" customWidth="1"/>
    <col min="6152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42.7109375" style="267" customWidth="1"/>
    <col min="6405" max="6407" width="24.42578125" style="267" customWidth="1"/>
    <col min="6408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42.7109375" style="267" customWidth="1"/>
    <col min="6661" max="6663" width="24.42578125" style="267" customWidth="1"/>
    <col min="6664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42.7109375" style="267" customWidth="1"/>
    <col min="6917" max="6919" width="24.42578125" style="267" customWidth="1"/>
    <col min="6920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42.7109375" style="267" customWidth="1"/>
    <col min="7173" max="7175" width="24.42578125" style="267" customWidth="1"/>
    <col min="7176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42.7109375" style="267" customWidth="1"/>
    <col min="7429" max="7431" width="24.42578125" style="267" customWidth="1"/>
    <col min="7432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42.7109375" style="267" customWidth="1"/>
    <col min="7685" max="7687" width="24.42578125" style="267" customWidth="1"/>
    <col min="7688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42.7109375" style="267" customWidth="1"/>
    <col min="7941" max="7943" width="24.42578125" style="267" customWidth="1"/>
    <col min="7944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42.7109375" style="267" customWidth="1"/>
    <col min="8197" max="8199" width="24.42578125" style="267" customWidth="1"/>
    <col min="8200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42.7109375" style="267" customWidth="1"/>
    <col min="8453" max="8455" width="24.42578125" style="267" customWidth="1"/>
    <col min="8456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42.7109375" style="267" customWidth="1"/>
    <col min="8709" max="8711" width="24.42578125" style="267" customWidth="1"/>
    <col min="8712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42.7109375" style="267" customWidth="1"/>
    <col min="8965" max="8967" width="24.42578125" style="267" customWidth="1"/>
    <col min="8968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42.7109375" style="267" customWidth="1"/>
    <col min="9221" max="9223" width="24.42578125" style="267" customWidth="1"/>
    <col min="9224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42.7109375" style="267" customWidth="1"/>
    <col min="9477" max="9479" width="24.42578125" style="267" customWidth="1"/>
    <col min="9480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42.7109375" style="267" customWidth="1"/>
    <col min="9733" max="9735" width="24.42578125" style="267" customWidth="1"/>
    <col min="9736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42.7109375" style="267" customWidth="1"/>
    <col min="9989" max="9991" width="24.42578125" style="267" customWidth="1"/>
    <col min="9992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42.7109375" style="267" customWidth="1"/>
    <col min="10245" max="10247" width="24.42578125" style="267" customWidth="1"/>
    <col min="10248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42.7109375" style="267" customWidth="1"/>
    <col min="10501" max="10503" width="24.42578125" style="267" customWidth="1"/>
    <col min="10504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42.7109375" style="267" customWidth="1"/>
    <col min="10757" max="10759" width="24.42578125" style="267" customWidth="1"/>
    <col min="10760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42.7109375" style="267" customWidth="1"/>
    <col min="11013" max="11015" width="24.42578125" style="267" customWidth="1"/>
    <col min="11016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42.7109375" style="267" customWidth="1"/>
    <col min="11269" max="11271" width="24.42578125" style="267" customWidth="1"/>
    <col min="11272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42.7109375" style="267" customWidth="1"/>
    <col min="11525" max="11527" width="24.42578125" style="267" customWidth="1"/>
    <col min="11528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42.7109375" style="267" customWidth="1"/>
    <col min="11781" max="11783" width="24.42578125" style="267" customWidth="1"/>
    <col min="11784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42.7109375" style="267" customWidth="1"/>
    <col min="12037" max="12039" width="24.42578125" style="267" customWidth="1"/>
    <col min="12040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42.7109375" style="267" customWidth="1"/>
    <col min="12293" max="12295" width="24.42578125" style="267" customWidth="1"/>
    <col min="12296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42.7109375" style="267" customWidth="1"/>
    <col min="12549" max="12551" width="24.42578125" style="267" customWidth="1"/>
    <col min="12552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42.7109375" style="267" customWidth="1"/>
    <col min="12805" max="12807" width="24.42578125" style="267" customWidth="1"/>
    <col min="12808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42.7109375" style="267" customWidth="1"/>
    <col min="13061" max="13063" width="24.42578125" style="267" customWidth="1"/>
    <col min="13064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42.7109375" style="267" customWidth="1"/>
    <col min="13317" max="13319" width="24.42578125" style="267" customWidth="1"/>
    <col min="13320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42.7109375" style="267" customWidth="1"/>
    <col min="13573" max="13575" width="24.42578125" style="267" customWidth="1"/>
    <col min="13576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42.7109375" style="267" customWidth="1"/>
    <col min="13829" max="13831" width="24.42578125" style="267" customWidth="1"/>
    <col min="13832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42.7109375" style="267" customWidth="1"/>
    <col min="14085" max="14087" width="24.42578125" style="267" customWidth="1"/>
    <col min="14088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42.7109375" style="267" customWidth="1"/>
    <col min="14341" max="14343" width="24.42578125" style="267" customWidth="1"/>
    <col min="14344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42.7109375" style="267" customWidth="1"/>
    <col min="14597" max="14599" width="24.42578125" style="267" customWidth="1"/>
    <col min="14600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42.7109375" style="267" customWidth="1"/>
    <col min="14853" max="14855" width="24.42578125" style="267" customWidth="1"/>
    <col min="14856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42.7109375" style="267" customWidth="1"/>
    <col min="15109" max="15111" width="24.42578125" style="267" customWidth="1"/>
    <col min="15112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42.7109375" style="267" customWidth="1"/>
    <col min="15365" max="15367" width="24.42578125" style="267" customWidth="1"/>
    <col min="15368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42.7109375" style="267" customWidth="1"/>
    <col min="15621" max="15623" width="24.42578125" style="267" customWidth="1"/>
    <col min="15624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42.7109375" style="267" customWidth="1"/>
    <col min="15877" max="15879" width="24.42578125" style="267" customWidth="1"/>
    <col min="15880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42.7109375" style="267" customWidth="1"/>
    <col min="16133" max="16135" width="24.42578125" style="267" customWidth="1"/>
    <col min="16136" max="16384" width="8.85546875" style="267"/>
  </cols>
  <sheetData>
    <row r="1" spans="1:11" ht="18.75" x14ac:dyDescent="0.3">
      <c r="A1" s="266"/>
      <c r="B1" s="266"/>
      <c r="C1" s="266"/>
      <c r="D1" s="372" t="s">
        <v>528</v>
      </c>
    </row>
    <row r="2" spans="1:11" ht="12.75" customHeight="1" x14ac:dyDescent="0.3">
      <c r="A2" s="266"/>
      <c r="B2" s="266"/>
      <c r="C2" s="266"/>
      <c r="D2" s="266"/>
    </row>
    <row r="3" spans="1:11" ht="29.25" customHeight="1" x14ac:dyDescent="0.25">
      <c r="A3" s="1226" t="s">
        <v>657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216" t="s">
        <v>550</v>
      </c>
      <c r="B13" s="1217"/>
      <c r="C13" s="1217"/>
      <c r="D13" s="1217"/>
      <c r="E13" s="246"/>
      <c r="F13" s="246"/>
      <c r="G13" s="246"/>
      <c r="H13" s="273"/>
    </row>
    <row r="14" spans="1:11" s="274" customFormat="1" ht="18.75" x14ac:dyDescent="0.3">
      <c r="A14" s="161">
        <v>1</v>
      </c>
      <c r="B14" s="116"/>
      <c r="C14" s="260"/>
      <c r="D14" s="521"/>
      <c r="E14" s="525"/>
      <c r="F14" s="220"/>
      <c r="G14" s="220">
        <f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ref="G15:G29" si="0">D15-F15</f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74" customFormat="1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274" customFormat="1" ht="18.75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23.25" customHeigh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82" customFormat="1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>
        <f t="shared" si="0"/>
        <v>0</v>
      </c>
    </row>
    <row r="30" spans="1:7" ht="18.75" x14ac:dyDescent="0.3">
      <c r="A30" s="161"/>
      <c r="B30" s="116"/>
      <c r="C30" s="260"/>
      <c r="D30" s="521"/>
      <c r="E30" s="525"/>
      <c r="F30" s="220"/>
      <c r="G30" s="220"/>
    </row>
    <row r="31" spans="1:7" ht="18.75" x14ac:dyDescent="0.3">
      <c r="A31" s="235"/>
      <c r="B31" s="193" t="s">
        <v>364</v>
      </c>
      <c r="C31" s="231" t="s">
        <v>374</v>
      </c>
      <c r="D31" s="517">
        <f>SUM(D14:D30)</f>
        <v>0</v>
      </c>
      <c r="E31" s="223" t="s">
        <v>438</v>
      </c>
      <c r="F31" s="223">
        <f>SUM(F14:F30)</f>
        <v>0</v>
      </c>
      <c r="G31" s="223">
        <f>SUM(G14:G30)</f>
        <v>0</v>
      </c>
    </row>
    <row r="32" spans="1:7" ht="18.75" x14ac:dyDescent="0.3">
      <c r="A32" s="1216" t="s">
        <v>551</v>
      </c>
      <c r="B32" s="1217"/>
      <c r="C32" s="1217"/>
      <c r="D32" s="1217"/>
      <c r="E32" s="178"/>
      <c r="F32" s="178"/>
      <c r="G32" s="178"/>
    </row>
    <row r="33" spans="1:7" ht="18.75" x14ac:dyDescent="0.3">
      <c r="A33" s="248">
        <v>1</v>
      </c>
      <c r="B33" s="247"/>
      <c r="C33" s="248">
        <v>1</v>
      </c>
      <c r="D33" s="516"/>
      <c r="E33" s="220"/>
      <c r="F33" s="220"/>
      <c r="G33" s="220">
        <f>D33-F33</f>
        <v>0</v>
      </c>
    </row>
    <row r="34" spans="1:7" ht="18.75" x14ac:dyDescent="0.3">
      <c r="A34" s="248"/>
      <c r="B34" s="247"/>
      <c r="C34" s="248"/>
      <c r="D34" s="516"/>
      <c r="E34" s="220"/>
      <c r="F34" s="220"/>
      <c r="G34" s="220">
        <f t="shared" ref="G34:G48" si="1">D34-F34</f>
        <v>0</v>
      </c>
    </row>
    <row r="35" spans="1:7" ht="18.75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7" ht="18.75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7" ht="18.75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7" ht="18.75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7" ht="18.75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7" ht="18.75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7" ht="18.75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7" ht="18.75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7" ht="18.75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7" ht="18.75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7" ht="18.75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7" ht="18.75" x14ac:dyDescent="0.3">
      <c r="A46" s="248"/>
      <c r="B46" s="247"/>
      <c r="C46" s="248"/>
      <c r="D46" s="516"/>
      <c r="E46" s="220"/>
      <c r="F46" s="220"/>
      <c r="G46" s="220">
        <f t="shared" si="1"/>
        <v>0</v>
      </c>
    </row>
    <row r="47" spans="1:7" ht="18.75" x14ac:dyDescent="0.3">
      <c r="A47" s="248"/>
      <c r="B47" s="247"/>
      <c r="C47" s="248"/>
      <c r="D47" s="516"/>
      <c r="E47" s="220"/>
      <c r="F47" s="220"/>
      <c r="G47" s="220">
        <f t="shared" si="1"/>
        <v>0</v>
      </c>
    </row>
    <row r="48" spans="1:7" ht="18.75" x14ac:dyDescent="0.3">
      <c r="A48" s="248"/>
      <c r="B48" s="247"/>
      <c r="C48" s="248"/>
      <c r="D48" s="516"/>
      <c r="E48" s="220"/>
      <c r="F48" s="220"/>
      <c r="G48" s="220">
        <f t="shared" si="1"/>
        <v>0</v>
      </c>
    </row>
    <row r="49" spans="1:7" ht="18.75" x14ac:dyDescent="0.3">
      <c r="A49" s="248"/>
      <c r="B49" s="247"/>
      <c r="C49" s="248"/>
      <c r="D49" s="516"/>
      <c r="E49" s="220"/>
      <c r="F49" s="220"/>
      <c r="G49" s="220"/>
    </row>
    <row r="50" spans="1:7" ht="18.75" x14ac:dyDescent="0.3">
      <c r="A50" s="235"/>
      <c r="B50" s="193" t="s">
        <v>364</v>
      </c>
      <c r="C50" s="231" t="s">
        <v>374</v>
      </c>
      <c r="D50" s="517">
        <f>SUM(D33:D49)</f>
        <v>0</v>
      </c>
      <c r="E50" s="223" t="s">
        <v>438</v>
      </c>
      <c r="F50" s="223">
        <f>SUM(F33:F49)</f>
        <v>0</v>
      </c>
      <c r="G50" s="223">
        <f>SUM(G33:G49)</f>
        <v>0</v>
      </c>
    </row>
    <row r="51" spans="1:7" ht="18.75" x14ac:dyDescent="0.3">
      <c r="A51" s="181"/>
      <c r="B51" s="181"/>
      <c r="C51" s="181"/>
      <c r="D51" s="181"/>
      <c r="E51" s="464" t="s">
        <v>552</v>
      </c>
      <c r="F51" s="465">
        <f>F31+F50</f>
        <v>0</v>
      </c>
      <c r="G51" s="465">
        <f>G31+G50</f>
        <v>0</v>
      </c>
    </row>
    <row r="52" spans="1:7" ht="18.75" x14ac:dyDescent="0.25">
      <c r="A52" s="97" t="s">
        <v>541</v>
      </c>
      <c r="B52" s="84"/>
      <c r="C52" s="378"/>
      <c r="D52" s="604" t="s">
        <v>694</v>
      </c>
      <c r="E52" s="84"/>
      <c r="F52" s="181"/>
      <c r="G52" s="84"/>
    </row>
    <row r="53" spans="1:7" x14ac:dyDescent="0.25">
      <c r="A53" s="181"/>
      <c r="B53" s="389"/>
      <c r="C53" s="391" t="s">
        <v>171</v>
      </c>
      <c r="D53" s="391" t="s">
        <v>172</v>
      </c>
      <c r="E53" s="389"/>
      <c r="F53" s="181"/>
      <c r="G53" s="389"/>
    </row>
    <row r="54" spans="1:7" x14ac:dyDescent="0.25">
      <c r="A54" s="389"/>
      <c r="B54" s="82"/>
      <c r="C54" s="82"/>
      <c r="D54" s="82"/>
      <c r="E54" s="82"/>
      <c r="F54" s="181"/>
      <c r="G54" s="82"/>
    </row>
    <row r="55" spans="1:7" ht="18.75" x14ac:dyDescent="0.25">
      <c r="A55" s="97" t="s">
        <v>173</v>
      </c>
      <c r="B55" s="84"/>
      <c r="C55" s="378"/>
      <c r="D55" s="714" t="s">
        <v>742</v>
      </c>
      <c r="E55" s="84"/>
      <c r="F55" s="181"/>
      <c r="G55" s="84"/>
    </row>
    <row r="56" spans="1:7" x14ac:dyDescent="0.25">
      <c r="A56" s="181"/>
      <c r="B56" s="389"/>
      <c r="C56" s="391" t="s">
        <v>171</v>
      </c>
      <c r="D56" s="391" t="s">
        <v>172</v>
      </c>
      <c r="E56" s="389"/>
      <c r="F56" s="181"/>
      <c r="G56" s="389"/>
    </row>
  </sheetData>
  <mergeCells count="7">
    <mergeCell ref="A32:D32"/>
    <mergeCell ref="A3:D3"/>
    <mergeCell ref="A9:A11"/>
    <mergeCell ref="B9:B11"/>
    <mergeCell ref="C9:C11"/>
    <mergeCell ref="D9:D11"/>
    <mergeCell ref="A13:D13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56"/>
  <sheetViews>
    <sheetView view="pageBreakPreview" zoomScale="55" zoomScaleSheetLayoutView="55" workbookViewId="0">
      <selection activeCell="A7" sqref="A7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42.7109375" style="267" customWidth="1"/>
    <col min="5" max="5" width="32" style="267" customWidth="1"/>
    <col min="6" max="7" width="24.42578125" style="267" customWidth="1"/>
    <col min="8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42.7109375" style="267" customWidth="1"/>
    <col min="261" max="263" width="24.42578125" style="267" customWidth="1"/>
    <col min="264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42.7109375" style="267" customWidth="1"/>
    <col min="517" max="519" width="24.42578125" style="267" customWidth="1"/>
    <col min="520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42.7109375" style="267" customWidth="1"/>
    <col min="773" max="775" width="24.42578125" style="267" customWidth="1"/>
    <col min="776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42.7109375" style="267" customWidth="1"/>
    <col min="1029" max="1031" width="24.42578125" style="267" customWidth="1"/>
    <col min="1032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42.7109375" style="267" customWidth="1"/>
    <col min="1285" max="1287" width="24.42578125" style="267" customWidth="1"/>
    <col min="1288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42.7109375" style="267" customWidth="1"/>
    <col min="1541" max="1543" width="24.42578125" style="267" customWidth="1"/>
    <col min="1544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42.7109375" style="267" customWidth="1"/>
    <col min="1797" max="1799" width="24.42578125" style="267" customWidth="1"/>
    <col min="1800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42.7109375" style="267" customWidth="1"/>
    <col min="2053" max="2055" width="24.42578125" style="267" customWidth="1"/>
    <col min="2056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42.7109375" style="267" customWidth="1"/>
    <col min="2309" max="2311" width="24.42578125" style="267" customWidth="1"/>
    <col min="2312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42.7109375" style="267" customWidth="1"/>
    <col min="2565" max="2567" width="24.42578125" style="267" customWidth="1"/>
    <col min="2568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42.7109375" style="267" customWidth="1"/>
    <col min="2821" max="2823" width="24.42578125" style="267" customWidth="1"/>
    <col min="2824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42.7109375" style="267" customWidth="1"/>
    <col min="3077" max="3079" width="24.42578125" style="267" customWidth="1"/>
    <col min="3080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42.7109375" style="267" customWidth="1"/>
    <col min="3333" max="3335" width="24.42578125" style="267" customWidth="1"/>
    <col min="3336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42.7109375" style="267" customWidth="1"/>
    <col min="3589" max="3591" width="24.42578125" style="267" customWidth="1"/>
    <col min="3592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42.7109375" style="267" customWidth="1"/>
    <col min="3845" max="3847" width="24.42578125" style="267" customWidth="1"/>
    <col min="3848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42.7109375" style="267" customWidth="1"/>
    <col min="4101" max="4103" width="24.42578125" style="267" customWidth="1"/>
    <col min="4104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42.7109375" style="267" customWidth="1"/>
    <col min="4357" max="4359" width="24.42578125" style="267" customWidth="1"/>
    <col min="4360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42.7109375" style="267" customWidth="1"/>
    <col min="4613" max="4615" width="24.42578125" style="267" customWidth="1"/>
    <col min="4616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42.7109375" style="267" customWidth="1"/>
    <col min="4869" max="4871" width="24.42578125" style="267" customWidth="1"/>
    <col min="4872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42.7109375" style="267" customWidth="1"/>
    <col min="5125" max="5127" width="24.42578125" style="267" customWidth="1"/>
    <col min="5128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42.7109375" style="267" customWidth="1"/>
    <col min="5381" max="5383" width="24.42578125" style="267" customWidth="1"/>
    <col min="5384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42.7109375" style="267" customWidth="1"/>
    <col min="5637" max="5639" width="24.42578125" style="267" customWidth="1"/>
    <col min="5640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42.7109375" style="267" customWidth="1"/>
    <col min="5893" max="5895" width="24.42578125" style="267" customWidth="1"/>
    <col min="5896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42.7109375" style="267" customWidth="1"/>
    <col min="6149" max="6151" width="24.42578125" style="267" customWidth="1"/>
    <col min="6152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42.7109375" style="267" customWidth="1"/>
    <col min="6405" max="6407" width="24.42578125" style="267" customWidth="1"/>
    <col min="6408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42.7109375" style="267" customWidth="1"/>
    <col min="6661" max="6663" width="24.42578125" style="267" customWidth="1"/>
    <col min="6664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42.7109375" style="267" customWidth="1"/>
    <col min="6917" max="6919" width="24.42578125" style="267" customWidth="1"/>
    <col min="6920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42.7109375" style="267" customWidth="1"/>
    <col min="7173" max="7175" width="24.42578125" style="267" customWidth="1"/>
    <col min="7176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42.7109375" style="267" customWidth="1"/>
    <col min="7429" max="7431" width="24.42578125" style="267" customWidth="1"/>
    <col min="7432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42.7109375" style="267" customWidth="1"/>
    <col min="7685" max="7687" width="24.42578125" style="267" customWidth="1"/>
    <col min="7688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42.7109375" style="267" customWidth="1"/>
    <col min="7941" max="7943" width="24.42578125" style="267" customWidth="1"/>
    <col min="7944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42.7109375" style="267" customWidth="1"/>
    <col min="8197" max="8199" width="24.42578125" style="267" customWidth="1"/>
    <col min="8200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42.7109375" style="267" customWidth="1"/>
    <col min="8453" max="8455" width="24.42578125" style="267" customWidth="1"/>
    <col min="8456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42.7109375" style="267" customWidth="1"/>
    <col min="8709" max="8711" width="24.42578125" style="267" customWidth="1"/>
    <col min="8712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42.7109375" style="267" customWidth="1"/>
    <col min="8965" max="8967" width="24.42578125" style="267" customWidth="1"/>
    <col min="8968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42.7109375" style="267" customWidth="1"/>
    <col min="9221" max="9223" width="24.42578125" style="267" customWidth="1"/>
    <col min="9224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42.7109375" style="267" customWidth="1"/>
    <col min="9477" max="9479" width="24.42578125" style="267" customWidth="1"/>
    <col min="9480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42.7109375" style="267" customWidth="1"/>
    <col min="9733" max="9735" width="24.42578125" style="267" customWidth="1"/>
    <col min="9736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42.7109375" style="267" customWidth="1"/>
    <col min="9989" max="9991" width="24.42578125" style="267" customWidth="1"/>
    <col min="9992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42.7109375" style="267" customWidth="1"/>
    <col min="10245" max="10247" width="24.42578125" style="267" customWidth="1"/>
    <col min="10248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42.7109375" style="267" customWidth="1"/>
    <col min="10501" max="10503" width="24.42578125" style="267" customWidth="1"/>
    <col min="10504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42.7109375" style="267" customWidth="1"/>
    <col min="10757" max="10759" width="24.42578125" style="267" customWidth="1"/>
    <col min="10760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42.7109375" style="267" customWidth="1"/>
    <col min="11013" max="11015" width="24.42578125" style="267" customWidth="1"/>
    <col min="11016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42.7109375" style="267" customWidth="1"/>
    <col min="11269" max="11271" width="24.42578125" style="267" customWidth="1"/>
    <col min="11272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42.7109375" style="267" customWidth="1"/>
    <col min="11525" max="11527" width="24.42578125" style="267" customWidth="1"/>
    <col min="11528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42.7109375" style="267" customWidth="1"/>
    <col min="11781" max="11783" width="24.42578125" style="267" customWidth="1"/>
    <col min="11784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42.7109375" style="267" customWidth="1"/>
    <col min="12037" max="12039" width="24.42578125" style="267" customWidth="1"/>
    <col min="12040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42.7109375" style="267" customWidth="1"/>
    <col min="12293" max="12295" width="24.42578125" style="267" customWidth="1"/>
    <col min="12296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42.7109375" style="267" customWidth="1"/>
    <col min="12549" max="12551" width="24.42578125" style="267" customWidth="1"/>
    <col min="12552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42.7109375" style="267" customWidth="1"/>
    <col min="12805" max="12807" width="24.42578125" style="267" customWidth="1"/>
    <col min="12808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42.7109375" style="267" customWidth="1"/>
    <col min="13061" max="13063" width="24.42578125" style="267" customWidth="1"/>
    <col min="13064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42.7109375" style="267" customWidth="1"/>
    <col min="13317" max="13319" width="24.42578125" style="267" customWidth="1"/>
    <col min="13320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42.7109375" style="267" customWidth="1"/>
    <col min="13573" max="13575" width="24.42578125" style="267" customWidth="1"/>
    <col min="13576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42.7109375" style="267" customWidth="1"/>
    <col min="13829" max="13831" width="24.42578125" style="267" customWidth="1"/>
    <col min="13832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42.7109375" style="267" customWidth="1"/>
    <col min="14085" max="14087" width="24.42578125" style="267" customWidth="1"/>
    <col min="14088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42.7109375" style="267" customWidth="1"/>
    <col min="14341" max="14343" width="24.42578125" style="267" customWidth="1"/>
    <col min="14344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42.7109375" style="267" customWidth="1"/>
    <col min="14597" max="14599" width="24.42578125" style="267" customWidth="1"/>
    <col min="14600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42.7109375" style="267" customWidth="1"/>
    <col min="14853" max="14855" width="24.42578125" style="267" customWidth="1"/>
    <col min="14856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42.7109375" style="267" customWidth="1"/>
    <col min="15109" max="15111" width="24.42578125" style="267" customWidth="1"/>
    <col min="15112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42.7109375" style="267" customWidth="1"/>
    <col min="15365" max="15367" width="24.42578125" style="267" customWidth="1"/>
    <col min="15368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42.7109375" style="267" customWidth="1"/>
    <col min="15621" max="15623" width="24.42578125" style="267" customWidth="1"/>
    <col min="15624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42.7109375" style="267" customWidth="1"/>
    <col min="15877" max="15879" width="24.42578125" style="267" customWidth="1"/>
    <col min="15880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42.7109375" style="267" customWidth="1"/>
    <col min="16133" max="16135" width="24.42578125" style="267" customWidth="1"/>
    <col min="16136" max="16384" width="8.85546875" style="267"/>
  </cols>
  <sheetData>
    <row r="1" spans="1:11" ht="18.75" x14ac:dyDescent="0.3">
      <c r="A1" s="266"/>
      <c r="B1" s="266"/>
      <c r="C1" s="266"/>
      <c r="D1" s="372" t="s">
        <v>529</v>
      </c>
    </row>
    <row r="2" spans="1:11" ht="12.75" customHeight="1" x14ac:dyDescent="0.3">
      <c r="A2" s="266"/>
      <c r="B2" s="266"/>
      <c r="C2" s="266"/>
      <c r="D2" s="266"/>
    </row>
    <row r="3" spans="1:11" ht="29.25" customHeight="1" x14ac:dyDescent="0.25">
      <c r="A3" s="1226" t="s">
        <v>658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216" t="s">
        <v>550</v>
      </c>
      <c r="B13" s="1217"/>
      <c r="C13" s="1217"/>
      <c r="D13" s="1217"/>
      <c r="E13" s="246"/>
      <c r="F13" s="246"/>
      <c r="G13" s="246"/>
      <c r="H13" s="273"/>
    </row>
    <row r="14" spans="1:11" s="274" customFormat="1" ht="18.75" x14ac:dyDescent="0.3">
      <c r="A14" s="161">
        <v>1</v>
      </c>
      <c r="B14" s="116"/>
      <c r="C14" s="260"/>
      <c r="D14" s="521"/>
      <c r="E14" s="525"/>
      <c r="F14" s="220"/>
      <c r="G14" s="220">
        <f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ref="G15:G29" si="0">D15-F15</f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74" customFormat="1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274" customFormat="1" ht="18.75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23.25" customHeigh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82" customFormat="1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>
        <f t="shared" si="0"/>
        <v>0</v>
      </c>
    </row>
    <row r="30" spans="1:7" ht="18.75" x14ac:dyDescent="0.3">
      <c r="A30" s="161"/>
      <c r="B30" s="116"/>
      <c r="C30" s="260"/>
      <c r="D30" s="521"/>
      <c r="E30" s="525"/>
      <c r="F30" s="220"/>
      <c r="G30" s="220"/>
    </row>
    <row r="31" spans="1:7" ht="18.75" x14ac:dyDescent="0.3">
      <c r="A31" s="235"/>
      <c r="B31" s="193" t="s">
        <v>364</v>
      </c>
      <c r="C31" s="231" t="s">
        <v>374</v>
      </c>
      <c r="D31" s="517">
        <f>SUM(D14:D30)</f>
        <v>0</v>
      </c>
      <c r="E31" s="223" t="s">
        <v>438</v>
      </c>
      <c r="F31" s="223">
        <f>SUM(F14:F30)</f>
        <v>0</v>
      </c>
      <c r="G31" s="223">
        <f>SUM(G14:G30)</f>
        <v>0</v>
      </c>
    </row>
    <row r="32" spans="1:7" ht="18.75" x14ac:dyDescent="0.3">
      <c r="A32" s="1216" t="s">
        <v>551</v>
      </c>
      <c r="B32" s="1217"/>
      <c r="C32" s="1217"/>
      <c r="D32" s="1217"/>
      <c r="E32" s="178"/>
      <c r="F32" s="178"/>
      <c r="G32" s="178"/>
    </row>
    <row r="33" spans="1:7" ht="18.75" x14ac:dyDescent="0.3">
      <c r="A33" s="248">
        <v>1</v>
      </c>
      <c r="B33" s="247"/>
      <c r="C33" s="248">
        <v>1</v>
      </c>
      <c r="D33" s="516"/>
      <c r="E33" s="220"/>
      <c r="F33" s="220"/>
      <c r="G33" s="220">
        <f>D33-F33</f>
        <v>0</v>
      </c>
    </row>
    <row r="34" spans="1:7" ht="18.75" x14ac:dyDescent="0.3">
      <c r="A34" s="248"/>
      <c r="B34" s="247"/>
      <c r="C34" s="248"/>
      <c r="D34" s="516"/>
      <c r="E34" s="220"/>
      <c r="F34" s="220"/>
      <c r="G34" s="220">
        <f t="shared" ref="G34:G48" si="1">D34-F34</f>
        <v>0</v>
      </c>
    </row>
    <row r="35" spans="1:7" ht="18.75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7" ht="18.75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7" ht="18.75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7" ht="18.75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7" ht="18.75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7" ht="18.75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7" ht="18.75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7" ht="18.75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7" ht="18.75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7" ht="18.75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7" ht="18.75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7" ht="18.75" x14ac:dyDescent="0.3">
      <c r="A46" s="248"/>
      <c r="B46" s="247"/>
      <c r="C46" s="248"/>
      <c r="D46" s="516"/>
      <c r="E46" s="220"/>
      <c r="F46" s="220"/>
      <c r="G46" s="220">
        <f t="shared" si="1"/>
        <v>0</v>
      </c>
    </row>
    <row r="47" spans="1:7" ht="18.75" x14ac:dyDescent="0.3">
      <c r="A47" s="248"/>
      <c r="B47" s="247"/>
      <c r="C47" s="248"/>
      <c r="D47" s="516"/>
      <c r="E47" s="220"/>
      <c r="F47" s="220"/>
      <c r="G47" s="220">
        <f t="shared" si="1"/>
        <v>0</v>
      </c>
    </row>
    <row r="48" spans="1:7" ht="18.75" x14ac:dyDescent="0.3">
      <c r="A48" s="248"/>
      <c r="B48" s="247"/>
      <c r="C48" s="248"/>
      <c r="D48" s="516"/>
      <c r="E48" s="220"/>
      <c r="F48" s="220"/>
      <c r="G48" s="220">
        <f t="shared" si="1"/>
        <v>0</v>
      </c>
    </row>
    <row r="49" spans="1:7" ht="18.75" x14ac:dyDescent="0.3">
      <c r="A49" s="248"/>
      <c r="B49" s="247"/>
      <c r="C49" s="248"/>
      <c r="D49" s="516"/>
      <c r="E49" s="220"/>
      <c r="F49" s="220"/>
      <c r="G49" s="220"/>
    </row>
    <row r="50" spans="1:7" ht="18.75" x14ac:dyDescent="0.3">
      <c r="A50" s="235"/>
      <c r="B50" s="193" t="s">
        <v>364</v>
      </c>
      <c r="C50" s="231" t="s">
        <v>374</v>
      </c>
      <c r="D50" s="517">
        <f>SUM(D33:D49)</f>
        <v>0</v>
      </c>
      <c r="E50" s="223" t="s">
        <v>438</v>
      </c>
      <c r="F50" s="223">
        <f>SUM(F33:F49)</f>
        <v>0</v>
      </c>
      <c r="G50" s="223">
        <f>SUM(G33:G49)</f>
        <v>0</v>
      </c>
    </row>
    <row r="51" spans="1:7" ht="18.75" x14ac:dyDescent="0.3">
      <c r="A51" s="181"/>
      <c r="B51" s="181"/>
      <c r="C51" s="181"/>
      <c r="D51" s="181"/>
      <c r="E51" s="464" t="s">
        <v>552</v>
      </c>
      <c r="F51" s="465">
        <f>F31+F50</f>
        <v>0</v>
      </c>
      <c r="G51" s="465">
        <f>G31+G50</f>
        <v>0</v>
      </c>
    </row>
    <row r="52" spans="1:7" ht="18.75" x14ac:dyDescent="0.25">
      <c r="A52" s="97" t="s">
        <v>541</v>
      </c>
      <c r="B52" s="84"/>
      <c r="C52" s="378"/>
      <c r="D52" s="604" t="s">
        <v>694</v>
      </c>
      <c r="E52" s="84"/>
      <c r="F52" s="181"/>
      <c r="G52" s="84"/>
    </row>
    <row r="53" spans="1:7" x14ac:dyDescent="0.25">
      <c r="A53" s="181"/>
      <c r="B53" s="389"/>
      <c r="C53" s="391" t="s">
        <v>171</v>
      </c>
      <c r="D53" s="391" t="s">
        <v>172</v>
      </c>
      <c r="E53" s="389"/>
      <c r="F53" s="181"/>
      <c r="G53" s="389"/>
    </row>
    <row r="54" spans="1:7" x14ac:dyDescent="0.25">
      <c r="A54" s="389"/>
      <c r="B54" s="82"/>
      <c r="C54" s="82"/>
      <c r="D54" s="82"/>
      <c r="E54" s="82"/>
      <c r="F54" s="181"/>
      <c r="G54" s="82"/>
    </row>
    <row r="55" spans="1:7" ht="18.75" x14ac:dyDescent="0.25">
      <c r="A55" s="97" t="s">
        <v>173</v>
      </c>
      <c r="B55" s="84"/>
      <c r="C55" s="378"/>
      <c r="D55" s="714" t="s">
        <v>742</v>
      </c>
      <c r="E55" s="84"/>
      <c r="F55" s="181"/>
      <c r="G55" s="84"/>
    </row>
    <row r="56" spans="1:7" x14ac:dyDescent="0.25">
      <c r="A56" s="181"/>
      <c r="B56" s="389"/>
      <c r="C56" s="391" t="s">
        <v>171</v>
      </c>
      <c r="D56" s="391" t="s">
        <v>172</v>
      </c>
      <c r="E56" s="389"/>
      <c r="F56" s="181"/>
      <c r="G56" s="389"/>
    </row>
  </sheetData>
  <mergeCells count="7">
    <mergeCell ref="A32:D32"/>
    <mergeCell ref="A3:D3"/>
    <mergeCell ref="A9:A11"/>
    <mergeCell ref="B9:B11"/>
    <mergeCell ref="C9:C11"/>
    <mergeCell ref="D9:D11"/>
    <mergeCell ref="A13:D13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Q56"/>
  <sheetViews>
    <sheetView view="pageBreakPreview" zoomScale="70" zoomScaleSheetLayoutView="70" workbookViewId="0">
      <selection activeCell="A7" sqref="A7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6.28515625" style="267" customWidth="1"/>
    <col min="6" max="6" width="30.7109375" style="267" customWidth="1"/>
    <col min="7" max="8" width="24.42578125" style="267" customWidth="1"/>
    <col min="9" max="9" width="17.8554687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6.28515625" style="267" customWidth="1"/>
    <col min="262" max="264" width="24.42578125" style="267" customWidth="1"/>
    <col min="265" max="265" width="17.8554687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6.28515625" style="267" customWidth="1"/>
    <col min="518" max="520" width="24.42578125" style="267" customWidth="1"/>
    <col min="521" max="521" width="17.8554687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6.28515625" style="267" customWidth="1"/>
    <col min="774" max="776" width="24.42578125" style="267" customWidth="1"/>
    <col min="777" max="777" width="17.8554687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6.28515625" style="267" customWidth="1"/>
    <col min="1030" max="1032" width="24.42578125" style="267" customWidth="1"/>
    <col min="1033" max="1033" width="17.8554687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6.28515625" style="267" customWidth="1"/>
    <col min="1286" max="1288" width="24.42578125" style="267" customWidth="1"/>
    <col min="1289" max="1289" width="17.8554687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6.28515625" style="267" customWidth="1"/>
    <col min="1542" max="1544" width="24.42578125" style="267" customWidth="1"/>
    <col min="1545" max="1545" width="17.8554687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6.28515625" style="267" customWidth="1"/>
    <col min="1798" max="1800" width="24.42578125" style="267" customWidth="1"/>
    <col min="1801" max="1801" width="17.8554687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6.28515625" style="267" customWidth="1"/>
    <col min="2054" max="2056" width="24.42578125" style="267" customWidth="1"/>
    <col min="2057" max="2057" width="17.8554687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6.28515625" style="267" customWidth="1"/>
    <col min="2310" max="2312" width="24.42578125" style="267" customWidth="1"/>
    <col min="2313" max="2313" width="17.8554687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6.28515625" style="267" customWidth="1"/>
    <col min="2566" max="2568" width="24.42578125" style="267" customWidth="1"/>
    <col min="2569" max="2569" width="17.8554687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6.28515625" style="267" customWidth="1"/>
    <col min="2822" max="2824" width="24.42578125" style="267" customWidth="1"/>
    <col min="2825" max="2825" width="17.8554687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6.28515625" style="267" customWidth="1"/>
    <col min="3078" max="3080" width="24.42578125" style="267" customWidth="1"/>
    <col min="3081" max="3081" width="17.8554687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6.28515625" style="267" customWidth="1"/>
    <col min="3334" max="3336" width="24.42578125" style="267" customWidth="1"/>
    <col min="3337" max="3337" width="17.8554687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6.28515625" style="267" customWidth="1"/>
    <col min="3590" max="3592" width="24.42578125" style="267" customWidth="1"/>
    <col min="3593" max="3593" width="17.8554687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6.28515625" style="267" customWidth="1"/>
    <col min="3846" max="3848" width="24.42578125" style="267" customWidth="1"/>
    <col min="3849" max="3849" width="17.8554687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6.28515625" style="267" customWidth="1"/>
    <col min="4102" max="4104" width="24.42578125" style="267" customWidth="1"/>
    <col min="4105" max="4105" width="17.8554687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6.28515625" style="267" customWidth="1"/>
    <col min="4358" max="4360" width="24.42578125" style="267" customWidth="1"/>
    <col min="4361" max="4361" width="17.8554687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6.28515625" style="267" customWidth="1"/>
    <col min="4614" max="4616" width="24.42578125" style="267" customWidth="1"/>
    <col min="4617" max="4617" width="17.8554687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6.28515625" style="267" customWidth="1"/>
    <col min="4870" max="4872" width="24.42578125" style="267" customWidth="1"/>
    <col min="4873" max="4873" width="17.8554687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6.28515625" style="267" customWidth="1"/>
    <col min="5126" max="5128" width="24.42578125" style="267" customWidth="1"/>
    <col min="5129" max="5129" width="17.8554687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6.28515625" style="267" customWidth="1"/>
    <col min="5382" max="5384" width="24.42578125" style="267" customWidth="1"/>
    <col min="5385" max="5385" width="17.8554687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6.28515625" style="267" customWidth="1"/>
    <col min="5638" max="5640" width="24.42578125" style="267" customWidth="1"/>
    <col min="5641" max="5641" width="17.8554687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6.28515625" style="267" customWidth="1"/>
    <col min="5894" max="5896" width="24.42578125" style="267" customWidth="1"/>
    <col min="5897" max="5897" width="17.8554687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6.28515625" style="267" customWidth="1"/>
    <col min="6150" max="6152" width="24.42578125" style="267" customWidth="1"/>
    <col min="6153" max="6153" width="17.8554687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6.28515625" style="267" customWidth="1"/>
    <col min="6406" max="6408" width="24.42578125" style="267" customWidth="1"/>
    <col min="6409" max="6409" width="17.8554687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6.28515625" style="267" customWidth="1"/>
    <col min="6662" max="6664" width="24.42578125" style="267" customWidth="1"/>
    <col min="6665" max="6665" width="17.8554687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6.28515625" style="267" customWidth="1"/>
    <col min="6918" max="6920" width="24.42578125" style="267" customWidth="1"/>
    <col min="6921" max="6921" width="17.8554687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6.28515625" style="267" customWidth="1"/>
    <col min="7174" max="7176" width="24.42578125" style="267" customWidth="1"/>
    <col min="7177" max="7177" width="17.8554687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6.28515625" style="267" customWidth="1"/>
    <col min="7430" max="7432" width="24.42578125" style="267" customWidth="1"/>
    <col min="7433" max="7433" width="17.8554687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6.28515625" style="267" customWidth="1"/>
    <col min="7686" max="7688" width="24.42578125" style="267" customWidth="1"/>
    <col min="7689" max="7689" width="17.8554687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6.28515625" style="267" customWidth="1"/>
    <col min="7942" max="7944" width="24.42578125" style="267" customWidth="1"/>
    <col min="7945" max="7945" width="17.8554687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6.28515625" style="267" customWidth="1"/>
    <col min="8198" max="8200" width="24.42578125" style="267" customWidth="1"/>
    <col min="8201" max="8201" width="17.8554687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6.28515625" style="267" customWidth="1"/>
    <col min="8454" max="8456" width="24.42578125" style="267" customWidth="1"/>
    <col min="8457" max="8457" width="17.8554687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6.28515625" style="267" customWidth="1"/>
    <col min="8710" max="8712" width="24.42578125" style="267" customWidth="1"/>
    <col min="8713" max="8713" width="17.8554687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6.28515625" style="267" customWidth="1"/>
    <col min="8966" max="8968" width="24.42578125" style="267" customWidth="1"/>
    <col min="8969" max="8969" width="17.8554687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6.28515625" style="267" customWidth="1"/>
    <col min="9222" max="9224" width="24.42578125" style="267" customWidth="1"/>
    <col min="9225" max="9225" width="17.8554687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6.28515625" style="267" customWidth="1"/>
    <col min="9478" max="9480" width="24.42578125" style="267" customWidth="1"/>
    <col min="9481" max="9481" width="17.8554687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6.28515625" style="267" customWidth="1"/>
    <col min="9734" max="9736" width="24.42578125" style="267" customWidth="1"/>
    <col min="9737" max="9737" width="17.8554687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6.28515625" style="267" customWidth="1"/>
    <col min="9990" max="9992" width="24.42578125" style="267" customWidth="1"/>
    <col min="9993" max="9993" width="17.8554687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6.28515625" style="267" customWidth="1"/>
    <col min="10246" max="10248" width="24.42578125" style="267" customWidth="1"/>
    <col min="10249" max="10249" width="17.8554687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6.28515625" style="267" customWidth="1"/>
    <col min="10502" max="10504" width="24.42578125" style="267" customWidth="1"/>
    <col min="10505" max="10505" width="17.8554687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6.28515625" style="267" customWidth="1"/>
    <col min="10758" max="10760" width="24.42578125" style="267" customWidth="1"/>
    <col min="10761" max="10761" width="17.8554687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6.28515625" style="267" customWidth="1"/>
    <col min="11014" max="11016" width="24.42578125" style="267" customWidth="1"/>
    <col min="11017" max="11017" width="17.8554687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6.28515625" style="267" customWidth="1"/>
    <col min="11270" max="11272" width="24.42578125" style="267" customWidth="1"/>
    <col min="11273" max="11273" width="17.8554687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6.28515625" style="267" customWidth="1"/>
    <col min="11526" max="11528" width="24.42578125" style="267" customWidth="1"/>
    <col min="11529" max="11529" width="17.8554687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6.28515625" style="267" customWidth="1"/>
    <col min="11782" max="11784" width="24.42578125" style="267" customWidth="1"/>
    <col min="11785" max="11785" width="17.8554687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6.28515625" style="267" customWidth="1"/>
    <col min="12038" max="12040" width="24.42578125" style="267" customWidth="1"/>
    <col min="12041" max="12041" width="17.8554687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6.28515625" style="267" customWidth="1"/>
    <col min="12294" max="12296" width="24.42578125" style="267" customWidth="1"/>
    <col min="12297" max="12297" width="17.8554687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6.28515625" style="267" customWidth="1"/>
    <col min="12550" max="12552" width="24.42578125" style="267" customWidth="1"/>
    <col min="12553" max="12553" width="17.8554687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6.28515625" style="267" customWidth="1"/>
    <col min="12806" max="12808" width="24.42578125" style="267" customWidth="1"/>
    <col min="12809" max="12809" width="17.8554687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6.28515625" style="267" customWidth="1"/>
    <col min="13062" max="13064" width="24.42578125" style="267" customWidth="1"/>
    <col min="13065" max="13065" width="17.8554687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6.28515625" style="267" customWidth="1"/>
    <col min="13318" max="13320" width="24.42578125" style="267" customWidth="1"/>
    <col min="13321" max="13321" width="17.8554687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6.28515625" style="267" customWidth="1"/>
    <col min="13574" max="13576" width="24.42578125" style="267" customWidth="1"/>
    <col min="13577" max="13577" width="17.8554687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6.28515625" style="267" customWidth="1"/>
    <col min="13830" max="13832" width="24.42578125" style="267" customWidth="1"/>
    <col min="13833" max="13833" width="17.8554687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6.28515625" style="267" customWidth="1"/>
    <col min="14086" max="14088" width="24.42578125" style="267" customWidth="1"/>
    <col min="14089" max="14089" width="17.8554687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6.28515625" style="267" customWidth="1"/>
    <col min="14342" max="14344" width="24.42578125" style="267" customWidth="1"/>
    <col min="14345" max="14345" width="17.8554687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6.28515625" style="267" customWidth="1"/>
    <col min="14598" max="14600" width="24.42578125" style="267" customWidth="1"/>
    <col min="14601" max="14601" width="17.8554687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6.28515625" style="267" customWidth="1"/>
    <col min="14854" max="14856" width="24.42578125" style="267" customWidth="1"/>
    <col min="14857" max="14857" width="17.8554687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6.28515625" style="267" customWidth="1"/>
    <col min="15110" max="15112" width="24.42578125" style="267" customWidth="1"/>
    <col min="15113" max="15113" width="17.8554687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6.28515625" style="267" customWidth="1"/>
    <col min="15366" max="15368" width="24.42578125" style="267" customWidth="1"/>
    <col min="15369" max="15369" width="17.8554687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6.28515625" style="267" customWidth="1"/>
    <col min="15622" max="15624" width="24.42578125" style="267" customWidth="1"/>
    <col min="15625" max="15625" width="17.8554687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6.28515625" style="267" customWidth="1"/>
    <col min="15878" max="15880" width="24.42578125" style="267" customWidth="1"/>
    <col min="15881" max="15881" width="17.8554687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6.28515625" style="267" customWidth="1"/>
    <col min="16134" max="16136" width="24.42578125" style="267" customWidth="1"/>
    <col min="16137" max="16137" width="17.8554687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530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659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1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1"/>
    </row>
    <row r="13" spans="1:11" ht="18.75" x14ac:dyDescent="0.3">
      <c r="A13" s="1203" t="s">
        <v>550</v>
      </c>
      <c r="B13" s="1204"/>
      <c r="C13" s="1204"/>
      <c r="D13" s="1204"/>
      <c r="E13" s="1205"/>
      <c r="F13" s="246"/>
      <c r="G13" s="246"/>
      <c r="H13" s="246"/>
    </row>
    <row r="14" spans="1:11" ht="18.75" x14ac:dyDescent="0.3">
      <c r="A14" s="271">
        <v>1</v>
      </c>
      <c r="B14" s="228" t="s">
        <v>464</v>
      </c>
      <c r="C14" s="228"/>
      <c r="D14" s="271"/>
      <c r="E14" s="230"/>
      <c r="F14" s="246"/>
      <c r="G14" s="246"/>
      <c r="H14" s="246">
        <f>E14-G14</f>
        <v>0</v>
      </c>
    </row>
    <row r="15" spans="1:11" s="274" customFormat="1" ht="18.75" x14ac:dyDescent="0.3">
      <c r="A15" s="275"/>
      <c r="B15" s="276"/>
      <c r="C15" s="276"/>
      <c r="D15" s="271"/>
      <c r="E15" s="277"/>
      <c r="F15" s="246"/>
      <c r="G15" s="246"/>
      <c r="H15" s="246"/>
      <c r="I15" s="273"/>
    </row>
    <row r="16" spans="1:11" ht="18.75" customHeight="1" x14ac:dyDescent="0.3">
      <c r="A16" s="287"/>
      <c r="B16" s="292" t="s">
        <v>364</v>
      </c>
      <c r="C16" s="292"/>
      <c r="D16" s="293" t="s">
        <v>374</v>
      </c>
      <c r="E16" s="288">
        <f>SUM(E14:E15)</f>
        <v>0</v>
      </c>
      <c r="F16" s="223" t="s">
        <v>438</v>
      </c>
      <c r="G16" s="223">
        <f>SUM(G13:G15)</f>
        <v>0</v>
      </c>
      <c r="H16" s="223">
        <f>SUM(H13:H15)</f>
        <v>0</v>
      </c>
    </row>
    <row r="17" spans="1:9" s="82" customFormat="1" ht="23.25" customHeight="1" x14ac:dyDescent="0.3">
      <c r="A17" s="1200" t="s">
        <v>551</v>
      </c>
      <c r="B17" s="1201"/>
      <c r="C17" s="1201"/>
      <c r="D17" s="1201"/>
      <c r="E17" s="1202"/>
    </row>
    <row r="18" spans="1:9" s="82" customFormat="1" ht="23.25" customHeight="1" x14ac:dyDescent="0.3">
      <c r="A18" s="271">
        <v>1</v>
      </c>
      <c r="B18" s="228" t="s">
        <v>464</v>
      </c>
      <c r="C18" s="228"/>
      <c r="D18" s="271"/>
      <c r="E18" s="230"/>
      <c r="F18" s="246"/>
      <c r="G18" s="246"/>
      <c r="H18" s="246">
        <f>E18-G18</f>
        <v>0</v>
      </c>
    </row>
    <row r="19" spans="1:9" s="82" customFormat="1" ht="23.25" customHeight="1" x14ac:dyDescent="0.3">
      <c r="A19" s="275"/>
      <c r="B19" s="276"/>
      <c r="C19" s="276"/>
      <c r="D19" s="271"/>
      <c r="E19" s="277"/>
      <c r="F19" s="246"/>
      <c r="G19" s="246"/>
      <c r="H19" s="246"/>
    </row>
    <row r="20" spans="1:9" ht="18.75" x14ac:dyDescent="0.3">
      <c r="A20" s="287"/>
      <c r="B20" s="292" t="s">
        <v>364</v>
      </c>
      <c r="C20" s="292"/>
      <c r="D20" s="293" t="s">
        <v>374</v>
      </c>
      <c r="E20" s="288">
        <f>SUM(E18:E19)</f>
        <v>0</v>
      </c>
      <c r="F20" s="223" t="s">
        <v>438</v>
      </c>
      <c r="G20" s="223">
        <f>SUM(G17:G19)</f>
        <v>0</v>
      </c>
      <c r="H20" s="223">
        <f>SUM(H17:H19)</f>
        <v>0</v>
      </c>
      <c r="I20" s="267"/>
    </row>
    <row r="21" spans="1:9" ht="18.75" x14ac:dyDescent="0.3">
      <c r="A21" s="389"/>
      <c r="B21" s="82"/>
      <c r="C21" s="82"/>
      <c r="E21" s="82"/>
      <c r="F21" s="464" t="s">
        <v>552</v>
      </c>
      <c r="G21" s="465">
        <f>G16+G20</f>
        <v>0</v>
      </c>
      <c r="H21" s="465">
        <f>H16+H20</f>
        <v>0</v>
      </c>
      <c r="I21" s="267"/>
    </row>
    <row r="22" spans="1:9" x14ac:dyDescent="0.25">
      <c r="A22" s="389"/>
      <c r="B22" s="82"/>
      <c r="C22" s="82"/>
      <c r="E22" s="82"/>
      <c r="F22" s="181"/>
      <c r="G22" s="82"/>
      <c r="I22" s="267"/>
    </row>
    <row r="23" spans="1:9" ht="18.75" x14ac:dyDescent="0.25">
      <c r="A23" s="97" t="s">
        <v>541</v>
      </c>
      <c r="B23" s="84"/>
      <c r="C23" s="378"/>
      <c r="E23" s="604" t="s">
        <v>694</v>
      </c>
      <c r="F23" s="181"/>
      <c r="G23" s="84"/>
      <c r="I23" s="267"/>
    </row>
    <row r="24" spans="1:9" x14ac:dyDescent="0.25">
      <c r="A24" s="181"/>
      <c r="B24" s="389"/>
      <c r="C24" s="391" t="s">
        <v>171</v>
      </c>
      <c r="E24" s="391" t="s">
        <v>172</v>
      </c>
      <c r="F24" s="181"/>
      <c r="G24" s="389"/>
      <c r="I24" s="267"/>
    </row>
    <row r="25" spans="1:9" x14ac:dyDescent="0.25">
      <c r="A25" s="389"/>
      <c r="B25" s="82"/>
      <c r="C25" s="82"/>
      <c r="E25" s="82"/>
      <c r="F25" s="181"/>
      <c r="G25" s="82"/>
      <c r="I25" s="267"/>
    </row>
    <row r="26" spans="1:9" ht="18.75" x14ac:dyDescent="0.25">
      <c r="A26" s="97" t="s">
        <v>173</v>
      </c>
      <c r="B26" s="84"/>
      <c r="C26" s="378"/>
      <c r="E26" s="714" t="s">
        <v>742</v>
      </c>
      <c r="F26" s="181"/>
      <c r="G26" s="84"/>
    </row>
    <row r="27" spans="1:9" x14ac:dyDescent="0.25">
      <c r="A27" s="181"/>
      <c r="B27" s="389"/>
      <c r="C27" s="391" t="s">
        <v>171</v>
      </c>
      <c r="E27" s="391" t="s">
        <v>172</v>
      </c>
      <c r="F27" s="181"/>
      <c r="G27" s="389"/>
    </row>
    <row r="29" spans="1:9" ht="18.75" x14ac:dyDescent="0.3">
      <c r="B29" s="266"/>
      <c r="C29" s="266"/>
      <c r="D29" s="266"/>
      <c r="E29" s="266"/>
    </row>
    <row r="56" spans="17:17" x14ac:dyDescent="0.25">
      <c r="Q56" s="294"/>
    </row>
  </sheetData>
  <mergeCells count="8">
    <mergeCell ref="A13:E13"/>
    <mergeCell ref="A17:E17"/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59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59"/>
  <sheetViews>
    <sheetView view="pageBreakPreview" topLeftCell="A37" zoomScale="90" zoomScaleSheetLayoutView="90" workbookViewId="0">
      <selection activeCell="A7" sqref="A7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s="269" customFormat="1" ht="18.75" x14ac:dyDescent="0.3">
      <c r="A13" s="1203" t="s">
        <v>550</v>
      </c>
      <c r="B13" s="1204"/>
      <c r="C13" s="1204"/>
      <c r="D13" s="1204"/>
      <c r="E13" s="1205"/>
      <c r="F13" s="246"/>
      <c r="G13" s="246"/>
      <c r="H13" s="246"/>
      <c r="I13" s="296"/>
    </row>
    <row r="14" spans="1:11" ht="18.75" customHeight="1" x14ac:dyDescent="0.3">
      <c r="A14" s="271">
        <v>1</v>
      </c>
      <c r="B14" s="228"/>
      <c r="C14" s="297"/>
      <c r="D14" s="298"/>
      <c r="E14" s="299"/>
      <c r="F14" s="246"/>
      <c r="G14" s="246"/>
      <c r="H14" s="246">
        <f>E14-G14</f>
        <v>0</v>
      </c>
      <c r="I14" s="290"/>
      <c r="K14" s="300"/>
    </row>
    <row r="15" spans="1:11" ht="18.75" x14ac:dyDescent="0.3">
      <c r="A15" s="271">
        <v>2</v>
      </c>
      <c r="B15" s="301"/>
      <c r="C15" s="297"/>
      <c r="D15" s="298"/>
      <c r="E15" s="299"/>
      <c r="F15" s="246"/>
      <c r="G15" s="246"/>
      <c r="H15" s="246">
        <f t="shared" ref="H15:H29" si="0">E15-G15</f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301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271"/>
      <c r="B29" s="228"/>
      <c r="C29" s="297"/>
      <c r="D29" s="298"/>
      <c r="E29" s="299"/>
      <c r="F29" s="246"/>
      <c r="G29" s="246"/>
      <c r="H29" s="246">
        <f t="shared" si="0"/>
        <v>0</v>
      </c>
      <c r="I29" s="290"/>
      <c r="K29" s="300"/>
    </row>
    <row r="30" spans="1:11" ht="18.75" x14ac:dyDescent="0.3">
      <c r="A30" s="302"/>
      <c r="B30" s="303"/>
      <c r="C30" s="303"/>
      <c r="D30" s="271"/>
      <c r="E30" s="299"/>
      <c r="F30" s="246"/>
      <c r="G30" s="246"/>
      <c r="H30" s="246"/>
      <c r="I30" s="290"/>
    </row>
    <row r="31" spans="1:11" s="274" customFormat="1" ht="18.75" x14ac:dyDescent="0.3">
      <c r="A31" s="272"/>
      <c r="B31" s="304" t="s">
        <v>364</v>
      </c>
      <c r="C31" s="304"/>
      <c r="D31" s="305" t="s">
        <v>374</v>
      </c>
      <c r="E31" s="306">
        <f>SUM(E14:E30)</f>
        <v>0</v>
      </c>
      <c r="F31" s="223" t="s">
        <v>438</v>
      </c>
      <c r="G31" s="223">
        <f>SUM(G14:G30)</f>
        <v>0</v>
      </c>
      <c r="H31" s="223">
        <f>SUM(H14:H30)</f>
        <v>0</v>
      </c>
      <c r="I31" s="307"/>
    </row>
    <row r="32" spans="1:11" s="274" customFormat="1" ht="18.75" x14ac:dyDescent="0.3">
      <c r="A32" s="1200" t="s">
        <v>551</v>
      </c>
      <c r="B32" s="1201"/>
      <c r="C32" s="1201"/>
      <c r="D32" s="1201"/>
      <c r="E32" s="1202"/>
      <c r="F32" s="283"/>
      <c r="G32" s="283"/>
      <c r="H32" s="283"/>
      <c r="I32" s="307"/>
    </row>
    <row r="33" spans="1:9" s="274" customFormat="1" ht="18.75" x14ac:dyDescent="0.3">
      <c r="A33" s="271">
        <v>1</v>
      </c>
      <c r="B33" s="228"/>
      <c r="C33" s="297"/>
      <c r="D33" s="298"/>
      <c r="E33" s="299"/>
      <c r="F33" s="246"/>
      <c r="G33" s="246"/>
      <c r="H33" s="246">
        <f>E33-G33</f>
        <v>0</v>
      </c>
      <c r="I33" s="307"/>
    </row>
    <row r="34" spans="1:9" s="274" customFormat="1" ht="18.75" x14ac:dyDescent="0.3">
      <c r="A34" s="271">
        <v>2</v>
      </c>
      <c r="B34" s="301"/>
      <c r="C34" s="297"/>
      <c r="D34" s="298"/>
      <c r="E34" s="299"/>
      <c r="F34" s="246"/>
      <c r="G34" s="246"/>
      <c r="H34" s="246">
        <f t="shared" ref="H34:H48" si="1">E34-G34</f>
        <v>0</v>
      </c>
      <c r="I34" s="307"/>
    </row>
    <row r="35" spans="1:9" ht="18.75" x14ac:dyDescent="0.3">
      <c r="A35" s="271"/>
      <c r="B35" s="301"/>
      <c r="C35" s="297"/>
      <c r="D35" s="298"/>
      <c r="E35" s="299"/>
      <c r="F35" s="246"/>
      <c r="G35" s="246"/>
      <c r="H35" s="246">
        <f t="shared" si="1"/>
        <v>0</v>
      </c>
      <c r="I35" s="267"/>
    </row>
    <row r="36" spans="1:9" ht="18.75" x14ac:dyDescent="0.3">
      <c r="A36" s="271"/>
      <c r="B36" s="301"/>
      <c r="C36" s="297"/>
      <c r="D36" s="298"/>
      <c r="E36" s="299"/>
      <c r="F36" s="246"/>
      <c r="G36" s="246"/>
      <c r="H36" s="246">
        <f t="shared" si="1"/>
        <v>0</v>
      </c>
      <c r="I36" s="267"/>
    </row>
    <row r="37" spans="1:9" ht="18.75" x14ac:dyDescent="0.3">
      <c r="A37" s="271"/>
      <c r="B37" s="301"/>
      <c r="C37" s="297"/>
      <c r="D37" s="298"/>
      <c r="E37" s="299"/>
      <c r="F37" s="246"/>
      <c r="G37" s="246"/>
      <c r="H37" s="246">
        <f t="shared" si="1"/>
        <v>0</v>
      </c>
      <c r="I37" s="267"/>
    </row>
    <row r="38" spans="1:9" ht="18.75" x14ac:dyDescent="0.3">
      <c r="A38" s="271"/>
      <c r="B38" s="301"/>
      <c r="C38" s="297"/>
      <c r="D38" s="298"/>
      <c r="E38" s="299"/>
      <c r="F38" s="246"/>
      <c r="G38" s="246"/>
      <c r="H38" s="246">
        <f t="shared" si="1"/>
        <v>0</v>
      </c>
      <c r="I38" s="290"/>
    </row>
    <row r="39" spans="1:9" ht="18.75" x14ac:dyDescent="0.3">
      <c r="A39" s="271"/>
      <c r="B39" s="301"/>
      <c r="C39" s="297"/>
      <c r="D39" s="298"/>
      <c r="E39" s="299"/>
      <c r="F39" s="246"/>
      <c r="G39" s="246"/>
      <c r="H39" s="246">
        <f t="shared" si="1"/>
        <v>0</v>
      </c>
      <c r="I39" s="290"/>
    </row>
    <row r="40" spans="1:9" ht="18.75" x14ac:dyDescent="0.3">
      <c r="A40" s="271"/>
      <c r="B40" s="301"/>
      <c r="C40" s="297"/>
      <c r="D40" s="298"/>
      <c r="E40" s="299"/>
      <c r="F40" s="246"/>
      <c r="G40" s="246"/>
      <c r="H40" s="246">
        <f t="shared" si="1"/>
        <v>0</v>
      </c>
    </row>
    <row r="41" spans="1:9" ht="18.75" x14ac:dyDescent="0.3">
      <c r="A41" s="271"/>
      <c r="B41" s="301"/>
      <c r="C41" s="297"/>
      <c r="D41" s="298"/>
      <c r="E41" s="299"/>
      <c r="F41" s="246"/>
      <c r="G41" s="246"/>
      <c r="H41" s="246">
        <f t="shared" si="1"/>
        <v>0</v>
      </c>
    </row>
    <row r="42" spans="1:9" ht="18.75" x14ac:dyDescent="0.3">
      <c r="A42" s="271"/>
      <c r="B42" s="301"/>
      <c r="C42" s="297"/>
      <c r="D42" s="298"/>
      <c r="E42" s="299"/>
      <c r="F42" s="246"/>
      <c r="G42" s="246"/>
      <c r="H42" s="246">
        <f t="shared" si="1"/>
        <v>0</v>
      </c>
    </row>
    <row r="43" spans="1:9" ht="18.75" x14ac:dyDescent="0.3">
      <c r="A43" s="271"/>
      <c r="B43" s="301"/>
      <c r="C43" s="297"/>
      <c r="D43" s="298"/>
      <c r="E43" s="299"/>
      <c r="F43" s="246"/>
      <c r="G43" s="246"/>
      <c r="H43" s="246">
        <f t="shared" si="1"/>
        <v>0</v>
      </c>
    </row>
    <row r="44" spans="1:9" ht="18.75" x14ac:dyDescent="0.3">
      <c r="A44" s="271"/>
      <c r="B44" s="301"/>
      <c r="C44" s="297"/>
      <c r="D44" s="298"/>
      <c r="E44" s="299"/>
      <c r="F44" s="246"/>
      <c r="G44" s="246"/>
      <c r="H44" s="246">
        <f t="shared" si="1"/>
        <v>0</v>
      </c>
    </row>
    <row r="45" spans="1:9" ht="18.75" x14ac:dyDescent="0.3">
      <c r="A45" s="271"/>
      <c r="B45" s="301"/>
      <c r="C45" s="297"/>
      <c r="D45" s="298"/>
      <c r="E45" s="299"/>
      <c r="F45" s="246"/>
      <c r="G45" s="246"/>
      <c r="H45" s="246">
        <f t="shared" si="1"/>
        <v>0</v>
      </c>
    </row>
    <row r="46" spans="1:9" ht="18.75" x14ac:dyDescent="0.3">
      <c r="A46" s="271"/>
      <c r="B46" s="301"/>
      <c r="C46" s="297"/>
      <c r="D46" s="298"/>
      <c r="E46" s="299"/>
      <c r="F46" s="246"/>
      <c r="G46" s="246"/>
      <c r="H46" s="246">
        <f t="shared" si="1"/>
        <v>0</v>
      </c>
    </row>
    <row r="47" spans="1:9" ht="18.75" x14ac:dyDescent="0.3">
      <c r="A47" s="271"/>
      <c r="B47" s="228"/>
      <c r="C47" s="297"/>
      <c r="D47" s="298"/>
      <c r="E47" s="299"/>
      <c r="F47" s="246"/>
      <c r="G47" s="246"/>
      <c r="H47" s="246">
        <f t="shared" si="1"/>
        <v>0</v>
      </c>
    </row>
    <row r="48" spans="1:9" ht="18.75" x14ac:dyDescent="0.3">
      <c r="A48" s="271"/>
      <c r="B48" s="228"/>
      <c r="C48" s="297"/>
      <c r="D48" s="298"/>
      <c r="E48" s="299"/>
      <c r="F48" s="246"/>
      <c r="G48" s="246"/>
      <c r="H48" s="246">
        <f t="shared" si="1"/>
        <v>0</v>
      </c>
    </row>
    <row r="49" spans="1:8" ht="18.75" x14ac:dyDescent="0.3">
      <c r="A49" s="302"/>
      <c r="B49" s="303"/>
      <c r="C49" s="303"/>
      <c r="D49" s="271"/>
      <c r="E49" s="299"/>
      <c r="F49" s="246"/>
      <c r="G49" s="246"/>
      <c r="H49" s="246"/>
    </row>
    <row r="50" spans="1:8" ht="18.75" x14ac:dyDescent="0.3">
      <c r="A50" s="272"/>
      <c r="B50" s="304" t="s">
        <v>364</v>
      </c>
      <c r="C50" s="304"/>
      <c r="D50" s="305" t="s">
        <v>374</v>
      </c>
      <c r="E50" s="306">
        <f>SUM(E33:E49)</f>
        <v>0</v>
      </c>
      <c r="F50" s="223" t="s">
        <v>438</v>
      </c>
      <c r="G50" s="223">
        <f>SUM(G33:G49)</f>
        <v>0</v>
      </c>
      <c r="H50" s="223">
        <f>SUM(H33:H49)</f>
        <v>0</v>
      </c>
    </row>
    <row r="51" spans="1:8" ht="18.75" x14ac:dyDescent="0.3">
      <c r="A51" s="279"/>
      <c r="B51" s="280"/>
      <c r="C51" s="280"/>
      <c r="D51" s="281"/>
      <c r="E51" s="282"/>
      <c r="F51" s="464" t="s">
        <v>552</v>
      </c>
      <c r="G51" s="465">
        <f>G31+G50</f>
        <v>0</v>
      </c>
      <c r="H51" s="465">
        <f>H31+H50</f>
        <v>0</v>
      </c>
    </row>
    <row r="52" spans="1:8" ht="18.75" x14ac:dyDescent="0.3">
      <c r="A52" s="279"/>
      <c r="B52" s="280"/>
      <c r="C52" s="280"/>
      <c r="D52" s="281"/>
      <c r="E52" s="282"/>
      <c r="F52" s="283"/>
      <c r="G52" s="283"/>
      <c r="H52" s="283"/>
    </row>
    <row r="53" spans="1:8" ht="18.75" x14ac:dyDescent="0.25">
      <c r="A53" s="97" t="s">
        <v>541</v>
      </c>
      <c r="B53" s="84"/>
      <c r="C53" s="378"/>
      <c r="E53" s="604" t="s">
        <v>694</v>
      </c>
      <c r="F53" s="181"/>
      <c r="G53" s="84"/>
    </row>
    <row r="54" spans="1:8" x14ac:dyDescent="0.25">
      <c r="A54" s="181"/>
      <c r="B54" s="389"/>
      <c r="C54" s="391" t="s">
        <v>171</v>
      </c>
      <c r="E54" s="391" t="s">
        <v>172</v>
      </c>
      <c r="F54" s="181"/>
      <c r="G54" s="389"/>
    </row>
    <row r="55" spans="1:8" x14ac:dyDescent="0.25">
      <c r="A55" s="389"/>
      <c r="B55" s="82"/>
      <c r="C55" s="82"/>
      <c r="E55" s="82"/>
      <c r="F55" s="181"/>
      <c r="G55" s="82"/>
    </row>
    <row r="56" spans="1:8" ht="18.75" x14ac:dyDescent="0.25">
      <c r="A56" s="97" t="s">
        <v>173</v>
      </c>
      <c r="B56" s="84"/>
      <c r="C56" s="378"/>
      <c r="E56" s="714" t="s">
        <v>742</v>
      </c>
      <c r="F56" s="181"/>
      <c r="G56" s="84"/>
    </row>
    <row r="57" spans="1:8" x14ac:dyDescent="0.25">
      <c r="A57" s="181"/>
      <c r="B57" s="389"/>
      <c r="C57" s="391" t="s">
        <v>171</v>
      </c>
      <c r="E57" s="391" t="s">
        <v>172</v>
      </c>
      <c r="F57" s="181"/>
      <c r="G57" s="389"/>
    </row>
    <row r="58" spans="1:8" ht="18.75" x14ac:dyDescent="0.3">
      <c r="A58" s="266"/>
      <c r="B58" s="266"/>
      <c r="C58" s="266"/>
      <c r="E58" s="266"/>
    </row>
    <row r="59" spans="1:8" ht="18.75" x14ac:dyDescent="0.3">
      <c r="B59" s="266"/>
      <c r="C59" s="266"/>
      <c r="D59" s="266"/>
      <c r="E59" s="266"/>
    </row>
  </sheetData>
  <mergeCells count="8">
    <mergeCell ref="A13:E13"/>
    <mergeCell ref="A32:E32"/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35"/>
  <sheetViews>
    <sheetView view="pageBreakPreview" zoomScale="80" zoomScaleSheetLayoutView="80" workbookViewId="0">
      <selection activeCell="A7" sqref="A7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3" style="267" customWidth="1"/>
    <col min="6" max="8" width="24.42578125" style="267" customWidth="1"/>
    <col min="9" max="9" width="16.4257812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3" style="267" customWidth="1"/>
    <col min="262" max="264" width="24.42578125" style="267" customWidth="1"/>
    <col min="265" max="265" width="16.4257812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3" style="267" customWidth="1"/>
    <col min="518" max="520" width="24.42578125" style="267" customWidth="1"/>
    <col min="521" max="521" width="16.4257812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3" style="267" customWidth="1"/>
    <col min="774" max="776" width="24.42578125" style="267" customWidth="1"/>
    <col min="777" max="777" width="16.425781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3" style="267" customWidth="1"/>
    <col min="1030" max="1032" width="24.42578125" style="267" customWidth="1"/>
    <col min="1033" max="1033" width="16.425781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3" style="267" customWidth="1"/>
    <col min="1286" max="1288" width="24.42578125" style="267" customWidth="1"/>
    <col min="1289" max="1289" width="16.425781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3" style="267" customWidth="1"/>
    <col min="1542" max="1544" width="24.42578125" style="267" customWidth="1"/>
    <col min="1545" max="1545" width="16.425781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3" style="267" customWidth="1"/>
    <col min="1798" max="1800" width="24.42578125" style="267" customWidth="1"/>
    <col min="1801" max="1801" width="16.425781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3" style="267" customWidth="1"/>
    <col min="2054" max="2056" width="24.42578125" style="267" customWidth="1"/>
    <col min="2057" max="2057" width="16.425781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3" style="267" customWidth="1"/>
    <col min="2310" max="2312" width="24.42578125" style="267" customWidth="1"/>
    <col min="2313" max="2313" width="16.425781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3" style="267" customWidth="1"/>
    <col min="2566" max="2568" width="24.42578125" style="267" customWidth="1"/>
    <col min="2569" max="2569" width="16.425781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3" style="267" customWidth="1"/>
    <col min="2822" max="2824" width="24.42578125" style="267" customWidth="1"/>
    <col min="2825" max="2825" width="16.425781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3" style="267" customWidth="1"/>
    <col min="3078" max="3080" width="24.42578125" style="267" customWidth="1"/>
    <col min="3081" max="3081" width="16.425781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3" style="267" customWidth="1"/>
    <col min="3334" max="3336" width="24.42578125" style="267" customWidth="1"/>
    <col min="3337" max="3337" width="16.425781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3" style="267" customWidth="1"/>
    <col min="3590" max="3592" width="24.42578125" style="267" customWidth="1"/>
    <col min="3593" max="3593" width="16.425781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3" style="267" customWidth="1"/>
    <col min="3846" max="3848" width="24.42578125" style="267" customWidth="1"/>
    <col min="3849" max="3849" width="16.425781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3" style="267" customWidth="1"/>
    <col min="4102" max="4104" width="24.42578125" style="267" customWidth="1"/>
    <col min="4105" max="4105" width="16.425781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3" style="267" customWidth="1"/>
    <col min="4358" max="4360" width="24.42578125" style="267" customWidth="1"/>
    <col min="4361" max="4361" width="16.425781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3" style="267" customWidth="1"/>
    <col min="4614" max="4616" width="24.42578125" style="267" customWidth="1"/>
    <col min="4617" max="4617" width="16.425781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3" style="267" customWidth="1"/>
    <col min="4870" max="4872" width="24.42578125" style="267" customWidth="1"/>
    <col min="4873" max="4873" width="16.425781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3" style="267" customWidth="1"/>
    <col min="5126" max="5128" width="24.42578125" style="267" customWidth="1"/>
    <col min="5129" max="5129" width="16.425781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3" style="267" customWidth="1"/>
    <col min="5382" max="5384" width="24.42578125" style="267" customWidth="1"/>
    <col min="5385" max="5385" width="16.425781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3" style="267" customWidth="1"/>
    <col min="5638" max="5640" width="24.42578125" style="267" customWidth="1"/>
    <col min="5641" max="5641" width="16.425781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3" style="267" customWidth="1"/>
    <col min="5894" max="5896" width="24.42578125" style="267" customWidth="1"/>
    <col min="5897" max="5897" width="16.425781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3" style="267" customWidth="1"/>
    <col min="6150" max="6152" width="24.42578125" style="267" customWidth="1"/>
    <col min="6153" max="6153" width="16.425781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3" style="267" customWidth="1"/>
    <col min="6406" max="6408" width="24.42578125" style="267" customWidth="1"/>
    <col min="6409" max="6409" width="16.425781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3" style="267" customWidth="1"/>
    <col min="6662" max="6664" width="24.42578125" style="267" customWidth="1"/>
    <col min="6665" max="6665" width="16.425781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3" style="267" customWidth="1"/>
    <col min="6918" max="6920" width="24.42578125" style="267" customWidth="1"/>
    <col min="6921" max="6921" width="16.425781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3" style="267" customWidth="1"/>
    <col min="7174" max="7176" width="24.42578125" style="267" customWidth="1"/>
    <col min="7177" max="7177" width="16.425781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3" style="267" customWidth="1"/>
    <col min="7430" max="7432" width="24.42578125" style="267" customWidth="1"/>
    <col min="7433" max="7433" width="16.425781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3" style="267" customWidth="1"/>
    <col min="7686" max="7688" width="24.42578125" style="267" customWidth="1"/>
    <col min="7689" max="7689" width="16.425781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3" style="267" customWidth="1"/>
    <col min="7942" max="7944" width="24.42578125" style="267" customWidth="1"/>
    <col min="7945" max="7945" width="16.425781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3" style="267" customWidth="1"/>
    <col min="8198" max="8200" width="24.42578125" style="267" customWidth="1"/>
    <col min="8201" max="8201" width="16.425781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3" style="267" customWidth="1"/>
    <col min="8454" max="8456" width="24.42578125" style="267" customWidth="1"/>
    <col min="8457" max="8457" width="16.425781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3" style="267" customWidth="1"/>
    <col min="8710" max="8712" width="24.42578125" style="267" customWidth="1"/>
    <col min="8713" max="8713" width="16.425781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3" style="267" customWidth="1"/>
    <col min="8966" max="8968" width="24.42578125" style="267" customWidth="1"/>
    <col min="8969" max="8969" width="16.425781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3" style="267" customWidth="1"/>
    <col min="9222" max="9224" width="24.42578125" style="267" customWidth="1"/>
    <col min="9225" max="9225" width="16.425781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3" style="267" customWidth="1"/>
    <col min="9478" max="9480" width="24.42578125" style="267" customWidth="1"/>
    <col min="9481" max="9481" width="16.425781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3" style="267" customWidth="1"/>
    <col min="9734" max="9736" width="24.42578125" style="267" customWidth="1"/>
    <col min="9737" max="9737" width="16.425781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3" style="267" customWidth="1"/>
    <col min="9990" max="9992" width="24.42578125" style="267" customWidth="1"/>
    <col min="9993" max="9993" width="16.425781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3" style="267" customWidth="1"/>
    <col min="10246" max="10248" width="24.42578125" style="267" customWidth="1"/>
    <col min="10249" max="10249" width="16.425781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3" style="267" customWidth="1"/>
    <col min="10502" max="10504" width="24.42578125" style="267" customWidth="1"/>
    <col min="10505" max="10505" width="16.425781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3" style="267" customWidth="1"/>
    <col min="10758" max="10760" width="24.42578125" style="267" customWidth="1"/>
    <col min="10761" max="10761" width="16.425781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3" style="267" customWidth="1"/>
    <col min="11014" max="11016" width="24.42578125" style="267" customWidth="1"/>
    <col min="11017" max="11017" width="16.425781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3" style="267" customWidth="1"/>
    <col min="11270" max="11272" width="24.42578125" style="267" customWidth="1"/>
    <col min="11273" max="11273" width="16.425781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3" style="267" customWidth="1"/>
    <col min="11526" max="11528" width="24.42578125" style="267" customWidth="1"/>
    <col min="11529" max="11529" width="16.425781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3" style="267" customWidth="1"/>
    <col min="11782" max="11784" width="24.42578125" style="267" customWidth="1"/>
    <col min="11785" max="11785" width="16.425781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3" style="267" customWidth="1"/>
    <col min="12038" max="12040" width="24.42578125" style="267" customWidth="1"/>
    <col min="12041" max="12041" width="16.425781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3" style="267" customWidth="1"/>
    <col min="12294" max="12296" width="24.42578125" style="267" customWidth="1"/>
    <col min="12297" max="12297" width="16.425781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3" style="267" customWidth="1"/>
    <col min="12550" max="12552" width="24.42578125" style="267" customWidth="1"/>
    <col min="12553" max="12553" width="16.425781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3" style="267" customWidth="1"/>
    <col min="12806" max="12808" width="24.42578125" style="267" customWidth="1"/>
    <col min="12809" max="12809" width="16.425781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3" style="267" customWidth="1"/>
    <col min="13062" max="13064" width="24.42578125" style="267" customWidth="1"/>
    <col min="13065" max="13065" width="16.425781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3" style="267" customWidth="1"/>
    <col min="13318" max="13320" width="24.42578125" style="267" customWidth="1"/>
    <col min="13321" max="13321" width="16.425781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3" style="267" customWidth="1"/>
    <col min="13574" max="13576" width="24.42578125" style="267" customWidth="1"/>
    <col min="13577" max="13577" width="16.425781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3" style="267" customWidth="1"/>
    <col min="13830" max="13832" width="24.42578125" style="267" customWidth="1"/>
    <col min="13833" max="13833" width="16.425781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3" style="267" customWidth="1"/>
    <col min="14086" max="14088" width="24.42578125" style="267" customWidth="1"/>
    <col min="14089" max="14089" width="16.425781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3" style="267" customWidth="1"/>
    <col min="14342" max="14344" width="24.42578125" style="267" customWidth="1"/>
    <col min="14345" max="14345" width="16.425781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3" style="267" customWidth="1"/>
    <col min="14598" max="14600" width="24.42578125" style="267" customWidth="1"/>
    <col min="14601" max="14601" width="16.425781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3" style="267" customWidth="1"/>
    <col min="14854" max="14856" width="24.42578125" style="267" customWidth="1"/>
    <col min="14857" max="14857" width="16.425781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3" style="267" customWidth="1"/>
    <col min="15110" max="15112" width="24.42578125" style="267" customWidth="1"/>
    <col min="15113" max="15113" width="16.425781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3" style="267" customWidth="1"/>
    <col min="15366" max="15368" width="24.42578125" style="267" customWidth="1"/>
    <col min="15369" max="15369" width="16.425781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3" style="267" customWidth="1"/>
    <col min="15622" max="15624" width="24.42578125" style="267" customWidth="1"/>
    <col min="15625" max="15625" width="16.425781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3" style="267" customWidth="1"/>
    <col min="15878" max="15880" width="24.42578125" style="267" customWidth="1"/>
    <col min="15881" max="15881" width="16.425781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3" style="267" customWidth="1"/>
    <col min="16134" max="16136" width="24.42578125" style="267" customWidth="1"/>
    <col min="16137" max="16137" width="16.425781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532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663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1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70" t="s">
        <v>429</v>
      </c>
      <c r="G12" s="270" t="s">
        <v>371</v>
      </c>
      <c r="H12" s="270" t="s">
        <v>372</v>
      </c>
      <c r="I12" s="291"/>
    </row>
    <row r="13" spans="1:11" ht="18.75" x14ac:dyDescent="0.3">
      <c r="A13" s="527">
        <v>1</v>
      </c>
      <c r="B13" s="528" t="s">
        <v>465</v>
      </c>
      <c r="C13" s="528"/>
      <c r="D13" s="529"/>
      <c r="E13" s="529"/>
      <c r="F13" s="526"/>
      <c r="G13" s="526"/>
      <c r="H13" s="526">
        <f>E13-G13</f>
        <v>0</v>
      </c>
    </row>
    <row r="14" spans="1:11" ht="18.75" x14ac:dyDescent="0.3">
      <c r="A14" s="527">
        <v>2</v>
      </c>
      <c r="B14" s="528" t="s">
        <v>466</v>
      </c>
      <c r="C14" s="528"/>
      <c r="D14" s="529"/>
      <c r="E14" s="529">
        <f>SUM(E15:E18)</f>
        <v>0</v>
      </c>
      <c r="F14" s="526"/>
      <c r="G14" s="526"/>
      <c r="H14" s="526"/>
    </row>
    <row r="15" spans="1:11" s="274" customFormat="1" ht="18.75" x14ac:dyDescent="0.3">
      <c r="A15" s="271"/>
      <c r="B15" s="228" t="s">
        <v>267</v>
      </c>
      <c r="C15" s="228"/>
      <c r="D15" s="306"/>
      <c r="E15" s="299"/>
      <c r="F15" s="526"/>
      <c r="G15" s="526"/>
      <c r="H15" s="526">
        <f>E15-G15</f>
        <v>0</v>
      </c>
      <c r="I15" s="273"/>
    </row>
    <row r="16" spans="1:11" s="274" customFormat="1" ht="18.75" x14ac:dyDescent="0.3">
      <c r="A16" s="271"/>
      <c r="B16" s="228" t="s">
        <v>467</v>
      </c>
      <c r="C16" s="228"/>
      <c r="D16" s="306"/>
      <c r="E16" s="299"/>
      <c r="F16" s="526"/>
      <c r="G16" s="526"/>
      <c r="H16" s="526">
        <f>E16-G16</f>
        <v>0</v>
      </c>
      <c r="I16" s="273"/>
    </row>
    <row r="17" spans="1:9" s="274" customFormat="1" ht="37.5" x14ac:dyDescent="0.3">
      <c r="A17" s="271"/>
      <c r="B17" s="228" t="s">
        <v>468</v>
      </c>
      <c r="C17" s="228"/>
      <c r="D17" s="306"/>
      <c r="E17" s="299"/>
      <c r="F17" s="526"/>
      <c r="G17" s="526"/>
      <c r="H17" s="526">
        <f>E17-G17</f>
        <v>0</v>
      </c>
      <c r="I17" s="273"/>
    </row>
    <row r="18" spans="1:9" s="274" customFormat="1" ht="18.75" x14ac:dyDescent="0.3">
      <c r="A18" s="271"/>
      <c r="B18" s="228"/>
      <c r="C18" s="228"/>
      <c r="D18" s="306"/>
      <c r="E18" s="299"/>
      <c r="F18" s="526"/>
      <c r="G18" s="526"/>
      <c r="H18" s="526"/>
      <c r="I18" s="273"/>
    </row>
    <row r="19" spans="1:9" s="274" customFormat="1" ht="18.75" x14ac:dyDescent="0.3">
      <c r="A19" s="527"/>
      <c r="B19" s="528" t="s">
        <v>364</v>
      </c>
      <c r="C19" s="528"/>
      <c r="D19" s="530" t="s">
        <v>374</v>
      </c>
      <c r="E19" s="529">
        <f>SUM(E13:E14)</f>
        <v>0</v>
      </c>
      <c r="F19" s="308" t="s">
        <v>438</v>
      </c>
      <c r="G19" s="306">
        <f>G13+G14</f>
        <v>0</v>
      </c>
      <c r="H19" s="306">
        <f>H13+H14</f>
        <v>0</v>
      </c>
      <c r="I19" s="273"/>
    </row>
    <row r="20" spans="1:9" s="274" customFormat="1" ht="18.75" x14ac:dyDescent="0.3">
      <c r="A20" s="279"/>
      <c r="B20" s="280"/>
      <c r="C20" s="280"/>
      <c r="D20" s="281"/>
      <c r="E20" s="282"/>
      <c r="F20" s="283"/>
      <c r="G20" s="283"/>
      <c r="H20" s="283"/>
      <c r="I20" s="273"/>
    </row>
    <row r="21" spans="1:9" s="274" customFormat="1" ht="18.75" x14ac:dyDescent="0.3">
      <c r="A21" s="279"/>
      <c r="B21" s="280"/>
      <c r="C21" s="280"/>
      <c r="D21" s="281"/>
      <c r="E21" s="282"/>
      <c r="F21" s="283"/>
      <c r="G21" s="283"/>
      <c r="H21" s="283"/>
      <c r="I21" s="273"/>
    </row>
    <row r="22" spans="1:9" ht="18.75" x14ac:dyDescent="0.25">
      <c r="A22" s="97" t="s">
        <v>541</v>
      </c>
      <c r="B22" s="84"/>
      <c r="C22" s="378"/>
      <c r="E22" s="604" t="s">
        <v>694</v>
      </c>
      <c r="F22" s="181"/>
      <c r="G22" s="84"/>
      <c r="I22" s="267"/>
    </row>
    <row r="23" spans="1:9" x14ac:dyDescent="0.25">
      <c r="A23" s="181"/>
      <c r="B23" s="389"/>
      <c r="C23" s="391" t="s">
        <v>171</v>
      </c>
      <c r="E23" s="391" t="s">
        <v>172</v>
      </c>
      <c r="F23" s="181"/>
      <c r="G23" s="389"/>
      <c r="I23" s="267"/>
    </row>
    <row r="24" spans="1:9" x14ac:dyDescent="0.25">
      <c r="A24" s="389"/>
      <c r="B24" s="82"/>
      <c r="C24" s="82"/>
      <c r="E24" s="82"/>
      <c r="F24" s="181"/>
      <c r="G24" s="82"/>
      <c r="I24" s="267"/>
    </row>
    <row r="25" spans="1:9" ht="18.75" x14ac:dyDescent="0.25">
      <c r="A25" s="97" t="s">
        <v>173</v>
      </c>
      <c r="B25" s="84"/>
      <c r="C25" s="378"/>
      <c r="E25" s="714" t="s">
        <v>742</v>
      </c>
      <c r="F25" s="181"/>
      <c r="G25" s="84"/>
    </row>
    <row r="26" spans="1:9" x14ac:dyDescent="0.25">
      <c r="A26" s="181"/>
      <c r="B26" s="389"/>
      <c r="C26" s="391" t="s">
        <v>171</v>
      </c>
      <c r="E26" s="391" t="s">
        <v>172</v>
      </c>
      <c r="F26" s="181"/>
      <c r="G26" s="389"/>
    </row>
    <row r="27" spans="1:9" ht="18.75" x14ac:dyDescent="0.3">
      <c r="A27" s="266"/>
      <c r="B27" s="266"/>
      <c r="C27" s="266"/>
      <c r="E27" s="266"/>
    </row>
    <row r="28" spans="1:9" ht="18.75" x14ac:dyDescent="0.3">
      <c r="B28" s="266"/>
      <c r="C28" s="266"/>
      <c r="D28" s="266"/>
      <c r="E28" s="266"/>
    </row>
    <row r="35" spans="8:8" x14ac:dyDescent="0.25">
      <c r="H35" s="267" t="s">
        <v>444</v>
      </c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87"/>
  <sheetViews>
    <sheetView view="pageBreakPreview" zoomScale="80" zoomScaleNormal="75" zoomScaleSheetLayoutView="80" workbookViewId="0">
      <selection activeCell="L23" sqref="L23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372" t="s">
        <v>513</v>
      </c>
    </row>
    <row r="2" spans="1:11" x14ac:dyDescent="0.3">
      <c r="D2" s="106"/>
    </row>
    <row r="3" spans="1:11" ht="55.9" customHeight="1" x14ac:dyDescent="0.3">
      <c r="A3" s="1191" t="s">
        <v>611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43.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11">
        <v>1</v>
      </c>
      <c r="B10" s="111">
        <v>2</v>
      </c>
      <c r="C10" s="111">
        <v>3</v>
      </c>
      <c r="D10" s="111">
        <v>4</v>
      </c>
      <c r="E10" s="112" t="s">
        <v>370</v>
      </c>
      <c r="F10" s="113" t="s">
        <v>371</v>
      </c>
      <c r="G10" s="113" t="s">
        <v>372</v>
      </c>
      <c r="H10" s="114"/>
    </row>
    <row r="11" spans="1:11" x14ac:dyDescent="0.3">
      <c r="A11" s="115">
        <v>1</v>
      </c>
      <c r="B11" s="116"/>
      <c r="C11" s="422"/>
      <c r="D11" s="422"/>
      <c r="E11" s="423">
        <f>C11*D11*12</f>
        <v>0</v>
      </c>
      <c r="F11" s="216"/>
      <c r="G11" s="435">
        <f>E11-F11</f>
        <v>0</v>
      </c>
    </row>
    <row r="12" spans="1:11" x14ac:dyDescent="0.3">
      <c r="A12" s="117"/>
      <c r="B12" s="119" t="s">
        <v>364</v>
      </c>
      <c r="C12" s="424" t="s">
        <v>374</v>
      </c>
      <c r="D12" s="424" t="s">
        <v>374</v>
      </c>
      <c r="E12" s="425">
        <f>SUM(E11:E11)</f>
        <v>0</v>
      </c>
      <c r="F12" s="435">
        <f>SUM(F11:F11)</f>
        <v>0</v>
      </c>
      <c r="G12" s="435">
        <f>SUM(G11:G11)</f>
        <v>0</v>
      </c>
    </row>
    <row r="14" spans="1:11" s="84" customFormat="1" ht="23.25" customHeight="1" x14ac:dyDescent="0.25">
      <c r="A14" s="97" t="s">
        <v>541</v>
      </c>
      <c r="C14" s="378"/>
      <c r="E14" s="604" t="s">
        <v>694</v>
      </c>
      <c r="F14" s="379"/>
      <c r="I14" s="415"/>
    </row>
    <row r="15" spans="1:11" s="389" customFormat="1" ht="12.75" x14ac:dyDescent="0.25">
      <c r="C15" s="391" t="s">
        <v>171</v>
      </c>
      <c r="E15" s="391" t="s">
        <v>172</v>
      </c>
      <c r="F15" s="393"/>
      <c r="I15" s="393"/>
    </row>
    <row r="16" spans="1:11" s="82" customFormat="1" ht="15.75" x14ac:dyDescent="0.25">
      <c r="F16" s="392"/>
      <c r="I16" s="392"/>
    </row>
    <row r="17" spans="1:9" s="84" customFormat="1" ht="23.25" customHeight="1" x14ac:dyDescent="0.25">
      <c r="A17" s="97" t="s">
        <v>173</v>
      </c>
      <c r="C17" s="378"/>
      <c r="E17" s="714" t="s">
        <v>742</v>
      </c>
      <c r="F17" s="379"/>
      <c r="I17" s="415"/>
    </row>
    <row r="18" spans="1:9" s="389" customFormat="1" ht="12.75" x14ac:dyDescent="0.25">
      <c r="C18" s="391" t="s">
        <v>171</v>
      </c>
      <c r="E18" s="391" t="s">
        <v>172</v>
      </c>
      <c r="F18" s="393"/>
      <c r="I18" s="39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31"/>
  <sheetViews>
    <sheetView view="pageBreakPreview" zoomScale="60" workbookViewId="0">
      <selection activeCell="A7" sqref="A7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48.5703125" style="331" customWidth="1"/>
    <col min="7" max="8" width="19.28515625" style="330" customWidth="1"/>
    <col min="9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48.5703125" style="331" customWidth="1"/>
    <col min="263" max="264" width="19.28515625" style="331" customWidth="1"/>
    <col min="265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48.5703125" style="331" customWidth="1"/>
    <col min="519" max="520" width="19.28515625" style="331" customWidth="1"/>
    <col min="521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48.5703125" style="331" customWidth="1"/>
    <col min="775" max="776" width="19.28515625" style="331" customWidth="1"/>
    <col min="777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48.5703125" style="331" customWidth="1"/>
    <col min="1031" max="1032" width="19.28515625" style="331" customWidth="1"/>
    <col min="1033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48.5703125" style="331" customWidth="1"/>
    <col min="1287" max="1288" width="19.28515625" style="331" customWidth="1"/>
    <col min="1289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48.5703125" style="331" customWidth="1"/>
    <col min="1543" max="1544" width="19.28515625" style="331" customWidth="1"/>
    <col min="1545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48.5703125" style="331" customWidth="1"/>
    <col min="1799" max="1800" width="19.28515625" style="331" customWidth="1"/>
    <col min="1801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48.5703125" style="331" customWidth="1"/>
    <col min="2055" max="2056" width="19.28515625" style="331" customWidth="1"/>
    <col min="2057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48.5703125" style="331" customWidth="1"/>
    <col min="2311" max="2312" width="19.28515625" style="331" customWidth="1"/>
    <col min="2313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48.5703125" style="331" customWidth="1"/>
    <col min="2567" max="2568" width="19.28515625" style="331" customWidth="1"/>
    <col min="2569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48.5703125" style="331" customWidth="1"/>
    <col min="2823" max="2824" width="19.28515625" style="331" customWidth="1"/>
    <col min="2825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48.5703125" style="331" customWidth="1"/>
    <col min="3079" max="3080" width="19.28515625" style="331" customWidth="1"/>
    <col min="3081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48.5703125" style="331" customWidth="1"/>
    <col min="3335" max="3336" width="19.28515625" style="331" customWidth="1"/>
    <col min="3337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48.5703125" style="331" customWidth="1"/>
    <col min="3591" max="3592" width="19.28515625" style="331" customWidth="1"/>
    <col min="3593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48.5703125" style="331" customWidth="1"/>
    <col min="3847" max="3848" width="19.28515625" style="331" customWidth="1"/>
    <col min="3849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48.5703125" style="331" customWidth="1"/>
    <col min="4103" max="4104" width="19.28515625" style="331" customWidth="1"/>
    <col min="4105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48.5703125" style="331" customWidth="1"/>
    <col min="4359" max="4360" width="19.28515625" style="331" customWidth="1"/>
    <col min="4361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48.5703125" style="331" customWidth="1"/>
    <col min="4615" max="4616" width="19.28515625" style="331" customWidth="1"/>
    <col min="4617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48.5703125" style="331" customWidth="1"/>
    <col min="4871" max="4872" width="19.28515625" style="331" customWidth="1"/>
    <col min="4873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48.5703125" style="331" customWidth="1"/>
    <col min="5127" max="5128" width="19.28515625" style="331" customWidth="1"/>
    <col min="5129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48.5703125" style="331" customWidth="1"/>
    <col min="5383" max="5384" width="19.28515625" style="331" customWidth="1"/>
    <col min="5385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48.5703125" style="331" customWidth="1"/>
    <col min="5639" max="5640" width="19.28515625" style="331" customWidth="1"/>
    <col min="5641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48.5703125" style="331" customWidth="1"/>
    <col min="5895" max="5896" width="19.28515625" style="331" customWidth="1"/>
    <col min="5897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48.5703125" style="331" customWidth="1"/>
    <col min="6151" max="6152" width="19.28515625" style="331" customWidth="1"/>
    <col min="6153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48.5703125" style="331" customWidth="1"/>
    <col min="6407" max="6408" width="19.28515625" style="331" customWidth="1"/>
    <col min="6409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48.5703125" style="331" customWidth="1"/>
    <col min="6663" max="6664" width="19.28515625" style="331" customWidth="1"/>
    <col min="6665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48.5703125" style="331" customWidth="1"/>
    <col min="6919" max="6920" width="19.28515625" style="331" customWidth="1"/>
    <col min="6921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48.5703125" style="331" customWidth="1"/>
    <col min="7175" max="7176" width="19.28515625" style="331" customWidth="1"/>
    <col min="7177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48.5703125" style="331" customWidth="1"/>
    <col min="7431" max="7432" width="19.28515625" style="331" customWidth="1"/>
    <col min="7433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48.5703125" style="331" customWidth="1"/>
    <col min="7687" max="7688" width="19.28515625" style="331" customWidth="1"/>
    <col min="7689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48.5703125" style="331" customWidth="1"/>
    <col min="7943" max="7944" width="19.28515625" style="331" customWidth="1"/>
    <col min="7945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48.5703125" style="331" customWidth="1"/>
    <col min="8199" max="8200" width="19.28515625" style="331" customWidth="1"/>
    <col min="8201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48.5703125" style="331" customWidth="1"/>
    <col min="8455" max="8456" width="19.28515625" style="331" customWidth="1"/>
    <col min="8457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48.5703125" style="331" customWidth="1"/>
    <col min="8711" max="8712" width="19.28515625" style="331" customWidth="1"/>
    <col min="8713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48.5703125" style="331" customWidth="1"/>
    <col min="8967" max="8968" width="19.28515625" style="331" customWidth="1"/>
    <col min="8969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48.5703125" style="331" customWidth="1"/>
    <col min="9223" max="9224" width="19.28515625" style="331" customWidth="1"/>
    <col min="9225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48.5703125" style="331" customWidth="1"/>
    <col min="9479" max="9480" width="19.28515625" style="331" customWidth="1"/>
    <col min="9481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48.5703125" style="331" customWidth="1"/>
    <col min="9735" max="9736" width="19.28515625" style="331" customWidth="1"/>
    <col min="9737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48.5703125" style="331" customWidth="1"/>
    <col min="9991" max="9992" width="19.28515625" style="331" customWidth="1"/>
    <col min="9993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48.5703125" style="331" customWidth="1"/>
    <col min="10247" max="10248" width="19.28515625" style="331" customWidth="1"/>
    <col min="10249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48.5703125" style="331" customWidth="1"/>
    <col min="10503" max="10504" width="19.28515625" style="331" customWidth="1"/>
    <col min="10505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48.5703125" style="331" customWidth="1"/>
    <col min="10759" max="10760" width="19.28515625" style="331" customWidth="1"/>
    <col min="10761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48.5703125" style="331" customWidth="1"/>
    <col min="11015" max="11016" width="19.28515625" style="331" customWidth="1"/>
    <col min="11017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48.5703125" style="331" customWidth="1"/>
    <col min="11271" max="11272" width="19.28515625" style="331" customWidth="1"/>
    <col min="11273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48.5703125" style="331" customWidth="1"/>
    <col min="11527" max="11528" width="19.28515625" style="331" customWidth="1"/>
    <col min="11529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48.5703125" style="331" customWidth="1"/>
    <col min="11783" max="11784" width="19.28515625" style="331" customWidth="1"/>
    <col min="11785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48.5703125" style="331" customWidth="1"/>
    <col min="12039" max="12040" width="19.28515625" style="331" customWidth="1"/>
    <col min="12041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48.5703125" style="331" customWidth="1"/>
    <col min="12295" max="12296" width="19.28515625" style="331" customWidth="1"/>
    <col min="12297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48.5703125" style="331" customWidth="1"/>
    <col min="12551" max="12552" width="19.28515625" style="331" customWidth="1"/>
    <col min="12553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48.5703125" style="331" customWidth="1"/>
    <col min="12807" max="12808" width="19.28515625" style="331" customWidth="1"/>
    <col min="12809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48.5703125" style="331" customWidth="1"/>
    <col min="13063" max="13064" width="19.28515625" style="331" customWidth="1"/>
    <col min="13065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48.5703125" style="331" customWidth="1"/>
    <col min="13319" max="13320" width="19.28515625" style="331" customWidth="1"/>
    <col min="13321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48.5703125" style="331" customWidth="1"/>
    <col min="13575" max="13576" width="19.28515625" style="331" customWidth="1"/>
    <col min="13577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48.5703125" style="331" customWidth="1"/>
    <col min="13831" max="13832" width="19.28515625" style="331" customWidth="1"/>
    <col min="13833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48.5703125" style="331" customWidth="1"/>
    <col min="14087" max="14088" width="19.28515625" style="331" customWidth="1"/>
    <col min="14089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48.5703125" style="331" customWidth="1"/>
    <col min="14343" max="14344" width="19.28515625" style="331" customWidth="1"/>
    <col min="14345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48.5703125" style="331" customWidth="1"/>
    <col min="14599" max="14600" width="19.28515625" style="331" customWidth="1"/>
    <col min="14601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48.5703125" style="331" customWidth="1"/>
    <col min="14855" max="14856" width="19.28515625" style="331" customWidth="1"/>
    <col min="14857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48.5703125" style="331" customWidth="1"/>
    <col min="15111" max="15112" width="19.28515625" style="331" customWidth="1"/>
    <col min="15113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48.5703125" style="331" customWidth="1"/>
    <col min="15367" max="15368" width="19.28515625" style="331" customWidth="1"/>
    <col min="15369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48.5703125" style="331" customWidth="1"/>
    <col min="15623" max="15624" width="19.28515625" style="331" customWidth="1"/>
    <col min="15625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48.5703125" style="331" customWidth="1"/>
    <col min="15879" max="15880" width="19.28515625" style="331" customWidth="1"/>
    <col min="15881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48.5703125" style="331" customWidth="1"/>
    <col min="16135" max="16136" width="19.28515625" style="331" customWidth="1"/>
    <col min="16137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536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672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483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>
        <v>3</v>
      </c>
      <c r="D10" s="334">
        <v>4</v>
      </c>
      <c r="E10" s="334">
        <v>5</v>
      </c>
      <c r="F10" s="334">
        <v>6</v>
      </c>
      <c r="G10" s="540" t="s">
        <v>371</v>
      </c>
      <c r="H10" s="540" t="s">
        <v>372</v>
      </c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</row>
    <row r="12" spans="1:11" s="342" customFormat="1" ht="26.45" customHeight="1" x14ac:dyDescent="0.3">
      <c r="A12" s="337">
        <v>1</v>
      </c>
      <c r="B12" s="338" t="s">
        <v>487</v>
      </c>
      <c r="C12" s="339"/>
      <c r="D12" s="533"/>
      <c r="E12" s="533"/>
      <c r="F12" s="533">
        <v>0</v>
      </c>
      <c r="G12" s="534"/>
      <c r="H12" s="535">
        <f>F12-G12</f>
        <v>0</v>
      </c>
    </row>
    <row r="13" spans="1:11" s="345" customFormat="1" ht="22.15" customHeight="1" x14ac:dyDescent="0.3">
      <c r="A13" s="344">
        <v>2</v>
      </c>
      <c r="B13" s="348" t="s">
        <v>488</v>
      </c>
      <c r="C13" s="343"/>
      <c r="D13" s="533"/>
      <c r="E13" s="533"/>
      <c r="F13" s="533">
        <f>SUM(F14:F14)</f>
        <v>0</v>
      </c>
      <c r="G13" s="534"/>
      <c r="H13" s="534"/>
    </row>
    <row r="14" spans="1:11" s="345" customFormat="1" ht="24" customHeight="1" x14ac:dyDescent="0.3">
      <c r="A14" s="347"/>
      <c r="B14" s="346" t="s">
        <v>491</v>
      </c>
      <c r="C14" s="343"/>
      <c r="D14" s="533"/>
      <c r="E14" s="533"/>
      <c r="F14" s="536"/>
      <c r="G14" s="535"/>
      <c r="H14" s="535">
        <f>F14-G14</f>
        <v>0</v>
      </c>
    </row>
    <row r="15" spans="1:11" s="345" customFormat="1" ht="18" customHeight="1" x14ac:dyDescent="0.3">
      <c r="A15" s="347"/>
      <c r="B15" s="350"/>
      <c r="C15" s="343"/>
      <c r="D15" s="533"/>
      <c r="E15" s="533"/>
      <c r="F15" s="537"/>
      <c r="G15" s="534"/>
      <c r="H15" s="534"/>
    </row>
    <row r="16" spans="1:11" s="342" customFormat="1" x14ac:dyDescent="0.3">
      <c r="A16" s="351"/>
      <c r="B16" s="352" t="s">
        <v>364</v>
      </c>
      <c r="C16" s="353" t="s">
        <v>374</v>
      </c>
      <c r="D16" s="538" t="s">
        <v>374</v>
      </c>
      <c r="E16" s="538" t="s">
        <v>374</v>
      </c>
      <c r="F16" s="539">
        <f>SUM(F12:F13)</f>
        <v>0</v>
      </c>
      <c r="G16" s="534">
        <f>SUM(G12:G15)</f>
        <v>0</v>
      </c>
      <c r="H16" s="534">
        <f>SUM(H12:H15)</f>
        <v>0</v>
      </c>
    </row>
    <row r="17" spans="1:9" s="342" customFormat="1" x14ac:dyDescent="0.3">
      <c r="A17" s="1206" t="s">
        <v>551</v>
      </c>
      <c r="B17" s="1207"/>
      <c r="C17" s="1207"/>
      <c r="D17" s="1207"/>
      <c r="E17" s="1207"/>
      <c r="F17" s="1208"/>
      <c r="G17" s="359"/>
      <c r="H17" s="359"/>
    </row>
    <row r="18" spans="1:9" s="342" customFormat="1" x14ac:dyDescent="0.3">
      <c r="A18" s="337">
        <v>1</v>
      </c>
      <c r="B18" s="338" t="s">
        <v>487</v>
      </c>
      <c r="C18" s="339"/>
      <c r="D18" s="533"/>
      <c r="E18" s="533"/>
      <c r="F18" s="533">
        <v>0</v>
      </c>
      <c r="G18" s="534"/>
      <c r="H18" s="535">
        <f>F18-G18</f>
        <v>0</v>
      </c>
    </row>
    <row r="19" spans="1:9" s="82" customFormat="1" ht="23.25" customHeight="1" x14ac:dyDescent="0.3">
      <c r="A19" s="344">
        <v>2</v>
      </c>
      <c r="B19" s="348" t="s">
        <v>488</v>
      </c>
      <c r="C19" s="343"/>
      <c r="D19" s="533"/>
      <c r="E19" s="533"/>
      <c r="F19" s="533">
        <f>SUM(F20:F20)</f>
        <v>0</v>
      </c>
      <c r="G19" s="534"/>
      <c r="H19" s="534"/>
    </row>
    <row r="20" spans="1:9" s="82" customFormat="1" x14ac:dyDescent="0.3">
      <c r="A20" s="347"/>
      <c r="B20" s="346" t="s">
        <v>491</v>
      </c>
      <c r="C20" s="343"/>
      <c r="D20" s="533"/>
      <c r="E20" s="533"/>
      <c r="F20" s="536"/>
      <c r="G20" s="535"/>
      <c r="H20" s="535">
        <f>F20-G20</f>
        <v>0</v>
      </c>
    </row>
    <row r="21" spans="1:9" s="82" customFormat="1" x14ac:dyDescent="0.3">
      <c r="A21" s="347"/>
      <c r="B21" s="350"/>
      <c r="C21" s="343"/>
      <c r="D21" s="533"/>
      <c r="E21" s="533"/>
      <c r="F21" s="537"/>
      <c r="G21" s="534"/>
      <c r="H21" s="534"/>
    </row>
    <row r="22" spans="1:9" s="82" customFormat="1" x14ac:dyDescent="0.3">
      <c r="A22" s="351"/>
      <c r="B22" s="352" t="s">
        <v>364</v>
      </c>
      <c r="C22" s="353" t="s">
        <v>374</v>
      </c>
      <c r="D22" s="538" t="s">
        <v>374</v>
      </c>
      <c r="E22" s="538" t="s">
        <v>374</v>
      </c>
      <c r="F22" s="539">
        <f>SUM(F18:F19)</f>
        <v>0</v>
      </c>
      <c r="G22" s="534">
        <f>SUM(G18:G21)</f>
        <v>0</v>
      </c>
      <c r="H22" s="534">
        <f>SUM(H18:H21)</f>
        <v>0</v>
      </c>
    </row>
    <row r="23" spans="1:9" s="82" customFormat="1" x14ac:dyDescent="0.3">
      <c r="A23" s="355"/>
      <c r="B23" s="356"/>
      <c r="C23" s="357"/>
      <c r="D23" s="357"/>
      <c r="E23" s="357"/>
      <c r="F23" s="358"/>
      <c r="G23" s="359"/>
      <c r="H23" s="359"/>
    </row>
    <row r="24" spans="1:9" s="267" customFormat="1" x14ac:dyDescent="0.25">
      <c r="A24" s="97" t="s">
        <v>541</v>
      </c>
      <c r="B24" s="84"/>
      <c r="D24" s="378"/>
      <c r="F24" s="604" t="s">
        <v>694</v>
      </c>
      <c r="G24" s="84"/>
    </row>
    <row r="25" spans="1:9" s="267" customFormat="1" ht="15.75" x14ac:dyDescent="0.25">
      <c r="A25" s="181"/>
      <c r="B25" s="389"/>
      <c r="D25" s="391" t="s">
        <v>171</v>
      </c>
      <c r="F25" s="391" t="s">
        <v>172</v>
      </c>
      <c r="G25" s="389"/>
    </row>
    <row r="26" spans="1:9" s="267" customFormat="1" ht="15.75" x14ac:dyDescent="0.25">
      <c r="A26" s="389"/>
      <c r="B26" s="82"/>
      <c r="D26" s="82"/>
      <c r="F26" s="82"/>
      <c r="G26" s="82"/>
    </row>
    <row r="27" spans="1:9" s="267" customFormat="1" x14ac:dyDescent="0.25">
      <c r="A27" s="97" t="s">
        <v>173</v>
      </c>
      <c r="B27" s="84"/>
      <c r="D27" s="378"/>
      <c r="F27" s="714" t="s">
        <v>742</v>
      </c>
      <c r="G27" s="84"/>
      <c r="I27" s="290"/>
    </row>
    <row r="28" spans="1:9" s="267" customFormat="1" ht="15.75" x14ac:dyDescent="0.25">
      <c r="A28" s="181"/>
      <c r="B28" s="389"/>
      <c r="D28" s="391" t="s">
        <v>171</v>
      </c>
      <c r="F28" s="391" t="s">
        <v>172</v>
      </c>
      <c r="G28" s="389"/>
      <c r="I28" s="290"/>
    </row>
    <row r="29" spans="1:9" x14ac:dyDescent="0.3">
      <c r="A29" s="360"/>
      <c r="B29" s="329"/>
      <c r="C29" s="329"/>
      <c r="D29" s="329"/>
      <c r="E29" s="329"/>
      <c r="F29" s="360"/>
    </row>
    <row r="30" spans="1:9" x14ac:dyDescent="0.3">
      <c r="A30" s="360"/>
      <c r="B30" s="329"/>
      <c r="C30" s="329"/>
      <c r="D30" s="329"/>
      <c r="E30" s="329"/>
      <c r="F30" s="360"/>
    </row>
    <row r="31" spans="1:9" ht="21" x14ac:dyDescent="0.35">
      <c r="A31"/>
      <c r="B31" s="362"/>
      <c r="C31" s="362"/>
      <c r="D31" s="362"/>
      <c r="E31" s="362"/>
      <c r="F31" s="362"/>
      <c r="G31" s="363"/>
      <c r="H31" s="363"/>
    </row>
  </sheetData>
  <mergeCells count="3">
    <mergeCell ref="A3:F3"/>
    <mergeCell ref="A11:F11"/>
    <mergeCell ref="A17:F17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28"/>
  <sheetViews>
    <sheetView view="pageBreakPreview" zoomScale="70" zoomScaleNormal="85" zoomScaleSheetLayoutView="70" workbookViewId="0">
      <selection activeCell="A7" sqref="A7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41.85546875" style="331" customWidth="1"/>
    <col min="7" max="8" width="19.28515625" style="330" customWidth="1"/>
    <col min="9" max="9" width="12.5703125" style="364" customWidth="1"/>
    <col min="10" max="10" width="10.7109375" style="331" customWidth="1"/>
    <col min="11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41.85546875" style="331" customWidth="1"/>
    <col min="263" max="264" width="19.28515625" style="331" customWidth="1"/>
    <col min="265" max="265" width="12.5703125" style="331" customWidth="1"/>
    <col min="266" max="266" width="10.7109375" style="331" customWidth="1"/>
    <col min="267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41.85546875" style="331" customWidth="1"/>
    <col min="519" max="520" width="19.28515625" style="331" customWidth="1"/>
    <col min="521" max="521" width="12.5703125" style="331" customWidth="1"/>
    <col min="522" max="522" width="10.7109375" style="331" customWidth="1"/>
    <col min="523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41.85546875" style="331" customWidth="1"/>
    <col min="775" max="776" width="19.28515625" style="331" customWidth="1"/>
    <col min="777" max="777" width="12.5703125" style="331" customWidth="1"/>
    <col min="778" max="778" width="10.7109375" style="331" customWidth="1"/>
    <col min="779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41.85546875" style="331" customWidth="1"/>
    <col min="1031" max="1032" width="19.28515625" style="331" customWidth="1"/>
    <col min="1033" max="1033" width="12.5703125" style="331" customWidth="1"/>
    <col min="1034" max="1034" width="10.7109375" style="331" customWidth="1"/>
    <col min="1035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41.85546875" style="331" customWidth="1"/>
    <col min="1287" max="1288" width="19.28515625" style="331" customWidth="1"/>
    <col min="1289" max="1289" width="12.5703125" style="331" customWidth="1"/>
    <col min="1290" max="1290" width="10.7109375" style="331" customWidth="1"/>
    <col min="1291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41.85546875" style="331" customWidth="1"/>
    <col min="1543" max="1544" width="19.28515625" style="331" customWidth="1"/>
    <col min="1545" max="1545" width="12.5703125" style="331" customWidth="1"/>
    <col min="1546" max="1546" width="10.7109375" style="331" customWidth="1"/>
    <col min="1547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41.85546875" style="331" customWidth="1"/>
    <col min="1799" max="1800" width="19.28515625" style="331" customWidth="1"/>
    <col min="1801" max="1801" width="12.5703125" style="331" customWidth="1"/>
    <col min="1802" max="1802" width="10.7109375" style="331" customWidth="1"/>
    <col min="1803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41.85546875" style="331" customWidth="1"/>
    <col min="2055" max="2056" width="19.28515625" style="331" customWidth="1"/>
    <col min="2057" max="2057" width="12.5703125" style="331" customWidth="1"/>
    <col min="2058" max="2058" width="10.7109375" style="331" customWidth="1"/>
    <col min="2059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41.85546875" style="331" customWidth="1"/>
    <col min="2311" max="2312" width="19.28515625" style="331" customWidth="1"/>
    <col min="2313" max="2313" width="12.5703125" style="331" customWidth="1"/>
    <col min="2314" max="2314" width="10.7109375" style="331" customWidth="1"/>
    <col min="2315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41.85546875" style="331" customWidth="1"/>
    <col min="2567" max="2568" width="19.28515625" style="331" customWidth="1"/>
    <col min="2569" max="2569" width="12.5703125" style="331" customWidth="1"/>
    <col min="2570" max="2570" width="10.7109375" style="331" customWidth="1"/>
    <col min="2571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41.85546875" style="331" customWidth="1"/>
    <col min="2823" max="2824" width="19.28515625" style="331" customWidth="1"/>
    <col min="2825" max="2825" width="12.5703125" style="331" customWidth="1"/>
    <col min="2826" max="2826" width="10.7109375" style="331" customWidth="1"/>
    <col min="2827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41.85546875" style="331" customWidth="1"/>
    <col min="3079" max="3080" width="19.28515625" style="331" customWidth="1"/>
    <col min="3081" max="3081" width="12.5703125" style="331" customWidth="1"/>
    <col min="3082" max="3082" width="10.7109375" style="331" customWidth="1"/>
    <col min="3083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41.85546875" style="331" customWidth="1"/>
    <col min="3335" max="3336" width="19.28515625" style="331" customWidth="1"/>
    <col min="3337" max="3337" width="12.5703125" style="331" customWidth="1"/>
    <col min="3338" max="3338" width="10.7109375" style="331" customWidth="1"/>
    <col min="3339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41.85546875" style="331" customWidth="1"/>
    <col min="3591" max="3592" width="19.28515625" style="331" customWidth="1"/>
    <col min="3593" max="3593" width="12.5703125" style="331" customWidth="1"/>
    <col min="3594" max="3594" width="10.7109375" style="331" customWidth="1"/>
    <col min="3595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41.85546875" style="331" customWidth="1"/>
    <col min="3847" max="3848" width="19.28515625" style="331" customWidth="1"/>
    <col min="3849" max="3849" width="12.5703125" style="331" customWidth="1"/>
    <col min="3850" max="3850" width="10.7109375" style="331" customWidth="1"/>
    <col min="3851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41.85546875" style="331" customWidth="1"/>
    <col min="4103" max="4104" width="19.28515625" style="331" customWidth="1"/>
    <col min="4105" max="4105" width="12.5703125" style="331" customWidth="1"/>
    <col min="4106" max="4106" width="10.7109375" style="331" customWidth="1"/>
    <col min="4107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41.85546875" style="331" customWidth="1"/>
    <col min="4359" max="4360" width="19.28515625" style="331" customWidth="1"/>
    <col min="4361" max="4361" width="12.5703125" style="331" customWidth="1"/>
    <col min="4362" max="4362" width="10.7109375" style="331" customWidth="1"/>
    <col min="4363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41.85546875" style="331" customWidth="1"/>
    <col min="4615" max="4616" width="19.28515625" style="331" customWidth="1"/>
    <col min="4617" max="4617" width="12.5703125" style="331" customWidth="1"/>
    <col min="4618" max="4618" width="10.7109375" style="331" customWidth="1"/>
    <col min="4619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41.85546875" style="331" customWidth="1"/>
    <col min="4871" max="4872" width="19.28515625" style="331" customWidth="1"/>
    <col min="4873" max="4873" width="12.5703125" style="331" customWidth="1"/>
    <col min="4874" max="4874" width="10.7109375" style="331" customWidth="1"/>
    <col min="4875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41.85546875" style="331" customWidth="1"/>
    <col min="5127" max="5128" width="19.28515625" style="331" customWidth="1"/>
    <col min="5129" max="5129" width="12.5703125" style="331" customWidth="1"/>
    <col min="5130" max="5130" width="10.7109375" style="331" customWidth="1"/>
    <col min="5131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41.85546875" style="331" customWidth="1"/>
    <col min="5383" max="5384" width="19.28515625" style="331" customWidth="1"/>
    <col min="5385" max="5385" width="12.5703125" style="331" customWidth="1"/>
    <col min="5386" max="5386" width="10.7109375" style="331" customWidth="1"/>
    <col min="5387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41.85546875" style="331" customWidth="1"/>
    <col min="5639" max="5640" width="19.28515625" style="331" customWidth="1"/>
    <col min="5641" max="5641" width="12.5703125" style="331" customWidth="1"/>
    <col min="5642" max="5642" width="10.7109375" style="331" customWidth="1"/>
    <col min="5643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41.85546875" style="331" customWidth="1"/>
    <col min="5895" max="5896" width="19.28515625" style="331" customWidth="1"/>
    <col min="5897" max="5897" width="12.5703125" style="331" customWidth="1"/>
    <col min="5898" max="5898" width="10.7109375" style="331" customWidth="1"/>
    <col min="5899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41.85546875" style="331" customWidth="1"/>
    <col min="6151" max="6152" width="19.28515625" style="331" customWidth="1"/>
    <col min="6153" max="6153" width="12.5703125" style="331" customWidth="1"/>
    <col min="6154" max="6154" width="10.7109375" style="331" customWidth="1"/>
    <col min="6155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41.85546875" style="331" customWidth="1"/>
    <col min="6407" max="6408" width="19.28515625" style="331" customWidth="1"/>
    <col min="6409" max="6409" width="12.5703125" style="331" customWidth="1"/>
    <col min="6410" max="6410" width="10.7109375" style="331" customWidth="1"/>
    <col min="6411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41.85546875" style="331" customWidth="1"/>
    <col min="6663" max="6664" width="19.28515625" style="331" customWidth="1"/>
    <col min="6665" max="6665" width="12.5703125" style="331" customWidth="1"/>
    <col min="6666" max="6666" width="10.7109375" style="331" customWidth="1"/>
    <col min="6667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41.85546875" style="331" customWidth="1"/>
    <col min="6919" max="6920" width="19.28515625" style="331" customWidth="1"/>
    <col min="6921" max="6921" width="12.5703125" style="331" customWidth="1"/>
    <col min="6922" max="6922" width="10.7109375" style="331" customWidth="1"/>
    <col min="6923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41.85546875" style="331" customWidth="1"/>
    <col min="7175" max="7176" width="19.28515625" style="331" customWidth="1"/>
    <col min="7177" max="7177" width="12.5703125" style="331" customWidth="1"/>
    <col min="7178" max="7178" width="10.7109375" style="331" customWidth="1"/>
    <col min="7179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41.85546875" style="331" customWidth="1"/>
    <col min="7431" max="7432" width="19.28515625" style="331" customWidth="1"/>
    <col min="7433" max="7433" width="12.5703125" style="331" customWidth="1"/>
    <col min="7434" max="7434" width="10.7109375" style="331" customWidth="1"/>
    <col min="7435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41.85546875" style="331" customWidth="1"/>
    <col min="7687" max="7688" width="19.28515625" style="331" customWidth="1"/>
    <col min="7689" max="7689" width="12.5703125" style="331" customWidth="1"/>
    <col min="7690" max="7690" width="10.7109375" style="331" customWidth="1"/>
    <col min="7691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41.85546875" style="331" customWidth="1"/>
    <col min="7943" max="7944" width="19.28515625" style="331" customWidth="1"/>
    <col min="7945" max="7945" width="12.5703125" style="331" customWidth="1"/>
    <col min="7946" max="7946" width="10.7109375" style="331" customWidth="1"/>
    <col min="7947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41.85546875" style="331" customWidth="1"/>
    <col min="8199" max="8200" width="19.28515625" style="331" customWidth="1"/>
    <col min="8201" max="8201" width="12.5703125" style="331" customWidth="1"/>
    <col min="8202" max="8202" width="10.7109375" style="331" customWidth="1"/>
    <col min="8203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41.85546875" style="331" customWidth="1"/>
    <col min="8455" max="8456" width="19.28515625" style="331" customWidth="1"/>
    <col min="8457" max="8457" width="12.5703125" style="331" customWidth="1"/>
    <col min="8458" max="8458" width="10.7109375" style="331" customWidth="1"/>
    <col min="8459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41.85546875" style="331" customWidth="1"/>
    <col min="8711" max="8712" width="19.28515625" style="331" customWidth="1"/>
    <col min="8713" max="8713" width="12.5703125" style="331" customWidth="1"/>
    <col min="8714" max="8714" width="10.7109375" style="331" customWidth="1"/>
    <col min="8715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41.85546875" style="331" customWidth="1"/>
    <col min="8967" max="8968" width="19.28515625" style="331" customWidth="1"/>
    <col min="8969" max="8969" width="12.5703125" style="331" customWidth="1"/>
    <col min="8970" max="8970" width="10.7109375" style="331" customWidth="1"/>
    <col min="8971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41.85546875" style="331" customWidth="1"/>
    <col min="9223" max="9224" width="19.28515625" style="331" customWidth="1"/>
    <col min="9225" max="9225" width="12.5703125" style="331" customWidth="1"/>
    <col min="9226" max="9226" width="10.7109375" style="331" customWidth="1"/>
    <col min="9227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41.85546875" style="331" customWidth="1"/>
    <col min="9479" max="9480" width="19.28515625" style="331" customWidth="1"/>
    <col min="9481" max="9481" width="12.5703125" style="331" customWidth="1"/>
    <col min="9482" max="9482" width="10.7109375" style="331" customWidth="1"/>
    <col min="9483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41.85546875" style="331" customWidth="1"/>
    <col min="9735" max="9736" width="19.28515625" style="331" customWidth="1"/>
    <col min="9737" max="9737" width="12.5703125" style="331" customWidth="1"/>
    <col min="9738" max="9738" width="10.7109375" style="331" customWidth="1"/>
    <col min="9739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41.85546875" style="331" customWidth="1"/>
    <col min="9991" max="9992" width="19.28515625" style="331" customWidth="1"/>
    <col min="9993" max="9993" width="12.5703125" style="331" customWidth="1"/>
    <col min="9994" max="9994" width="10.7109375" style="331" customWidth="1"/>
    <col min="9995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41.85546875" style="331" customWidth="1"/>
    <col min="10247" max="10248" width="19.28515625" style="331" customWidth="1"/>
    <col min="10249" max="10249" width="12.5703125" style="331" customWidth="1"/>
    <col min="10250" max="10250" width="10.7109375" style="331" customWidth="1"/>
    <col min="10251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41.85546875" style="331" customWidth="1"/>
    <col min="10503" max="10504" width="19.28515625" style="331" customWidth="1"/>
    <col min="10505" max="10505" width="12.5703125" style="331" customWidth="1"/>
    <col min="10506" max="10506" width="10.7109375" style="331" customWidth="1"/>
    <col min="10507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41.85546875" style="331" customWidth="1"/>
    <col min="10759" max="10760" width="19.28515625" style="331" customWidth="1"/>
    <col min="10761" max="10761" width="12.5703125" style="331" customWidth="1"/>
    <col min="10762" max="10762" width="10.7109375" style="331" customWidth="1"/>
    <col min="10763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41.85546875" style="331" customWidth="1"/>
    <col min="11015" max="11016" width="19.28515625" style="331" customWidth="1"/>
    <col min="11017" max="11017" width="12.5703125" style="331" customWidth="1"/>
    <col min="11018" max="11018" width="10.7109375" style="331" customWidth="1"/>
    <col min="11019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41.85546875" style="331" customWidth="1"/>
    <col min="11271" max="11272" width="19.28515625" style="331" customWidth="1"/>
    <col min="11273" max="11273" width="12.5703125" style="331" customWidth="1"/>
    <col min="11274" max="11274" width="10.7109375" style="331" customWidth="1"/>
    <col min="11275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41.85546875" style="331" customWidth="1"/>
    <col min="11527" max="11528" width="19.28515625" style="331" customWidth="1"/>
    <col min="11529" max="11529" width="12.5703125" style="331" customWidth="1"/>
    <col min="11530" max="11530" width="10.7109375" style="331" customWidth="1"/>
    <col min="11531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41.85546875" style="331" customWidth="1"/>
    <col min="11783" max="11784" width="19.28515625" style="331" customWidth="1"/>
    <col min="11785" max="11785" width="12.5703125" style="331" customWidth="1"/>
    <col min="11786" max="11786" width="10.7109375" style="331" customWidth="1"/>
    <col min="11787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41.85546875" style="331" customWidth="1"/>
    <col min="12039" max="12040" width="19.28515625" style="331" customWidth="1"/>
    <col min="12041" max="12041" width="12.5703125" style="331" customWidth="1"/>
    <col min="12042" max="12042" width="10.7109375" style="331" customWidth="1"/>
    <col min="12043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41.85546875" style="331" customWidth="1"/>
    <col min="12295" max="12296" width="19.28515625" style="331" customWidth="1"/>
    <col min="12297" max="12297" width="12.5703125" style="331" customWidth="1"/>
    <col min="12298" max="12298" width="10.7109375" style="331" customWidth="1"/>
    <col min="12299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41.85546875" style="331" customWidth="1"/>
    <col min="12551" max="12552" width="19.28515625" style="331" customWidth="1"/>
    <col min="12553" max="12553" width="12.5703125" style="331" customWidth="1"/>
    <col min="12554" max="12554" width="10.7109375" style="331" customWidth="1"/>
    <col min="12555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41.85546875" style="331" customWidth="1"/>
    <col min="12807" max="12808" width="19.28515625" style="331" customWidth="1"/>
    <col min="12809" max="12809" width="12.5703125" style="331" customWidth="1"/>
    <col min="12810" max="12810" width="10.7109375" style="331" customWidth="1"/>
    <col min="12811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41.85546875" style="331" customWidth="1"/>
    <col min="13063" max="13064" width="19.28515625" style="331" customWidth="1"/>
    <col min="13065" max="13065" width="12.5703125" style="331" customWidth="1"/>
    <col min="13066" max="13066" width="10.7109375" style="331" customWidth="1"/>
    <col min="13067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41.85546875" style="331" customWidth="1"/>
    <col min="13319" max="13320" width="19.28515625" style="331" customWidth="1"/>
    <col min="13321" max="13321" width="12.5703125" style="331" customWidth="1"/>
    <col min="13322" max="13322" width="10.7109375" style="331" customWidth="1"/>
    <col min="13323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41.85546875" style="331" customWidth="1"/>
    <col min="13575" max="13576" width="19.28515625" style="331" customWidth="1"/>
    <col min="13577" max="13577" width="12.5703125" style="331" customWidth="1"/>
    <col min="13578" max="13578" width="10.7109375" style="331" customWidth="1"/>
    <col min="13579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41.85546875" style="331" customWidth="1"/>
    <col min="13831" max="13832" width="19.28515625" style="331" customWidth="1"/>
    <col min="13833" max="13833" width="12.5703125" style="331" customWidth="1"/>
    <col min="13834" max="13834" width="10.7109375" style="331" customWidth="1"/>
    <col min="13835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41.85546875" style="331" customWidth="1"/>
    <col min="14087" max="14088" width="19.28515625" style="331" customWidth="1"/>
    <col min="14089" max="14089" width="12.5703125" style="331" customWidth="1"/>
    <col min="14090" max="14090" width="10.7109375" style="331" customWidth="1"/>
    <col min="14091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41.85546875" style="331" customWidth="1"/>
    <col min="14343" max="14344" width="19.28515625" style="331" customWidth="1"/>
    <col min="14345" max="14345" width="12.5703125" style="331" customWidth="1"/>
    <col min="14346" max="14346" width="10.7109375" style="331" customWidth="1"/>
    <col min="14347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41.85546875" style="331" customWidth="1"/>
    <col min="14599" max="14600" width="19.28515625" style="331" customWidth="1"/>
    <col min="14601" max="14601" width="12.5703125" style="331" customWidth="1"/>
    <col min="14602" max="14602" width="10.7109375" style="331" customWidth="1"/>
    <col min="14603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41.85546875" style="331" customWidth="1"/>
    <col min="14855" max="14856" width="19.28515625" style="331" customWidth="1"/>
    <col min="14857" max="14857" width="12.5703125" style="331" customWidth="1"/>
    <col min="14858" max="14858" width="10.7109375" style="331" customWidth="1"/>
    <col min="14859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41.85546875" style="331" customWidth="1"/>
    <col min="15111" max="15112" width="19.28515625" style="331" customWidth="1"/>
    <col min="15113" max="15113" width="12.5703125" style="331" customWidth="1"/>
    <col min="15114" max="15114" width="10.7109375" style="331" customWidth="1"/>
    <col min="15115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41.85546875" style="331" customWidth="1"/>
    <col min="15367" max="15368" width="19.28515625" style="331" customWidth="1"/>
    <col min="15369" max="15369" width="12.5703125" style="331" customWidth="1"/>
    <col min="15370" max="15370" width="10.7109375" style="331" customWidth="1"/>
    <col min="15371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41.85546875" style="331" customWidth="1"/>
    <col min="15623" max="15624" width="19.28515625" style="331" customWidth="1"/>
    <col min="15625" max="15625" width="12.5703125" style="331" customWidth="1"/>
    <col min="15626" max="15626" width="10.7109375" style="331" customWidth="1"/>
    <col min="15627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41.85546875" style="331" customWidth="1"/>
    <col min="15879" max="15880" width="19.28515625" style="331" customWidth="1"/>
    <col min="15881" max="15881" width="12.5703125" style="331" customWidth="1"/>
    <col min="15882" max="15882" width="10.7109375" style="331" customWidth="1"/>
    <col min="15883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41.85546875" style="331" customWidth="1"/>
    <col min="16135" max="16136" width="19.28515625" style="331" customWidth="1"/>
    <col min="16137" max="16137" width="12.5703125" style="331" customWidth="1"/>
    <col min="16138" max="16138" width="10.7109375" style="331" customWidth="1"/>
    <col min="16139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537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673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492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/>
      <c r="D10" s="334">
        <v>3</v>
      </c>
      <c r="E10" s="334">
        <v>4</v>
      </c>
      <c r="F10" s="365">
        <v>5</v>
      </c>
      <c r="G10" s="335" t="s">
        <v>371</v>
      </c>
      <c r="H10" s="335" t="s">
        <v>372</v>
      </c>
      <c r="I10" s="366"/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  <c r="I11" s="366"/>
    </row>
    <row r="12" spans="1:11" s="345" customFormat="1" ht="22.15" customHeight="1" x14ac:dyDescent="0.3">
      <c r="A12" s="344">
        <v>1</v>
      </c>
      <c r="B12" s="348" t="s">
        <v>488</v>
      </c>
      <c r="C12" s="343"/>
      <c r="D12" s="340"/>
      <c r="E12" s="340"/>
      <c r="F12" s="368">
        <f>SUM(F13)</f>
        <v>0</v>
      </c>
      <c r="G12" s="341"/>
      <c r="H12" s="341"/>
      <c r="I12" s="367"/>
    </row>
    <row r="13" spans="1:11" s="345" customFormat="1" ht="35.25" customHeight="1" x14ac:dyDescent="0.3">
      <c r="A13" s="347"/>
      <c r="B13" s="346" t="s">
        <v>490</v>
      </c>
      <c r="C13" s="343"/>
      <c r="D13" s="340"/>
      <c r="E13" s="340"/>
      <c r="F13" s="369">
        <f>2595.09-2595.09</f>
        <v>0</v>
      </c>
      <c r="G13" s="349"/>
      <c r="H13" s="349">
        <f>F13-G13</f>
        <v>0</v>
      </c>
      <c r="I13" s="367"/>
    </row>
    <row r="14" spans="1:11" s="345" customFormat="1" ht="19.5" customHeight="1" x14ac:dyDescent="0.3">
      <c r="A14" s="347"/>
      <c r="B14" s="266"/>
      <c r="C14" s="343"/>
      <c r="D14" s="340"/>
      <c r="E14" s="340"/>
      <c r="F14" s="368"/>
      <c r="G14" s="341"/>
      <c r="H14" s="341"/>
      <c r="I14" s="367"/>
    </row>
    <row r="15" spans="1:11" s="342" customFormat="1" x14ac:dyDescent="0.3">
      <c r="A15" s="351"/>
      <c r="B15" s="352" t="s">
        <v>364</v>
      </c>
      <c r="C15" s="353" t="s">
        <v>374</v>
      </c>
      <c r="D15" s="353" t="s">
        <v>374</v>
      </c>
      <c r="E15" s="353" t="s">
        <v>374</v>
      </c>
      <c r="F15" s="354">
        <f>SUM(F13:F14)</f>
        <v>0</v>
      </c>
      <c r="G15" s="341">
        <f>SUM(G13:G13)</f>
        <v>0</v>
      </c>
      <c r="H15" s="341">
        <f>SUM(H13:H13)</f>
        <v>0</v>
      </c>
      <c r="I15" s="367"/>
    </row>
    <row r="16" spans="1:11" ht="18.75" customHeight="1" x14ac:dyDescent="0.3">
      <c r="A16" s="1206" t="s">
        <v>551</v>
      </c>
      <c r="B16" s="1207"/>
      <c r="C16" s="1207"/>
      <c r="D16" s="1207"/>
      <c r="E16" s="1207"/>
      <c r="F16" s="1208"/>
    </row>
    <row r="17" spans="1:10" x14ac:dyDescent="0.3">
      <c r="A17" s="344">
        <v>1</v>
      </c>
      <c r="B17" s="348" t="s">
        <v>488</v>
      </c>
      <c r="C17" s="343"/>
      <c r="D17" s="340"/>
      <c r="E17" s="340"/>
      <c r="F17" s="368">
        <f>SUM(F18)</f>
        <v>0</v>
      </c>
      <c r="G17" s="341"/>
      <c r="H17" s="341"/>
      <c r="J17" s="370"/>
    </row>
    <row r="18" spans="1:10" ht="37.5" x14ac:dyDescent="0.3">
      <c r="A18" s="347"/>
      <c r="B18" s="346" t="s">
        <v>490</v>
      </c>
      <c r="C18" s="343"/>
      <c r="D18" s="340"/>
      <c r="E18" s="340"/>
      <c r="F18" s="369">
        <f>2595.09-2595.09</f>
        <v>0</v>
      </c>
      <c r="G18" s="349"/>
      <c r="H18" s="349">
        <f>F18-G18</f>
        <v>0</v>
      </c>
    </row>
    <row r="19" spans="1:10" x14ac:dyDescent="0.3">
      <c r="A19" s="347"/>
      <c r="B19" s="266"/>
      <c r="C19" s="343"/>
      <c r="D19" s="340"/>
      <c r="E19" s="340"/>
      <c r="F19" s="368"/>
      <c r="G19" s="341"/>
      <c r="H19" s="341"/>
    </row>
    <row r="20" spans="1:10" x14ac:dyDescent="0.3">
      <c r="A20" s="351"/>
      <c r="B20" s="352" t="s">
        <v>364</v>
      </c>
      <c r="C20" s="353" t="s">
        <v>374</v>
      </c>
      <c r="D20" s="353" t="s">
        <v>374</v>
      </c>
      <c r="E20" s="353" t="s">
        <v>374</v>
      </c>
      <c r="F20" s="354">
        <f>SUM(F18:F19)</f>
        <v>0</v>
      </c>
      <c r="G20" s="341">
        <f>SUM(G18:G18)</f>
        <v>0</v>
      </c>
      <c r="H20" s="341">
        <f>SUM(H18:H18)</f>
        <v>0</v>
      </c>
    </row>
    <row r="21" spans="1:10" s="82" customFormat="1" ht="23.25" customHeight="1" x14ac:dyDescent="0.25">
      <c r="A21" s="83"/>
    </row>
    <row r="22" spans="1:10" s="267" customFormat="1" x14ac:dyDescent="0.25">
      <c r="A22" s="97" t="s">
        <v>541</v>
      </c>
      <c r="B22" s="84"/>
      <c r="D22" s="378"/>
      <c r="F22" s="604" t="s">
        <v>694</v>
      </c>
      <c r="G22" s="84"/>
    </row>
    <row r="23" spans="1:10" s="267" customFormat="1" ht="15.75" x14ac:dyDescent="0.25">
      <c r="A23" s="181"/>
      <c r="B23" s="389"/>
      <c r="D23" s="391" t="s">
        <v>171</v>
      </c>
      <c r="F23" s="391" t="s">
        <v>172</v>
      </c>
      <c r="G23" s="389"/>
    </row>
    <row r="24" spans="1:10" s="267" customFormat="1" ht="15.75" x14ac:dyDescent="0.25">
      <c r="A24" s="389"/>
      <c r="B24" s="82"/>
      <c r="D24" s="82"/>
      <c r="F24" s="82"/>
      <c r="G24" s="82"/>
    </row>
    <row r="25" spans="1:10" s="267" customFormat="1" x14ac:dyDescent="0.25">
      <c r="A25" s="97" t="s">
        <v>173</v>
      </c>
      <c r="B25" s="84"/>
      <c r="D25" s="378"/>
      <c r="F25" s="714" t="s">
        <v>742</v>
      </c>
      <c r="G25" s="84"/>
      <c r="I25" s="290"/>
    </row>
    <row r="26" spans="1:10" s="267" customFormat="1" ht="15.75" x14ac:dyDescent="0.25">
      <c r="A26" s="181"/>
      <c r="B26" s="389"/>
      <c r="D26" s="391" t="s">
        <v>171</v>
      </c>
      <c r="F26" s="391" t="s">
        <v>172</v>
      </c>
      <c r="G26" s="389"/>
      <c r="I26" s="290"/>
    </row>
    <row r="27" spans="1:10" s="361" customFormat="1" x14ac:dyDescent="0.3">
      <c r="A27" s="360"/>
      <c r="B27" s="329"/>
      <c r="C27" s="329"/>
      <c r="D27" s="329"/>
      <c r="E27" s="329"/>
      <c r="F27" s="360"/>
      <c r="G27" s="330"/>
      <c r="H27" s="330"/>
      <c r="I27" s="364"/>
    </row>
    <row r="28" spans="1:10" customFormat="1" ht="21" x14ac:dyDescent="0.35">
      <c r="B28" s="362"/>
      <c r="C28" s="362"/>
      <c r="D28" s="362"/>
      <c r="E28" s="362"/>
      <c r="F28" s="362"/>
      <c r="G28" s="363"/>
      <c r="H28" s="363"/>
      <c r="I28" s="371"/>
    </row>
  </sheetData>
  <mergeCells count="3">
    <mergeCell ref="A3:F3"/>
    <mergeCell ref="A11:F11"/>
    <mergeCell ref="A16:F1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K26"/>
  <sheetViews>
    <sheetView view="pageBreakPreview" zoomScale="60" workbookViewId="0">
      <selection activeCell="A7" sqref="A7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38.140625" style="331" customWidth="1"/>
    <col min="7" max="8" width="21.28515625" style="330" customWidth="1"/>
    <col min="9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38.140625" style="331" customWidth="1"/>
    <col min="263" max="264" width="21.28515625" style="331" customWidth="1"/>
    <col min="265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38.140625" style="331" customWidth="1"/>
    <col min="519" max="520" width="21.28515625" style="331" customWidth="1"/>
    <col min="521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38.140625" style="331" customWidth="1"/>
    <col min="775" max="776" width="21.28515625" style="331" customWidth="1"/>
    <col min="777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38.140625" style="331" customWidth="1"/>
    <col min="1031" max="1032" width="21.28515625" style="331" customWidth="1"/>
    <col min="1033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38.140625" style="331" customWidth="1"/>
    <col min="1287" max="1288" width="21.28515625" style="331" customWidth="1"/>
    <col min="1289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38.140625" style="331" customWidth="1"/>
    <col min="1543" max="1544" width="21.28515625" style="331" customWidth="1"/>
    <col min="1545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38.140625" style="331" customWidth="1"/>
    <col min="1799" max="1800" width="21.28515625" style="331" customWidth="1"/>
    <col min="1801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38.140625" style="331" customWidth="1"/>
    <col min="2055" max="2056" width="21.28515625" style="331" customWidth="1"/>
    <col min="2057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38.140625" style="331" customWidth="1"/>
    <col min="2311" max="2312" width="21.28515625" style="331" customWidth="1"/>
    <col min="2313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38.140625" style="331" customWidth="1"/>
    <col min="2567" max="2568" width="21.28515625" style="331" customWidth="1"/>
    <col min="2569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38.140625" style="331" customWidth="1"/>
    <col min="2823" max="2824" width="21.28515625" style="331" customWidth="1"/>
    <col min="2825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38.140625" style="331" customWidth="1"/>
    <col min="3079" max="3080" width="21.28515625" style="331" customWidth="1"/>
    <col min="3081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38.140625" style="331" customWidth="1"/>
    <col min="3335" max="3336" width="21.28515625" style="331" customWidth="1"/>
    <col min="3337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38.140625" style="331" customWidth="1"/>
    <col min="3591" max="3592" width="21.28515625" style="331" customWidth="1"/>
    <col min="3593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38.140625" style="331" customWidth="1"/>
    <col min="3847" max="3848" width="21.28515625" style="331" customWidth="1"/>
    <col min="3849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38.140625" style="331" customWidth="1"/>
    <col min="4103" max="4104" width="21.28515625" style="331" customWidth="1"/>
    <col min="4105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38.140625" style="331" customWidth="1"/>
    <col min="4359" max="4360" width="21.28515625" style="331" customWidth="1"/>
    <col min="4361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38.140625" style="331" customWidth="1"/>
    <col min="4615" max="4616" width="21.28515625" style="331" customWidth="1"/>
    <col min="4617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38.140625" style="331" customWidth="1"/>
    <col min="4871" max="4872" width="21.28515625" style="331" customWidth="1"/>
    <col min="4873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38.140625" style="331" customWidth="1"/>
    <col min="5127" max="5128" width="21.28515625" style="331" customWidth="1"/>
    <col min="5129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38.140625" style="331" customWidth="1"/>
    <col min="5383" max="5384" width="21.28515625" style="331" customWidth="1"/>
    <col min="5385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38.140625" style="331" customWidth="1"/>
    <col min="5639" max="5640" width="21.28515625" style="331" customWidth="1"/>
    <col min="5641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38.140625" style="331" customWidth="1"/>
    <col min="5895" max="5896" width="21.28515625" style="331" customWidth="1"/>
    <col min="5897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38.140625" style="331" customWidth="1"/>
    <col min="6151" max="6152" width="21.28515625" style="331" customWidth="1"/>
    <col min="6153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38.140625" style="331" customWidth="1"/>
    <col min="6407" max="6408" width="21.28515625" style="331" customWidth="1"/>
    <col min="6409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38.140625" style="331" customWidth="1"/>
    <col min="6663" max="6664" width="21.28515625" style="331" customWidth="1"/>
    <col min="6665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38.140625" style="331" customWidth="1"/>
    <col min="6919" max="6920" width="21.28515625" style="331" customWidth="1"/>
    <col min="6921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38.140625" style="331" customWidth="1"/>
    <col min="7175" max="7176" width="21.28515625" style="331" customWidth="1"/>
    <col min="7177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38.140625" style="331" customWidth="1"/>
    <col min="7431" max="7432" width="21.28515625" style="331" customWidth="1"/>
    <col min="7433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38.140625" style="331" customWidth="1"/>
    <col min="7687" max="7688" width="21.28515625" style="331" customWidth="1"/>
    <col min="7689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38.140625" style="331" customWidth="1"/>
    <col min="7943" max="7944" width="21.28515625" style="331" customWidth="1"/>
    <col min="7945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38.140625" style="331" customWidth="1"/>
    <col min="8199" max="8200" width="21.28515625" style="331" customWidth="1"/>
    <col min="8201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38.140625" style="331" customWidth="1"/>
    <col min="8455" max="8456" width="21.28515625" style="331" customWidth="1"/>
    <col min="8457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38.140625" style="331" customWidth="1"/>
    <col min="8711" max="8712" width="21.28515625" style="331" customWidth="1"/>
    <col min="8713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38.140625" style="331" customWidth="1"/>
    <col min="8967" max="8968" width="21.28515625" style="331" customWidth="1"/>
    <col min="8969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38.140625" style="331" customWidth="1"/>
    <col min="9223" max="9224" width="21.28515625" style="331" customWidth="1"/>
    <col min="9225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38.140625" style="331" customWidth="1"/>
    <col min="9479" max="9480" width="21.28515625" style="331" customWidth="1"/>
    <col min="9481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38.140625" style="331" customWidth="1"/>
    <col min="9735" max="9736" width="21.28515625" style="331" customWidth="1"/>
    <col min="9737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38.140625" style="331" customWidth="1"/>
    <col min="9991" max="9992" width="21.28515625" style="331" customWidth="1"/>
    <col min="9993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38.140625" style="331" customWidth="1"/>
    <col min="10247" max="10248" width="21.28515625" style="331" customWidth="1"/>
    <col min="10249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38.140625" style="331" customWidth="1"/>
    <col min="10503" max="10504" width="21.28515625" style="331" customWidth="1"/>
    <col min="10505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38.140625" style="331" customWidth="1"/>
    <col min="10759" max="10760" width="21.28515625" style="331" customWidth="1"/>
    <col min="10761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38.140625" style="331" customWidth="1"/>
    <col min="11015" max="11016" width="21.28515625" style="331" customWidth="1"/>
    <col min="11017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38.140625" style="331" customWidth="1"/>
    <col min="11271" max="11272" width="21.28515625" style="331" customWidth="1"/>
    <col min="11273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38.140625" style="331" customWidth="1"/>
    <col min="11527" max="11528" width="21.28515625" style="331" customWidth="1"/>
    <col min="11529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38.140625" style="331" customWidth="1"/>
    <col min="11783" max="11784" width="21.28515625" style="331" customWidth="1"/>
    <col min="11785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38.140625" style="331" customWidth="1"/>
    <col min="12039" max="12040" width="21.28515625" style="331" customWidth="1"/>
    <col min="12041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38.140625" style="331" customWidth="1"/>
    <col min="12295" max="12296" width="21.28515625" style="331" customWidth="1"/>
    <col min="12297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38.140625" style="331" customWidth="1"/>
    <col min="12551" max="12552" width="21.28515625" style="331" customWidth="1"/>
    <col min="12553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38.140625" style="331" customWidth="1"/>
    <col min="12807" max="12808" width="21.28515625" style="331" customWidth="1"/>
    <col min="12809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38.140625" style="331" customWidth="1"/>
    <col min="13063" max="13064" width="21.28515625" style="331" customWidth="1"/>
    <col min="13065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38.140625" style="331" customWidth="1"/>
    <col min="13319" max="13320" width="21.28515625" style="331" customWidth="1"/>
    <col min="13321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38.140625" style="331" customWidth="1"/>
    <col min="13575" max="13576" width="21.28515625" style="331" customWidth="1"/>
    <col min="13577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38.140625" style="331" customWidth="1"/>
    <col min="13831" max="13832" width="21.28515625" style="331" customWidth="1"/>
    <col min="13833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38.140625" style="331" customWidth="1"/>
    <col min="14087" max="14088" width="21.28515625" style="331" customWidth="1"/>
    <col min="14089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38.140625" style="331" customWidth="1"/>
    <col min="14343" max="14344" width="21.28515625" style="331" customWidth="1"/>
    <col min="14345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38.140625" style="331" customWidth="1"/>
    <col min="14599" max="14600" width="21.28515625" style="331" customWidth="1"/>
    <col min="14601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38.140625" style="331" customWidth="1"/>
    <col min="14855" max="14856" width="21.28515625" style="331" customWidth="1"/>
    <col min="14857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38.140625" style="331" customWidth="1"/>
    <col min="15111" max="15112" width="21.28515625" style="331" customWidth="1"/>
    <col min="15113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38.140625" style="331" customWidth="1"/>
    <col min="15367" max="15368" width="21.28515625" style="331" customWidth="1"/>
    <col min="15369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38.140625" style="331" customWidth="1"/>
    <col min="15623" max="15624" width="21.28515625" style="331" customWidth="1"/>
    <col min="15625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38.140625" style="331" customWidth="1"/>
    <col min="15879" max="15880" width="21.28515625" style="331" customWidth="1"/>
    <col min="15881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38.140625" style="331" customWidth="1"/>
    <col min="16135" max="16136" width="21.28515625" style="331" customWidth="1"/>
    <col min="16137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538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674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492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/>
      <c r="D10" s="334">
        <v>3</v>
      </c>
      <c r="E10" s="334">
        <v>4</v>
      </c>
      <c r="F10" s="365">
        <v>5</v>
      </c>
      <c r="G10" s="335" t="s">
        <v>371</v>
      </c>
      <c r="H10" s="335" t="s">
        <v>372</v>
      </c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</row>
    <row r="12" spans="1:11" s="345" customFormat="1" ht="22.15" customHeight="1" x14ac:dyDescent="0.3">
      <c r="A12" s="344">
        <v>1</v>
      </c>
      <c r="B12" s="348" t="s">
        <v>488</v>
      </c>
      <c r="C12" s="343"/>
      <c r="D12" s="340"/>
      <c r="E12" s="340"/>
      <c r="F12" s="368">
        <f>SUM(F13)</f>
        <v>0</v>
      </c>
      <c r="G12" s="341"/>
      <c r="H12" s="341"/>
    </row>
    <row r="13" spans="1:11" s="345" customFormat="1" ht="22.15" customHeight="1" x14ac:dyDescent="0.3">
      <c r="A13" s="347"/>
      <c r="B13" s="346" t="s">
        <v>489</v>
      </c>
      <c r="C13" s="343"/>
      <c r="D13" s="340"/>
      <c r="E13" s="340"/>
      <c r="F13" s="369">
        <f>2595.09-2595.09</f>
        <v>0</v>
      </c>
      <c r="G13" s="349"/>
      <c r="H13" s="349">
        <f>F13-G13</f>
        <v>0</v>
      </c>
    </row>
    <row r="14" spans="1:11" s="345" customFormat="1" ht="35.25" customHeight="1" x14ac:dyDescent="0.3">
      <c r="A14" s="347"/>
      <c r="B14" s="266"/>
      <c r="C14" s="343"/>
      <c r="D14" s="340"/>
      <c r="E14" s="340"/>
      <c r="F14" s="368"/>
      <c r="G14" s="341"/>
      <c r="H14" s="341"/>
    </row>
    <row r="15" spans="1:11" s="345" customFormat="1" ht="18.75" customHeight="1" x14ac:dyDescent="0.3">
      <c r="A15" s="351"/>
      <c r="B15" s="352" t="s">
        <v>364</v>
      </c>
      <c r="C15" s="353" t="s">
        <v>374</v>
      </c>
      <c r="D15" s="353" t="s">
        <v>374</v>
      </c>
      <c r="E15" s="353" t="s">
        <v>374</v>
      </c>
      <c r="F15" s="354">
        <f>SUM(F13:F14)</f>
        <v>0</v>
      </c>
      <c r="G15" s="341">
        <f>SUM(G13:G13)</f>
        <v>0</v>
      </c>
      <c r="H15" s="341">
        <f>SUM(H13:H13)</f>
        <v>0</v>
      </c>
    </row>
    <row r="16" spans="1:11" s="345" customFormat="1" ht="35.25" customHeight="1" x14ac:dyDescent="0.3">
      <c r="A16" s="1206" t="s">
        <v>551</v>
      </c>
      <c r="B16" s="1207"/>
      <c r="C16" s="1207"/>
      <c r="D16" s="1207"/>
      <c r="E16" s="1207"/>
      <c r="F16" s="1208"/>
      <c r="G16" s="330"/>
      <c r="H16" s="330"/>
    </row>
    <row r="17" spans="1:9" s="342" customFormat="1" x14ac:dyDescent="0.3">
      <c r="A17" s="344">
        <v>1</v>
      </c>
      <c r="B17" s="348" t="s">
        <v>488</v>
      </c>
      <c r="C17" s="343"/>
      <c r="D17" s="340"/>
      <c r="E17" s="340"/>
      <c r="F17" s="368">
        <f>SUM(F18)</f>
        <v>0</v>
      </c>
      <c r="G17" s="341"/>
      <c r="H17" s="341"/>
    </row>
    <row r="18" spans="1:9" x14ac:dyDescent="0.3">
      <c r="A18" s="347"/>
      <c r="B18" s="346" t="s">
        <v>489</v>
      </c>
      <c r="C18" s="343"/>
      <c r="D18" s="340"/>
      <c r="E18" s="340"/>
      <c r="F18" s="369">
        <f>2595.09-2595.09</f>
        <v>0</v>
      </c>
      <c r="G18" s="349"/>
      <c r="H18" s="349">
        <f>F18-G18</f>
        <v>0</v>
      </c>
    </row>
    <row r="19" spans="1:9" s="82" customFormat="1" ht="23.25" customHeight="1" x14ac:dyDescent="0.3">
      <c r="A19" s="347"/>
      <c r="B19" s="266"/>
      <c r="C19" s="343"/>
      <c r="D19" s="340"/>
      <c r="E19" s="340"/>
      <c r="F19" s="368"/>
      <c r="G19" s="341"/>
      <c r="H19" s="341"/>
    </row>
    <row r="20" spans="1:9" s="82" customFormat="1" x14ac:dyDescent="0.3">
      <c r="A20" s="351"/>
      <c r="B20" s="352" t="s">
        <v>364</v>
      </c>
      <c r="C20" s="353" t="s">
        <v>374</v>
      </c>
      <c r="D20" s="353" t="s">
        <v>374</v>
      </c>
      <c r="E20" s="353" t="s">
        <v>374</v>
      </c>
      <c r="F20" s="354">
        <f>SUM(F18:F19)</f>
        <v>0</v>
      </c>
      <c r="G20" s="341">
        <f>SUM(G18:G18)</f>
        <v>0</v>
      </c>
      <c r="H20" s="341">
        <f>SUM(H18:H18)</f>
        <v>0</v>
      </c>
    </row>
    <row r="21" spans="1:9" s="82" customFormat="1" ht="15.75" x14ac:dyDescent="0.25">
      <c r="A21" s="83"/>
    </row>
    <row r="22" spans="1:9" s="82" customFormat="1" x14ac:dyDescent="0.25">
      <c r="A22" s="97" t="s">
        <v>541</v>
      </c>
      <c r="B22" s="84"/>
      <c r="C22" s="267"/>
      <c r="D22" s="378"/>
      <c r="E22" s="267"/>
      <c r="F22" s="604" t="s">
        <v>694</v>
      </c>
      <c r="G22" s="84"/>
      <c r="H22" s="267"/>
    </row>
    <row r="23" spans="1:9" s="82" customFormat="1" ht="15.75" x14ac:dyDescent="0.25">
      <c r="A23" s="181"/>
      <c r="B23" s="389"/>
      <c r="C23" s="267"/>
      <c r="D23" s="391" t="s">
        <v>171</v>
      </c>
      <c r="E23" s="267"/>
      <c r="F23" s="391" t="s">
        <v>172</v>
      </c>
      <c r="G23" s="389"/>
      <c r="H23" s="267"/>
    </row>
    <row r="24" spans="1:9" s="361" customFormat="1" x14ac:dyDescent="0.3">
      <c r="A24" s="389"/>
      <c r="B24" s="82"/>
      <c r="C24" s="267"/>
      <c r="D24" s="82"/>
      <c r="E24" s="267"/>
      <c r="F24" s="82"/>
      <c r="G24" s="82"/>
      <c r="H24" s="267"/>
    </row>
    <row r="25" spans="1:9" customFormat="1" x14ac:dyDescent="0.3">
      <c r="A25" s="97" t="s">
        <v>173</v>
      </c>
      <c r="B25" s="84"/>
      <c r="C25" s="267"/>
      <c r="D25" s="378"/>
      <c r="E25" s="267"/>
      <c r="F25" s="714" t="s">
        <v>742</v>
      </c>
      <c r="G25" s="84"/>
      <c r="H25" s="267"/>
      <c r="I25" s="363"/>
    </row>
    <row r="26" spans="1:9" s="361" customFormat="1" x14ac:dyDescent="0.3">
      <c r="A26" s="181"/>
      <c r="B26" s="389"/>
      <c r="C26" s="267"/>
      <c r="D26" s="391" t="s">
        <v>171</v>
      </c>
      <c r="E26" s="267"/>
      <c r="F26" s="391" t="s">
        <v>172</v>
      </c>
      <c r="G26" s="389"/>
      <c r="H26" s="267"/>
    </row>
  </sheetData>
  <mergeCells count="3">
    <mergeCell ref="A3:F3"/>
    <mergeCell ref="A11:F11"/>
    <mergeCell ref="A16:F1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K166"/>
  <sheetViews>
    <sheetView view="pageBreakPreview" topLeftCell="A139" zoomScale="80" zoomScaleSheetLayoutView="80" workbookViewId="0">
      <selection activeCell="A7" sqref="A7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375" t="s">
        <v>422</v>
      </c>
      <c r="D10" s="375" t="s">
        <v>441</v>
      </c>
      <c r="E10" s="375" t="s">
        <v>422</v>
      </c>
      <c r="F10" s="375" t="s">
        <v>441</v>
      </c>
    </row>
    <row r="11" spans="1:11" x14ac:dyDescent="0.3">
      <c r="A11" s="375">
        <v>1</v>
      </c>
      <c r="B11" s="375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x14ac:dyDescent="0.3">
      <c r="A12" s="1206" t="s">
        <v>550</v>
      </c>
      <c r="B12" s="1207"/>
      <c r="C12" s="1207"/>
      <c r="D12" s="1207"/>
      <c r="E12" s="1207"/>
      <c r="F12" s="1208"/>
      <c r="G12" s="468"/>
      <c r="H12" s="444"/>
      <c r="I12" s="462"/>
    </row>
    <row r="13" spans="1:11" s="184" customFormat="1" x14ac:dyDescent="0.3">
      <c r="A13" s="221">
        <v>1</v>
      </c>
      <c r="B13" s="222" t="s">
        <v>442</v>
      </c>
      <c r="C13" s="476" t="s">
        <v>374</v>
      </c>
      <c r="D13" s="477">
        <f>SUM(D15:D35)</f>
        <v>0</v>
      </c>
      <c r="E13" s="473" t="s">
        <v>374</v>
      </c>
      <c r="F13" s="478">
        <f>SUM(F14:F35)</f>
        <v>0</v>
      </c>
      <c r="G13" s="468"/>
      <c r="H13" s="444"/>
      <c r="I13" s="462"/>
    </row>
    <row r="14" spans="1:11" x14ac:dyDescent="0.3">
      <c r="A14" s="191"/>
      <c r="B14" s="190" t="s">
        <v>267</v>
      </c>
      <c r="C14" s="479"/>
      <c r="D14" s="474"/>
      <c r="E14" s="479"/>
      <c r="F14" s="475"/>
      <c r="G14" s="468"/>
      <c r="H14" s="444"/>
      <c r="I14" s="462">
        <f t="shared" ref="I14:I77" si="0">F14-H14</f>
        <v>0</v>
      </c>
    </row>
    <row r="15" spans="1:11" x14ac:dyDescent="0.3">
      <c r="A15" s="191"/>
      <c r="B15" s="471" t="s">
        <v>554</v>
      </c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x14ac:dyDescent="0.3">
      <c r="A16" s="191"/>
      <c r="B16" s="471" t="s">
        <v>555</v>
      </c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x14ac:dyDescent="0.3">
      <c r="A17" s="191"/>
      <c r="B17" s="471" t="s">
        <v>556</v>
      </c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x14ac:dyDescent="0.3">
      <c r="A18" s="191"/>
      <c r="B18" s="471" t="s">
        <v>557</v>
      </c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x14ac:dyDescent="0.3">
      <c r="A19" s="191"/>
      <c r="B19" s="471" t="s">
        <v>558</v>
      </c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x14ac:dyDescent="0.3">
      <c r="A20" s="191"/>
      <c r="B20" s="471" t="s">
        <v>559</v>
      </c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t="37.5" x14ac:dyDescent="0.3">
      <c r="A21" s="191"/>
      <c r="B21" s="471" t="s">
        <v>560</v>
      </c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t="37.5" x14ac:dyDescent="0.3">
      <c r="A22" s="191"/>
      <c r="B22" s="471" t="s">
        <v>561</v>
      </c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x14ac:dyDescent="0.3">
      <c r="A23" s="191"/>
      <c r="B23" s="471" t="s">
        <v>562</v>
      </c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x14ac:dyDescent="0.3">
      <c r="A24" s="191"/>
      <c r="B24" s="471" t="s">
        <v>563</v>
      </c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x14ac:dyDescent="0.3">
      <c r="A25" s="191"/>
      <c r="B25" s="471" t="s">
        <v>564</v>
      </c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x14ac:dyDescent="0.3">
      <c r="A26" s="191"/>
      <c r="B26" s="471" t="s">
        <v>565</v>
      </c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t="37.5" x14ac:dyDescent="0.3">
      <c r="A27" s="191"/>
      <c r="B27" s="471" t="s">
        <v>566</v>
      </c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x14ac:dyDescent="0.3">
      <c r="A28" s="191"/>
      <c r="B28" s="471" t="s">
        <v>567</v>
      </c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x14ac:dyDescent="0.3">
      <c r="A29" s="191"/>
      <c r="B29" s="471" t="s">
        <v>568</v>
      </c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0.25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t="22.5" customHeight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x14ac:dyDescent="0.3">
      <c r="A35" s="191"/>
      <c r="B35" s="190"/>
      <c r="C35" s="479"/>
      <c r="D35" s="474"/>
      <c r="E35" s="479"/>
      <c r="F35" s="475"/>
      <c r="G35" s="468"/>
      <c r="H35" s="444"/>
      <c r="I35" s="462">
        <f t="shared" si="0"/>
        <v>0</v>
      </c>
    </row>
    <row r="36" spans="1:9" s="184" customFormat="1" x14ac:dyDescent="0.3">
      <c r="A36" s="221">
        <v>2</v>
      </c>
      <c r="B36" s="222" t="s">
        <v>443</v>
      </c>
      <c r="C36" s="476" t="s">
        <v>374</v>
      </c>
      <c r="D36" s="480">
        <f>SUM(D38:D41)</f>
        <v>0</v>
      </c>
      <c r="E36" s="476" t="s">
        <v>374</v>
      </c>
      <c r="F36" s="481">
        <f>SUM(F37:F41)</f>
        <v>0</v>
      </c>
      <c r="G36" s="468"/>
      <c r="H36" s="444"/>
      <c r="I36" s="462"/>
    </row>
    <row r="37" spans="1:9" x14ac:dyDescent="0.3">
      <c r="A37" s="191"/>
      <c r="B37" s="190" t="s">
        <v>267</v>
      </c>
      <c r="C37" s="479"/>
      <c r="D37" s="474"/>
      <c r="E37" s="479"/>
      <c r="F37" s="475"/>
      <c r="G37" s="468"/>
      <c r="H37" s="444"/>
      <c r="I37" s="462">
        <f t="shared" si="0"/>
        <v>0</v>
      </c>
    </row>
    <row r="38" spans="1:9" ht="21" customHeight="1" x14ac:dyDescent="0.3">
      <c r="A38" s="191"/>
      <c r="B38" s="190"/>
      <c r="C38" s="479"/>
      <c r="D38" s="474" t="s">
        <v>444</v>
      </c>
      <c r="E38" s="479"/>
      <c r="F38" s="475"/>
      <c r="G38" s="468"/>
      <c r="H38" s="444"/>
      <c r="I38" s="462">
        <f t="shared" si="0"/>
        <v>0</v>
      </c>
    </row>
    <row r="39" spans="1:9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x14ac:dyDescent="0.3">
      <c r="A41" s="191"/>
      <c r="B41" s="190"/>
      <c r="C41" s="479"/>
      <c r="D41" s="474"/>
      <c r="E41" s="479"/>
      <c r="F41" s="475"/>
      <c r="G41" s="468"/>
      <c r="H41" s="444"/>
      <c r="I41" s="462">
        <f t="shared" si="0"/>
        <v>0</v>
      </c>
    </row>
    <row r="42" spans="1:9" s="184" customFormat="1" x14ac:dyDescent="0.3">
      <c r="A42" s="221">
        <v>3</v>
      </c>
      <c r="B42" s="222" t="s">
        <v>445</v>
      </c>
      <c r="C42" s="476" t="s">
        <v>374</v>
      </c>
      <c r="D42" s="480">
        <f>SUM(D44:D58)</f>
        <v>0</v>
      </c>
      <c r="E42" s="476" t="s">
        <v>374</v>
      </c>
      <c r="F42" s="481">
        <f>SUM(F43:F50)</f>
        <v>0</v>
      </c>
      <c r="G42" s="468"/>
      <c r="H42" s="444"/>
      <c r="I42" s="462"/>
    </row>
    <row r="43" spans="1:9" x14ac:dyDescent="0.3">
      <c r="A43" s="191"/>
      <c r="B43" s="190" t="s">
        <v>267</v>
      </c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3.45" customHeight="1" x14ac:dyDescent="0.3">
      <c r="A49" s="191"/>
      <c r="B49" s="225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ht="24" customHeight="1" x14ac:dyDescent="0.3">
      <c r="A50" s="191"/>
      <c r="B50" s="226"/>
      <c r="C50" s="479"/>
      <c r="D50" s="474"/>
      <c r="E50" s="479"/>
      <c r="F50" s="475"/>
      <c r="G50" s="468"/>
      <c r="H50" s="444"/>
      <c r="I50" s="462">
        <f t="shared" si="0"/>
        <v>0</v>
      </c>
    </row>
    <row r="51" spans="1:9" s="184" customFormat="1" ht="20.25" customHeight="1" x14ac:dyDescent="0.3">
      <c r="A51" s="221">
        <v>4</v>
      </c>
      <c r="B51" s="221" t="s">
        <v>446</v>
      </c>
      <c r="C51" s="476" t="s">
        <v>374</v>
      </c>
      <c r="D51" s="480">
        <f>SUM(D58:D58)</f>
        <v>0</v>
      </c>
      <c r="E51" s="476" t="s">
        <v>374</v>
      </c>
      <c r="F51" s="481">
        <f>SUM(F52:F58)</f>
        <v>0</v>
      </c>
      <c r="G51" s="468"/>
      <c r="H51" s="444"/>
      <c r="I51" s="462"/>
    </row>
    <row r="52" spans="1:9" x14ac:dyDescent="0.3">
      <c r="A52" s="191"/>
      <c r="B52" s="225" t="s">
        <v>267</v>
      </c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x14ac:dyDescent="0.3">
      <c r="A53" s="191"/>
      <c r="B53" s="472" t="s">
        <v>569</v>
      </c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191"/>
      <c r="B58" s="225"/>
      <c r="C58" s="479"/>
      <c r="D58" s="474"/>
      <c r="E58" s="479"/>
      <c r="F58" s="475"/>
      <c r="G58" s="468"/>
      <c r="H58" s="444"/>
      <c r="I58" s="462">
        <f t="shared" si="0"/>
        <v>0</v>
      </c>
    </row>
    <row r="59" spans="1:9" x14ac:dyDescent="0.3">
      <c r="A59" s="221">
        <v>5</v>
      </c>
      <c r="B59" s="221" t="s">
        <v>447</v>
      </c>
      <c r="C59" s="476" t="s">
        <v>374</v>
      </c>
      <c r="D59" s="480">
        <f>SUM(D60:D82)</f>
        <v>0</v>
      </c>
      <c r="E59" s="476" t="s">
        <v>374</v>
      </c>
      <c r="F59" s="481">
        <f>SUM(F60:F82)</f>
        <v>0</v>
      </c>
      <c r="G59" s="468"/>
      <c r="H59" s="444"/>
      <c r="I59" s="462"/>
    </row>
    <row r="60" spans="1:9" x14ac:dyDescent="0.3">
      <c r="A60" s="227"/>
      <c r="B60" s="228" t="s">
        <v>267</v>
      </c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x14ac:dyDescent="0.3">
      <c r="A61" s="191"/>
      <c r="B61" s="471" t="s">
        <v>570</v>
      </c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x14ac:dyDescent="0.3">
      <c r="A62" s="191"/>
      <c r="B62" s="471" t="s">
        <v>571</v>
      </c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x14ac:dyDescent="0.3">
      <c r="A63" s="191"/>
      <c r="B63" s="471" t="s">
        <v>572</v>
      </c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x14ac:dyDescent="0.3">
      <c r="A64" s="191"/>
      <c r="B64" s="471" t="s">
        <v>573</v>
      </c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x14ac:dyDescent="0.3">
      <c r="A65" s="191"/>
      <c r="B65" s="472" t="s">
        <v>574</v>
      </c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x14ac:dyDescent="0.3">
      <c r="A66" s="191"/>
      <c r="B66" s="471" t="s">
        <v>575</v>
      </c>
      <c r="C66" s="479"/>
      <c r="D66" s="474"/>
      <c r="E66" s="479"/>
      <c r="F66" s="475"/>
      <c r="G66" s="468"/>
      <c r="H66" s="444"/>
      <c r="I66" s="462">
        <f t="shared" si="0"/>
        <v>0</v>
      </c>
    </row>
    <row r="67" spans="1:9" x14ac:dyDescent="0.3">
      <c r="A67" s="191"/>
      <c r="B67" s="471" t="s">
        <v>579</v>
      </c>
      <c r="C67" s="479"/>
      <c r="D67" s="474"/>
      <c r="E67" s="479"/>
      <c r="F67" s="475"/>
      <c r="G67" s="468"/>
      <c r="H67" s="444"/>
      <c r="I67" s="462"/>
    </row>
    <row r="68" spans="1:9" x14ac:dyDescent="0.3">
      <c r="A68" s="191"/>
      <c r="B68" s="471" t="s">
        <v>576</v>
      </c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x14ac:dyDescent="0.3">
      <c r="A69" s="191"/>
      <c r="B69" s="471" t="s">
        <v>577</v>
      </c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x14ac:dyDescent="0.3">
      <c r="A70" s="191"/>
      <c r="B70" s="471" t="s">
        <v>578</v>
      </c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x14ac:dyDescent="0.3">
      <c r="A72" s="191"/>
      <c r="B72" s="471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si="0"/>
        <v>0</v>
      </c>
    </row>
    <row r="78" spans="1:9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ref="I78:I81" si="1">F78-H78</f>
        <v>0</v>
      </c>
    </row>
    <row r="79" spans="1:9" x14ac:dyDescent="0.3">
      <c r="A79" s="191"/>
      <c r="B79" s="190"/>
      <c r="C79" s="479"/>
      <c r="D79" s="474"/>
      <c r="E79" s="479"/>
      <c r="F79" s="475"/>
      <c r="G79" s="468"/>
      <c r="H79" s="444"/>
      <c r="I79" s="462">
        <f t="shared" si="1"/>
        <v>0</v>
      </c>
    </row>
    <row r="80" spans="1:9" x14ac:dyDescent="0.3">
      <c r="A80" s="191"/>
      <c r="B80" s="225"/>
      <c r="C80" s="479"/>
      <c r="D80" s="474"/>
      <c r="E80" s="479"/>
      <c r="F80" s="482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>
        <f t="shared" si="1"/>
        <v>0</v>
      </c>
    </row>
    <row r="82" spans="1:9" x14ac:dyDescent="0.3">
      <c r="A82" s="191"/>
      <c r="B82" s="190"/>
      <c r="C82" s="479"/>
      <c r="D82" s="474"/>
      <c r="E82" s="479"/>
      <c r="F82" s="475"/>
      <c r="G82" s="468"/>
      <c r="H82" s="444"/>
      <c r="I82" s="462"/>
    </row>
    <row r="83" spans="1:9" s="184" customFormat="1" x14ac:dyDescent="0.3">
      <c r="A83" s="192"/>
      <c r="B83" s="193" t="s">
        <v>364</v>
      </c>
      <c r="C83" s="483" t="s">
        <v>374</v>
      </c>
      <c r="D83" s="484">
        <f>D51+D42+D36+D13+D59</f>
        <v>0</v>
      </c>
      <c r="E83" s="483" t="s">
        <v>10</v>
      </c>
      <c r="F83" s="485">
        <f>F51+F42+F36+F13+F59</f>
        <v>0</v>
      </c>
      <c r="G83" s="470" t="s">
        <v>438</v>
      </c>
      <c r="H83" s="461">
        <f>SUM(H12:H82)</f>
        <v>0</v>
      </c>
      <c r="I83" s="461">
        <f>SUM(I12:I82)</f>
        <v>0</v>
      </c>
    </row>
    <row r="84" spans="1:9" x14ac:dyDescent="0.3">
      <c r="A84" s="1206" t="s">
        <v>551</v>
      </c>
      <c r="B84" s="1207"/>
      <c r="C84" s="1207"/>
      <c r="D84" s="1207"/>
      <c r="E84" s="1207"/>
      <c r="F84" s="1208"/>
    </row>
    <row r="85" spans="1:9" x14ac:dyDescent="0.3">
      <c r="A85" s="221">
        <v>1</v>
      </c>
      <c r="B85" s="222" t="s">
        <v>442</v>
      </c>
      <c r="C85" s="476" t="s">
        <v>374</v>
      </c>
      <c r="D85" s="477">
        <f>SUM(D87:D107)</f>
        <v>0</v>
      </c>
      <c r="E85" s="473" t="s">
        <v>374</v>
      </c>
      <c r="F85" s="478">
        <f>SUM(F86:F107)</f>
        <v>0</v>
      </c>
      <c r="G85" s="468"/>
      <c r="H85" s="444"/>
      <c r="I85" s="462"/>
    </row>
    <row r="86" spans="1:9" s="377" customFormat="1" ht="23.25" customHeight="1" x14ac:dyDescent="0.3">
      <c r="A86" s="191"/>
      <c r="B86" s="190" t="s">
        <v>267</v>
      </c>
      <c r="C86" s="479"/>
      <c r="D86" s="474"/>
      <c r="E86" s="479"/>
      <c r="F86" s="475"/>
      <c r="G86" s="468"/>
      <c r="H86" s="444"/>
      <c r="I86" s="462">
        <f t="shared" ref="I86:I107" si="2">F86-H86</f>
        <v>0</v>
      </c>
    </row>
    <row r="87" spans="1:9" s="389" customFormat="1" x14ac:dyDescent="0.3">
      <c r="A87" s="191"/>
      <c r="B87" s="471" t="s">
        <v>554</v>
      </c>
      <c r="C87" s="479"/>
      <c r="D87" s="474"/>
      <c r="E87" s="479"/>
      <c r="F87" s="475"/>
      <c r="G87" s="468"/>
      <c r="H87" s="444"/>
      <c r="I87" s="462">
        <f t="shared" si="2"/>
        <v>0</v>
      </c>
    </row>
    <row r="88" spans="1:9" s="82" customFormat="1" x14ac:dyDescent="0.3">
      <c r="A88" s="191"/>
      <c r="B88" s="471" t="s">
        <v>555</v>
      </c>
      <c r="C88" s="479"/>
      <c r="D88" s="474"/>
      <c r="E88" s="479"/>
      <c r="F88" s="475"/>
      <c r="G88" s="468"/>
      <c r="H88" s="444"/>
      <c r="I88" s="462">
        <f t="shared" si="2"/>
        <v>0</v>
      </c>
    </row>
    <row r="89" spans="1:9" s="377" customFormat="1" ht="23.25" customHeight="1" x14ac:dyDescent="0.3">
      <c r="A89" s="191"/>
      <c r="B89" s="471" t="s">
        <v>556</v>
      </c>
      <c r="C89" s="479"/>
      <c r="D89" s="474"/>
      <c r="E89" s="479"/>
      <c r="F89" s="475"/>
      <c r="G89" s="468"/>
      <c r="H89" s="444"/>
      <c r="I89" s="462">
        <f t="shared" si="2"/>
        <v>0</v>
      </c>
    </row>
    <row r="90" spans="1:9" s="389" customFormat="1" x14ac:dyDescent="0.3">
      <c r="A90" s="191"/>
      <c r="B90" s="471" t="s">
        <v>557</v>
      </c>
      <c r="C90" s="479"/>
      <c r="D90" s="474"/>
      <c r="E90" s="479"/>
      <c r="F90" s="475"/>
      <c r="G90" s="468"/>
      <c r="H90" s="444"/>
      <c r="I90" s="462">
        <f t="shared" si="2"/>
        <v>0</v>
      </c>
    </row>
    <row r="91" spans="1:9" x14ac:dyDescent="0.3">
      <c r="A91" s="191"/>
      <c r="B91" s="471" t="s">
        <v>558</v>
      </c>
      <c r="C91" s="479"/>
      <c r="D91" s="474"/>
      <c r="E91" s="479"/>
      <c r="F91" s="475"/>
      <c r="G91" s="468"/>
      <c r="H91" s="444"/>
      <c r="I91" s="462">
        <f t="shared" si="2"/>
        <v>0</v>
      </c>
    </row>
    <row r="92" spans="1:9" x14ac:dyDescent="0.3">
      <c r="A92" s="191"/>
      <c r="B92" s="471" t="s">
        <v>559</v>
      </c>
      <c r="C92" s="479"/>
      <c r="D92" s="474"/>
      <c r="E92" s="479"/>
      <c r="F92" s="475"/>
      <c r="G92" s="468"/>
      <c r="H92" s="444"/>
      <c r="I92" s="462">
        <f t="shared" si="2"/>
        <v>0</v>
      </c>
    </row>
    <row r="93" spans="1:9" ht="37.5" x14ac:dyDescent="0.3">
      <c r="A93" s="191"/>
      <c r="B93" s="471" t="s">
        <v>560</v>
      </c>
      <c r="C93" s="479"/>
      <c r="D93" s="474"/>
      <c r="E93" s="479"/>
      <c r="F93" s="475"/>
      <c r="G93" s="468"/>
      <c r="H93" s="444"/>
      <c r="I93" s="462">
        <f t="shared" si="2"/>
        <v>0</v>
      </c>
    </row>
    <row r="94" spans="1:9" ht="37.5" x14ac:dyDescent="0.3">
      <c r="A94" s="191"/>
      <c r="B94" s="471" t="s">
        <v>561</v>
      </c>
      <c r="C94" s="479"/>
      <c r="D94" s="474"/>
      <c r="E94" s="479"/>
      <c r="F94" s="475"/>
      <c r="G94" s="468"/>
      <c r="H94" s="444"/>
      <c r="I94" s="462">
        <f t="shared" si="2"/>
        <v>0</v>
      </c>
    </row>
    <row r="95" spans="1:9" x14ac:dyDescent="0.3">
      <c r="A95" s="191"/>
      <c r="B95" s="471" t="s">
        <v>562</v>
      </c>
      <c r="C95" s="479"/>
      <c r="D95" s="474"/>
      <c r="E95" s="479"/>
      <c r="F95" s="475"/>
      <c r="G95" s="468"/>
      <c r="H95" s="444"/>
      <c r="I95" s="462">
        <f t="shared" si="2"/>
        <v>0</v>
      </c>
    </row>
    <row r="96" spans="1:9" x14ac:dyDescent="0.3">
      <c r="A96" s="191"/>
      <c r="B96" s="471" t="s">
        <v>563</v>
      </c>
      <c r="C96" s="479"/>
      <c r="D96" s="474"/>
      <c r="E96" s="479"/>
      <c r="F96" s="475"/>
      <c r="G96" s="468"/>
      <c r="H96" s="444"/>
      <c r="I96" s="462">
        <f t="shared" si="2"/>
        <v>0</v>
      </c>
    </row>
    <row r="97" spans="1:9" x14ac:dyDescent="0.3">
      <c r="A97" s="191"/>
      <c r="B97" s="471" t="s">
        <v>564</v>
      </c>
      <c r="C97" s="479"/>
      <c r="D97" s="474"/>
      <c r="E97" s="479"/>
      <c r="F97" s="475"/>
      <c r="G97" s="468"/>
      <c r="H97" s="444"/>
      <c r="I97" s="462">
        <f t="shared" si="2"/>
        <v>0</v>
      </c>
    </row>
    <row r="98" spans="1:9" x14ac:dyDescent="0.3">
      <c r="A98" s="191"/>
      <c r="B98" s="471" t="s">
        <v>565</v>
      </c>
      <c r="C98" s="479"/>
      <c r="D98" s="474"/>
      <c r="E98" s="479"/>
      <c r="F98" s="475"/>
      <c r="G98" s="468"/>
      <c r="H98" s="444"/>
      <c r="I98" s="462">
        <f t="shared" si="2"/>
        <v>0</v>
      </c>
    </row>
    <row r="99" spans="1:9" ht="37.5" x14ac:dyDescent="0.3">
      <c r="A99" s="191"/>
      <c r="B99" s="471" t="s">
        <v>566</v>
      </c>
      <c r="C99" s="479"/>
      <c r="D99" s="474"/>
      <c r="E99" s="479"/>
      <c r="F99" s="475"/>
      <c r="G99" s="468"/>
      <c r="H99" s="444"/>
      <c r="I99" s="462">
        <f t="shared" si="2"/>
        <v>0</v>
      </c>
    </row>
    <row r="100" spans="1:9" x14ac:dyDescent="0.3">
      <c r="A100" s="191"/>
      <c r="B100" s="471" t="s">
        <v>567</v>
      </c>
      <c r="C100" s="479"/>
      <c r="D100" s="474"/>
      <c r="E100" s="479"/>
      <c r="F100" s="475"/>
      <c r="G100" s="468"/>
      <c r="H100" s="444"/>
      <c r="I100" s="462">
        <f t="shared" si="2"/>
        <v>0</v>
      </c>
    </row>
    <row r="101" spans="1:9" x14ac:dyDescent="0.3">
      <c r="A101" s="191"/>
      <c r="B101" s="471" t="s">
        <v>568</v>
      </c>
      <c r="C101" s="479"/>
      <c r="D101" s="474"/>
      <c r="E101" s="479"/>
      <c r="F101" s="475"/>
      <c r="G101" s="468"/>
      <c r="H101" s="444"/>
      <c r="I101" s="462">
        <f t="shared" si="2"/>
        <v>0</v>
      </c>
    </row>
    <row r="102" spans="1:9" x14ac:dyDescent="0.3">
      <c r="A102" s="191"/>
      <c r="B102" s="190"/>
      <c r="C102" s="479"/>
      <c r="D102" s="474"/>
      <c r="E102" s="479"/>
      <c r="F102" s="475"/>
      <c r="G102" s="468"/>
      <c r="H102" s="444"/>
      <c r="I102" s="462">
        <f t="shared" si="2"/>
        <v>0</v>
      </c>
    </row>
    <row r="103" spans="1:9" x14ac:dyDescent="0.3">
      <c r="A103" s="191"/>
      <c r="B103" s="190"/>
      <c r="C103" s="479"/>
      <c r="D103" s="474"/>
      <c r="E103" s="479"/>
      <c r="F103" s="475"/>
      <c r="G103" s="468"/>
      <c r="H103" s="444"/>
      <c r="I103" s="462">
        <f t="shared" si="2"/>
        <v>0</v>
      </c>
    </row>
    <row r="104" spans="1:9" x14ac:dyDescent="0.3">
      <c r="A104" s="191"/>
      <c r="B104" s="190"/>
      <c r="C104" s="479"/>
      <c r="D104" s="474"/>
      <c r="E104" s="479"/>
      <c r="F104" s="475"/>
      <c r="G104" s="468"/>
      <c r="H104" s="444"/>
      <c r="I104" s="462">
        <f t="shared" si="2"/>
        <v>0</v>
      </c>
    </row>
    <row r="105" spans="1:9" x14ac:dyDescent="0.3">
      <c r="A105" s="191"/>
      <c r="B105" s="190"/>
      <c r="C105" s="479"/>
      <c r="D105" s="474"/>
      <c r="E105" s="479"/>
      <c r="F105" s="475"/>
      <c r="G105" s="468"/>
      <c r="H105" s="444"/>
      <c r="I105" s="462">
        <f t="shared" si="2"/>
        <v>0</v>
      </c>
    </row>
    <row r="106" spans="1:9" x14ac:dyDescent="0.3">
      <c r="A106" s="191"/>
      <c r="B106" s="190"/>
      <c r="C106" s="479"/>
      <c r="D106" s="474"/>
      <c r="E106" s="479"/>
      <c r="F106" s="475"/>
      <c r="G106" s="468"/>
      <c r="H106" s="444"/>
      <c r="I106" s="462">
        <f t="shared" si="2"/>
        <v>0</v>
      </c>
    </row>
    <row r="107" spans="1:9" x14ac:dyDescent="0.3">
      <c r="A107" s="191"/>
      <c r="B107" s="190"/>
      <c r="C107" s="479"/>
      <c r="D107" s="474"/>
      <c r="E107" s="479"/>
      <c r="F107" s="475"/>
      <c r="G107" s="468"/>
      <c r="H107" s="444"/>
      <c r="I107" s="462">
        <f t="shared" si="2"/>
        <v>0</v>
      </c>
    </row>
    <row r="108" spans="1:9" x14ac:dyDescent="0.3">
      <c r="A108" s="221">
        <v>2</v>
      </c>
      <c r="B108" s="222" t="s">
        <v>443</v>
      </c>
      <c r="C108" s="476" t="s">
        <v>374</v>
      </c>
      <c r="D108" s="480">
        <f>SUM(D110:D113)</f>
        <v>0</v>
      </c>
      <c r="E108" s="476" t="s">
        <v>374</v>
      </c>
      <c r="F108" s="481">
        <f>SUM(F109:F113)</f>
        <v>0</v>
      </c>
      <c r="G108" s="468"/>
      <c r="H108" s="444"/>
      <c r="I108" s="462"/>
    </row>
    <row r="109" spans="1:9" x14ac:dyDescent="0.3">
      <c r="A109" s="191"/>
      <c r="B109" s="190" t="s">
        <v>267</v>
      </c>
      <c r="C109" s="479"/>
      <c r="D109" s="474"/>
      <c r="E109" s="479"/>
      <c r="F109" s="475"/>
      <c r="G109" s="468"/>
      <c r="H109" s="444"/>
      <c r="I109" s="462">
        <f t="shared" ref="I109:I113" si="3">F109-H109</f>
        <v>0</v>
      </c>
    </row>
    <row r="110" spans="1:9" x14ac:dyDescent="0.3">
      <c r="A110" s="191"/>
      <c r="B110" s="190"/>
      <c r="C110" s="479"/>
      <c r="D110" s="474" t="s">
        <v>444</v>
      </c>
      <c r="E110" s="479"/>
      <c r="F110" s="475"/>
      <c r="G110" s="468"/>
      <c r="H110" s="444"/>
      <c r="I110" s="462">
        <f t="shared" si="3"/>
        <v>0</v>
      </c>
    </row>
    <row r="111" spans="1:9" x14ac:dyDescent="0.3">
      <c r="A111" s="191"/>
      <c r="B111" s="190"/>
      <c r="C111" s="479"/>
      <c r="D111" s="474"/>
      <c r="E111" s="479"/>
      <c r="F111" s="475"/>
      <c r="G111" s="468"/>
      <c r="H111" s="444"/>
      <c r="I111" s="462">
        <f t="shared" si="3"/>
        <v>0</v>
      </c>
    </row>
    <row r="112" spans="1:9" x14ac:dyDescent="0.3">
      <c r="A112" s="191"/>
      <c r="B112" s="190"/>
      <c r="C112" s="479"/>
      <c r="D112" s="474"/>
      <c r="E112" s="479"/>
      <c r="F112" s="475"/>
      <c r="G112" s="468"/>
      <c r="H112" s="444"/>
      <c r="I112" s="462">
        <f t="shared" si="3"/>
        <v>0</v>
      </c>
    </row>
    <row r="113" spans="1:9" x14ac:dyDescent="0.3">
      <c r="A113" s="191"/>
      <c r="B113" s="190"/>
      <c r="C113" s="479"/>
      <c r="D113" s="474"/>
      <c r="E113" s="479"/>
      <c r="F113" s="475"/>
      <c r="G113" s="468"/>
      <c r="H113" s="444"/>
      <c r="I113" s="462">
        <f t="shared" si="3"/>
        <v>0</v>
      </c>
    </row>
    <row r="114" spans="1:9" x14ac:dyDescent="0.3">
      <c r="A114" s="221">
        <v>3</v>
      </c>
      <c r="B114" s="222" t="s">
        <v>445</v>
      </c>
      <c r="C114" s="476" t="s">
        <v>374</v>
      </c>
      <c r="D114" s="480">
        <f>SUM(D116:D130)</f>
        <v>0</v>
      </c>
      <c r="E114" s="476" t="s">
        <v>374</v>
      </c>
      <c r="F114" s="481">
        <f>SUM(F115:F122)</f>
        <v>0</v>
      </c>
      <c r="G114" s="468"/>
      <c r="H114" s="444"/>
      <c r="I114" s="462"/>
    </row>
    <row r="115" spans="1:9" x14ac:dyDescent="0.3">
      <c r="A115" s="191"/>
      <c r="B115" s="190" t="s">
        <v>267</v>
      </c>
      <c r="C115" s="479"/>
      <c r="D115" s="474"/>
      <c r="E115" s="479"/>
      <c r="F115" s="475"/>
      <c r="G115" s="468"/>
      <c r="H115" s="444"/>
      <c r="I115" s="462">
        <f t="shared" ref="I115:I122" si="4">F115-H115</f>
        <v>0</v>
      </c>
    </row>
    <row r="116" spans="1:9" x14ac:dyDescent="0.3">
      <c r="A116" s="191"/>
      <c r="B116" s="225"/>
      <c r="C116" s="479"/>
      <c r="D116" s="474"/>
      <c r="E116" s="479"/>
      <c r="F116" s="475"/>
      <c r="G116" s="468"/>
      <c r="H116" s="444"/>
      <c r="I116" s="462">
        <f t="shared" si="4"/>
        <v>0</v>
      </c>
    </row>
    <row r="117" spans="1:9" x14ac:dyDescent="0.3">
      <c r="A117" s="191"/>
      <c r="B117" s="225"/>
      <c r="C117" s="479"/>
      <c r="D117" s="474"/>
      <c r="E117" s="479"/>
      <c r="F117" s="475"/>
      <c r="G117" s="468"/>
      <c r="H117" s="444"/>
      <c r="I117" s="462">
        <f t="shared" si="4"/>
        <v>0</v>
      </c>
    </row>
    <row r="118" spans="1:9" x14ac:dyDescent="0.3">
      <c r="A118" s="191"/>
      <c r="B118" s="225"/>
      <c r="C118" s="479"/>
      <c r="D118" s="474"/>
      <c r="E118" s="479"/>
      <c r="F118" s="475"/>
      <c r="G118" s="468"/>
      <c r="H118" s="444"/>
      <c r="I118" s="462">
        <f t="shared" si="4"/>
        <v>0</v>
      </c>
    </row>
    <row r="119" spans="1:9" x14ac:dyDescent="0.3">
      <c r="A119" s="191"/>
      <c r="B119" s="225"/>
      <c r="C119" s="479"/>
      <c r="D119" s="474"/>
      <c r="E119" s="479"/>
      <c r="F119" s="475"/>
      <c r="G119" s="468"/>
      <c r="H119" s="444"/>
      <c r="I119" s="462">
        <f t="shared" si="4"/>
        <v>0</v>
      </c>
    </row>
    <row r="120" spans="1:9" x14ac:dyDescent="0.3">
      <c r="A120" s="191"/>
      <c r="B120" s="225"/>
      <c r="C120" s="479"/>
      <c r="D120" s="474"/>
      <c r="E120" s="479"/>
      <c r="F120" s="475"/>
      <c r="G120" s="468"/>
      <c r="H120" s="444"/>
      <c r="I120" s="462">
        <f t="shared" si="4"/>
        <v>0</v>
      </c>
    </row>
    <row r="121" spans="1:9" x14ac:dyDescent="0.3">
      <c r="A121" s="191"/>
      <c r="B121" s="225"/>
      <c r="C121" s="479"/>
      <c r="D121" s="474"/>
      <c r="E121" s="479"/>
      <c r="F121" s="475"/>
      <c r="G121" s="468"/>
      <c r="H121" s="444"/>
      <c r="I121" s="462">
        <f t="shared" si="4"/>
        <v>0</v>
      </c>
    </row>
    <row r="122" spans="1:9" x14ac:dyDescent="0.3">
      <c r="A122" s="191"/>
      <c r="B122" s="226"/>
      <c r="C122" s="479"/>
      <c r="D122" s="474"/>
      <c r="E122" s="479"/>
      <c r="F122" s="475"/>
      <c r="G122" s="468"/>
      <c r="H122" s="444"/>
      <c r="I122" s="462">
        <f t="shared" si="4"/>
        <v>0</v>
      </c>
    </row>
    <row r="123" spans="1:9" x14ac:dyDescent="0.3">
      <c r="A123" s="221">
        <v>4</v>
      </c>
      <c r="B123" s="221" t="s">
        <v>446</v>
      </c>
      <c r="C123" s="476" t="s">
        <v>374</v>
      </c>
      <c r="D123" s="480">
        <f>SUM(D130:D130)</f>
        <v>0</v>
      </c>
      <c r="E123" s="476" t="s">
        <v>374</v>
      </c>
      <c r="F123" s="481">
        <f>SUM(F124:F130)</f>
        <v>0</v>
      </c>
      <c r="G123" s="468"/>
      <c r="H123" s="444"/>
      <c r="I123" s="462"/>
    </row>
    <row r="124" spans="1:9" x14ac:dyDescent="0.3">
      <c r="A124" s="191"/>
      <c r="B124" s="225" t="s">
        <v>267</v>
      </c>
      <c r="C124" s="479"/>
      <c r="D124" s="474"/>
      <c r="E124" s="479"/>
      <c r="F124" s="475"/>
      <c r="G124" s="468"/>
      <c r="H124" s="444"/>
      <c r="I124" s="462">
        <f t="shared" ref="I124:I130" si="5">F124-H124</f>
        <v>0</v>
      </c>
    </row>
    <row r="125" spans="1:9" x14ac:dyDescent="0.3">
      <c r="A125" s="191"/>
      <c r="B125" s="472" t="s">
        <v>569</v>
      </c>
      <c r="C125" s="479"/>
      <c r="D125" s="474"/>
      <c r="E125" s="479"/>
      <c r="F125" s="475"/>
      <c r="G125" s="468"/>
      <c r="H125" s="444"/>
      <c r="I125" s="462">
        <f t="shared" si="5"/>
        <v>0</v>
      </c>
    </row>
    <row r="126" spans="1:9" x14ac:dyDescent="0.3">
      <c r="A126" s="191"/>
      <c r="B126" s="225"/>
      <c r="C126" s="479"/>
      <c r="D126" s="474"/>
      <c r="E126" s="479"/>
      <c r="F126" s="475"/>
      <c r="G126" s="468"/>
      <c r="H126" s="444"/>
      <c r="I126" s="462">
        <f t="shared" si="5"/>
        <v>0</v>
      </c>
    </row>
    <row r="127" spans="1:9" x14ac:dyDescent="0.3">
      <c r="A127" s="191"/>
      <c r="B127" s="225"/>
      <c r="C127" s="479"/>
      <c r="D127" s="474"/>
      <c r="E127" s="479"/>
      <c r="F127" s="475"/>
      <c r="G127" s="468"/>
      <c r="H127" s="444"/>
      <c r="I127" s="462">
        <f t="shared" si="5"/>
        <v>0</v>
      </c>
    </row>
    <row r="128" spans="1:9" x14ac:dyDescent="0.3">
      <c r="A128" s="191"/>
      <c r="B128" s="225"/>
      <c r="C128" s="479"/>
      <c r="D128" s="474"/>
      <c r="E128" s="479"/>
      <c r="F128" s="475"/>
      <c r="G128" s="468"/>
      <c r="H128" s="444"/>
      <c r="I128" s="462">
        <f t="shared" si="5"/>
        <v>0</v>
      </c>
    </row>
    <row r="129" spans="1:9" x14ac:dyDescent="0.3">
      <c r="A129" s="191"/>
      <c r="B129" s="225"/>
      <c r="C129" s="479"/>
      <c r="D129" s="474"/>
      <c r="E129" s="479"/>
      <c r="F129" s="475"/>
      <c r="G129" s="468"/>
      <c r="H129" s="444"/>
      <c r="I129" s="462">
        <f t="shared" si="5"/>
        <v>0</v>
      </c>
    </row>
    <row r="130" spans="1:9" x14ac:dyDescent="0.3">
      <c r="A130" s="191"/>
      <c r="B130" s="225"/>
      <c r="C130" s="479"/>
      <c r="D130" s="474"/>
      <c r="E130" s="479"/>
      <c r="F130" s="475"/>
      <c r="G130" s="468"/>
      <c r="H130" s="444"/>
      <c r="I130" s="462">
        <f t="shared" si="5"/>
        <v>0</v>
      </c>
    </row>
    <row r="131" spans="1:9" x14ac:dyDescent="0.3">
      <c r="A131" s="221">
        <v>5</v>
      </c>
      <c r="B131" s="221" t="s">
        <v>447</v>
      </c>
      <c r="C131" s="476" t="s">
        <v>374</v>
      </c>
      <c r="D131" s="480">
        <f>SUM(D132:D154)</f>
        <v>0</v>
      </c>
      <c r="E131" s="476" t="s">
        <v>374</v>
      </c>
      <c r="F131" s="481">
        <f>SUM(F132:F154)</f>
        <v>0</v>
      </c>
      <c r="G131" s="468"/>
      <c r="H131" s="444"/>
      <c r="I131" s="462"/>
    </row>
    <row r="132" spans="1:9" x14ac:dyDescent="0.3">
      <c r="A132" s="227"/>
      <c r="B132" s="228" t="s">
        <v>267</v>
      </c>
      <c r="C132" s="479"/>
      <c r="D132" s="474"/>
      <c r="E132" s="479"/>
      <c r="F132" s="475"/>
      <c r="G132" s="468"/>
      <c r="H132" s="444"/>
      <c r="I132" s="462">
        <f t="shared" ref="I132:I138" si="6">F132-H132</f>
        <v>0</v>
      </c>
    </row>
    <row r="133" spans="1:9" x14ac:dyDescent="0.3">
      <c r="A133" s="191"/>
      <c r="B133" s="471" t="s">
        <v>570</v>
      </c>
      <c r="C133" s="479"/>
      <c r="D133" s="474"/>
      <c r="E133" s="479"/>
      <c r="F133" s="475"/>
      <c r="G133" s="468"/>
      <c r="H133" s="444"/>
      <c r="I133" s="462">
        <f t="shared" si="6"/>
        <v>0</v>
      </c>
    </row>
    <row r="134" spans="1:9" x14ac:dyDescent="0.3">
      <c r="A134" s="191"/>
      <c r="B134" s="471" t="s">
        <v>571</v>
      </c>
      <c r="C134" s="479"/>
      <c r="D134" s="474"/>
      <c r="E134" s="479"/>
      <c r="F134" s="475"/>
      <c r="G134" s="468"/>
      <c r="H134" s="444"/>
      <c r="I134" s="462">
        <f t="shared" si="6"/>
        <v>0</v>
      </c>
    </row>
    <row r="135" spans="1:9" x14ac:dyDescent="0.3">
      <c r="A135" s="191"/>
      <c r="B135" s="471" t="s">
        <v>572</v>
      </c>
      <c r="C135" s="479"/>
      <c r="D135" s="474"/>
      <c r="E135" s="479"/>
      <c r="F135" s="475"/>
      <c r="G135" s="468"/>
      <c r="H135" s="444"/>
      <c r="I135" s="462">
        <f t="shared" si="6"/>
        <v>0</v>
      </c>
    </row>
    <row r="136" spans="1:9" x14ac:dyDescent="0.3">
      <c r="A136" s="191"/>
      <c r="B136" s="471" t="s">
        <v>573</v>
      </c>
      <c r="C136" s="479"/>
      <c r="D136" s="474"/>
      <c r="E136" s="479"/>
      <c r="F136" s="475"/>
      <c r="G136" s="468"/>
      <c r="H136" s="444"/>
      <c r="I136" s="462">
        <f t="shared" si="6"/>
        <v>0</v>
      </c>
    </row>
    <row r="137" spans="1:9" x14ac:dyDescent="0.3">
      <c r="A137" s="191"/>
      <c r="B137" s="472" t="s">
        <v>574</v>
      </c>
      <c r="C137" s="479"/>
      <c r="D137" s="474"/>
      <c r="E137" s="479"/>
      <c r="F137" s="475"/>
      <c r="G137" s="468"/>
      <c r="H137" s="444"/>
      <c r="I137" s="462">
        <f t="shared" si="6"/>
        <v>0</v>
      </c>
    </row>
    <row r="138" spans="1:9" x14ac:dyDescent="0.3">
      <c r="A138" s="191"/>
      <c r="B138" s="471" t="s">
        <v>575</v>
      </c>
      <c r="C138" s="479"/>
      <c r="D138" s="474"/>
      <c r="E138" s="479"/>
      <c r="F138" s="475"/>
      <c r="G138" s="468"/>
      <c r="H138" s="444"/>
      <c r="I138" s="462">
        <f t="shared" si="6"/>
        <v>0</v>
      </c>
    </row>
    <row r="139" spans="1:9" x14ac:dyDescent="0.3">
      <c r="A139" s="191"/>
      <c r="B139" s="471" t="s">
        <v>579</v>
      </c>
      <c r="C139" s="479"/>
      <c r="D139" s="474"/>
      <c r="E139" s="479"/>
      <c r="F139" s="475"/>
      <c r="G139" s="468"/>
      <c r="H139" s="444"/>
      <c r="I139" s="462"/>
    </row>
    <row r="140" spans="1:9" x14ac:dyDescent="0.3">
      <c r="A140" s="191"/>
      <c r="B140" s="471" t="s">
        <v>576</v>
      </c>
      <c r="C140" s="479"/>
      <c r="D140" s="474"/>
      <c r="E140" s="479"/>
      <c r="F140" s="475"/>
      <c r="G140" s="468"/>
      <c r="H140" s="444"/>
      <c r="I140" s="462">
        <f t="shared" ref="I140:I153" si="7">F140-H140</f>
        <v>0</v>
      </c>
    </row>
    <row r="141" spans="1:9" x14ac:dyDescent="0.3">
      <c r="A141" s="191"/>
      <c r="B141" s="471" t="s">
        <v>577</v>
      </c>
      <c r="C141" s="479"/>
      <c r="D141" s="474"/>
      <c r="E141" s="479"/>
      <c r="F141" s="475"/>
      <c r="G141" s="468"/>
      <c r="H141" s="444"/>
      <c r="I141" s="462">
        <f t="shared" si="7"/>
        <v>0</v>
      </c>
    </row>
    <row r="142" spans="1:9" x14ac:dyDescent="0.3">
      <c r="A142" s="191"/>
      <c r="B142" s="471" t="s">
        <v>578</v>
      </c>
      <c r="C142" s="479"/>
      <c r="D142" s="474"/>
      <c r="E142" s="479"/>
      <c r="F142" s="475"/>
      <c r="G142" s="468"/>
      <c r="H142" s="444"/>
      <c r="I142" s="462">
        <f t="shared" si="7"/>
        <v>0</v>
      </c>
    </row>
    <row r="143" spans="1:9" x14ac:dyDescent="0.3">
      <c r="A143" s="191"/>
      <c r="B143" s="471"/>
      <c r="C143" s="479"/>
      <c r="D143" s="474"/>
      <c r="E143" s="479"/>
      <c r="F143" s="475"/>
      <c r="G143" s="468"/>
      <c r="H143" s="444"/>
      <c r="I143" s="462">
        <f t="shared" si="7"/>
        <v>0</v>
      </c>
    </row>
    <row r="144" spans="1:9" x14ac:dyDescent="0.3">
      <c r="A144" s="191"/>
      <c r="B144" s="471"/>
      <c r="C144" s="479"/>
      <c r="D144" s="474"/>
      <c r="E144" s="479"/>
      <c r="F144" s="475"/>
      <c r="G144" s="468"/>
      <c r="H144" s="444"/>
      <c r="I144" s="462">
        <f t="shared" si="7"/>
        <v>0</v>
      </c>
    </row>
    <row r="145" spans="1:9" x14ac:dyDescent="0.3">
      <c r="A145" s="191"/>
      <c r="B145" s="190"/>
      <c r="C145" s="479"/>
      <c r="D145" s="474"/>
      <c r="E145" s="479"/>
      <c r="F145" s="475"/>
      <c r="G145" s="468"/>
      <c r="H145" s="444"/>
      <c r="I145" s="462">
        <f t="shared" si="7"/>
        <v>0</v>
      </c>
    </row>
    <row r="146" spans="1:9" x14ac:dyDescent="0.3">
      <c r="A146" s="191"/>
      <c r="B146" s="190"/>
      <c r="C146" s="479"/>
      <c r="D146" s="474"/>
      <c r="E146" s="479"/>
      <c r="F146" s="475"/>
      <c r="G146" s="468"/>
      <c r="H146" s="444"/>
      <c r="I146" s="462">
        <f t="shared" si="7"/>
        <v>0</v>
      </c>
    </row>
    <row r="147" spans="1:9" x14ac:dyDescent="0.3">
      <c r="A147" s="191"/>
      <c r="B147" s="190"/>
      <c r="C147" s="479"/>
      <c r="D147" s="474"/>
      <c r="E147" s="479"/>
      <c r="F147" s="475"/>
      <c r="G147" s="468"/>
      <c r="H147" s="444"/>
      <c r="I147" s="462">
        <f t="shared" si="7"/>
        <v>0</v>
      </c>
    </row>
    <row r="148" spans="1:9" x14ac:dyDescent="0.3">
      <c r="A148" s="191"/>
      <c r="B148" s="190"/>
      <c r="C148" s="479"/>
      <c r="D148" s="474"/>
      <c r="E148" s="479"/>
      <c r="F148" s="475"/>
      <c r="G148" s="468"/>
      <c r="H148" s="444"/>
      <c r="I148" s="462">
        <f t="shared" si="7"/>
        <v>0</v>
      </c>
    </row>
    <row r="149" spans="1:9" x14ac:dyDescent="0.3">
      <c r="A149" s="191"/>
      <c r="B149" s="190"/>
      <c r="C149" s="479"/>
      <c r="D149" s="474"/>
      <c r="E149" s="479"/>
      <c r="F149" s="475"/>
      <c r="G149" s="468"/>
      <c r="H149" s="444"/>
      <c r="I149" s="462">
        <f t="shared" si="7"/>
        <v>0</v>
      </c>
    </row>
    <row r="150" spans="1:9" x14ac:dyDescent="0.3">
      <c r="A150" s="191"/>
      <c r="B150" s="190"/>
      <c r="C150" s="479"/>
      <c r="D150" s="474"/>
      <c r="E150" s="479"/>
      <c r="F150" s="475"/>
      <c r="G150" s="468"/>
      <c r="H150" s="444"/>
      <c r="I150" s="462">
        <f t="shared" si="7"/>
        <v>0</v>
      </c>
    </row>
    <row r="151" spans="1:9" x14ac:dyDescent="0.3">
      <c r="A151" s="191"/>
      <c r="B151" s="190"/>
      <c r="C151" s="479"/>
      <c r="D151" s="474"/>
      <c r="E151" s="479"/>
      <c r="F151" s="475"/>
      <c r="G151" s="468"/>
      <c r="H151" s="444"/>
      <c r="I151" s="462">
        <f t="shared" si="7"/>
        <v>0</v>
      </c>
    </row>
    <row r="152" spans="1:9" x14ac:dyDescent="0.3">
      <c r="A152" s="191"/>
      <c r="B152" s="225"/>
      <c r="C152" s="479"/>
      <c r="D152" s="474"/>
      <c r="E152" s="479"/>
      <c r="F152" s="482"/>
      <c r="G152" s="468"/>
      <c r="H152" s="444"/>
      <c r="I152" s="462">
        <f t="shared" si="7"/>
        <v>0</v>
      </c>
    </row>
    <row r="153" spans="1:9" x14ac:dyDescent="0.3">
      <c r="A153" s="191"/>
      <c r="B153" s="190"/>
      <c r="C153" s="479"/>
      <c r="D153" s="474"/>
      <c r="E153" s="479"/>
      <c r="F153" s="475"/>
      <c r="G153" s="468"/>
      <c r="H153" s="444"/>
      <c r="I153" s="462">
        <f t="shared" si="7"/>
        <v>0</v>
      </c>
    </row>
    <row r="154" spans="1:9" x14ac:dyDescent="0.3">
      <c r="A154" s="191"/>
      <c r="B154" s="190"/>
      <c r="C154" s="479"/>
      <c r="D154" s="474"/>
      <c r="E154" s="479"/>
      <c r="F154" s="475"/>
      <c r="G154" s="468"/>
      <c r="H154" s="444"/>
      <c r="I154" s="462"/>
    </row>
    <row r="155" spans="1:9" x14ac:dyDescent="0.3">
      <c r="A155" s="192"/>
      <c r="B155" s="193" t="s">
        <v>364</v>
      </c>
      <c r="C155" s="483" t="s">
        <v>374</v>
      </c>
      <c r="D155" s="484">
        <f>D123+D114+D108+D85+D131</f>
        <v>0</v>
      </c>
      <c r="E155" s="483" t="s">
        <v>10</v>
      </c>
      <c r="F155" s="485">
        <f>F123+F114+F108+F85+F131</f>
        <v>0</v>
      </c>
      <c r="G155" s="470" t="s">
        <v>438</v>
      </c>
      <c r="H155" s="461">
        <f>SUM(H84:H154)</f>
        <v>0</v>
      </c>
      <c r="I155" s="461">
        <f>SUM(I84:I154)</f>
        <v>0</v>
      </c>
    </row>
    <row r="156" spans="1:9" x14ac:dyDescent="0.3">
      <c r="F156" s="194"/>
      <c r="G156" s="464" t="s">
        <v>552</v>
      </c>
      <c r="H156" s="465">
        <f>H83+H155</f>
        <v>0</v>
      </c>
      <c r="I156" s="465">
        <f>I83+I155</f>
        <v>0</v>
      </c>
    </row>
    <row r="157" spans="1:9" x14ac:dyDescent="0.3">
      <c r="F157" s="194"/>
    </row>
    <row r="158" spans="1:9" x14ac:dyDescent="0.3">
      <c r="F158" s="194"/>
    </row>
    <row r="159" spans="1:9" x14ac:dyDescent="0.25">
      <c r="A159" s="380" t="s">
        <v>541</v>
      </c>
      <c r="B159" s="377"/>
      <c r="C159" s="377"/>
      <c r="D159" s="378"/>
      <c r="E159" s="377"/>
      <c r="F159" s="604" t="s">
        <v>694</v>
      </c>
      <c r="G159" s="377"/>
      <c r="H159" s="377"/>
      <c r="I159" s="415"/>
    </row>
    <row r="160" spans="1:9" ht="15" x14ac:dyDescent="0.25">
      <c r="A160" s="389"/>
      <c r="B160" s="389"/>
      <c r="C160" s="389"/>
      <c r="D160" s="391" t="s">
        <v>171</v>
      </c>
      <c r="E160" s="389"/>
      <c r="F160" s="391" t="s">
        <v>172</v>
      </c>
      <c r="G160" s="389"/>
      <c r="H160" s="389"/>
      <c r="I160" s="393"/>
    </row>
    <row r="161" spans="1:9" ht="15.75" x14ac:dyDescent="0.25">
      <c r="A161" s="82"/>
      <c r="B161" s="82"/>
      <c r="C161" s="82"/>
      <c r="D161" s="82"/>
      <c r="E161" s="82"/>
      <c r="F161" s="82"/>
      <c r="G161" s="82"/>
      <c r="H161" s="82"/>
      <c r="I161" s="392"/>
    </row>
    <row r="162" spans="1:9" x14ac:dyDescent="0.25">
      <c r="A162" s="380" t="s">
        <v>173</v>
      </c>
      <c r="B162" s="377"/>
      <c r="C162" s="377"/>
      <c r="D162" s="378"/>
      <c r="E162" s="377"/>
      <c r="F162" s="714" t="s">
        <v>742</v>
      </c>
      <c r="G162" s="377"/>
      <c r="H162" s="377"/>
      <c r="I162" s="415"/>
    </row>
    <row r="163" spans="1:9" ht="15" x14ac:dyDescent="0.25">
      <c r="A163" s="389"/>
      <c r="B163" s="389"/>
      <c r="C163" s="389"/>
      <c r="D163" s="391" t="s">
        <v>171</v>
      </c>
      <c r="E163" s="389"/>
      <c r="F163" s="391" t="s">
        <v>172</v>
      </c>
      <c r="G163" s="389"/>
      <c r="H163" s="389"/>
      <c r="I163" s="393"/>
    </row>
    <row r="166" spans="1:9" ht="21" x14ac:dyDescent="0.35">
      <c r="B166" s="232"/>
    </row>
  </sheetData>
  <mergeCells count="7">
    <mergeCell ref="A84:F84"/>
    <mergeCell ref="A3:F3"/>
    <mergeCell ref="A9:A10"/>
    <mergeCell ref="B9:B10"/>
    <mergeCell ref="C9:D9"/>
    <mergeCell ref="E9:F9"/>
    <mergeCell ref="A12:F12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L146"/>
  <sheetViews>
    <sheetView view="pageBreakPreview" topLeftCell="A46" zoomScale="80" zoomScaleSheetLayoutView="80" workbookViewId="0">
      <selection activeCell="A7" sqref="A7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74" t="s">
        <v>449</v>
      </c>
      <c r="E10" s="374" t="s">
        <v>448</v>
      </c>
      <c r="F10" s="374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ht="21" customHeight="1" x14ac:dyDescent="0.3">
      <c r="A12" s="1206" t="s">
        <v>550</v>
      </c>
      <c r="B12" s="1207"/>
      <c r="C12" s="1207"/>
      <c r="D12" s="1207"/>
      <c r="E12" s="1207"/>
      <c r="F12" s="1208"/>
      <c r="G12" s="223"/>
      <c r="H12" s="223"/>
      <c r="I12" s="223"/>
    </row>
    <row r="13" spans="1:11" s="506" customFormat="1" ht="21.6" customHeight="1" x14ac:dyDescent="0.25">
      <c r="A13" s="502">
        <v>1</v>
      </c>
      <c r="B13" s="503" t="s">
        <v>450</v>
      </c>
      <c r="C13" s="489" t="s">
        <v>374</v>
      </c>
      <c r="D13" s="490">
        <f>SUM(D14:D18)</f>
        <v>0</v>
      </c>
      <c r="E13" s="489" t="s">
        <v>374</v>
      </c>
      <c r="F13" s="490">
        <f>SUM(F14:F18)</f>
        <v>0</v>
      </c>
      <c r="G13" s="504"/>
      <c r="H13" s="504"/>
      <c r="I13" s="504"/>
      <c r="J13" s="505"/>
    </row>
    <row r="14" spans="1:11" x14ac:dyDescent="0.3">
      <c r="A14" s="454"/>
      <c r="B14" s="491" t="s">
        <v>451</v>
      </c>
      <c r="C14" s="492"/>
      <c r="D14" s="467"/>
      <c r="E14" s="492"/>
      <c r="F14" s="467"/>
      <c r="G14" s="220"/>
      <c r="H14" s="220"/>
      <c r="I14" s="220">
        <f t="shared" ref="I14:I69" si="0">F14-H14</f>
        <v>0</v>
      </c>
    </row>
    <row r="15" spans="1:11" x14ac:dyDescent="0.3">
      <c r="A15" s="454"/>
      <c r="B15" s="507" t="s">
        <v>580</v>
      </c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x14ac:dyDescent="0.3">
      <c r="A17" s="454"/>
      <c r="B17" s="491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x14ac:dyDescent="0.3">
      <c r="A18" s="454"/>
      <c r="B18" s="450"/>
      <c r="C18" s="492"/>
      <c r="D18" s="467"/>
      <c r="E18" s="492"/>
      <c r="F18" s="467"/>
      <c r="G18" s="220"/>
      <c r="H18" s="220"/>
      <c r="I18" s="220">
        <f t="shared" si="0"/>
        <v>0</v>
      </c>
    </row>
    <row r="19" spans="1:10" s="506" customFormat="1" ht="21.6" customHeight="1" x14ac:dyDescent="0.25">
      <c r="A19" s="502">
        <v>2</v>
      </c>
      <c r="B19" s="503" t="s">
        <v>452</v>
      </c>
      <c r="C19" s="489" t="s">
        <v>374</v>
      </c>
      <c r="D19" s="490">
        <f>SUM(D20:D26)</f>
        <v>0</v>
      </c>
      <c r="E19" s="489" t="s">
        <v>374</v>
      </c>
      <c r="F19" s="490">
        <f>SUM(F20:F26)</f>
        <v>0</v>
      </c>
      <c r="G19" s="504"/>
      <c r="H19" s="504"/>
      <c r="I19" s="504"/>
      <c r="J19" s="505"/>
    </row>
    <row r="20" spans="1:10" x14ac:dyDescent="0.3">
      <c r="A20" s="454"/>
      <c r="B20" s="491" t="s">
        <v>267</v>
      </c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x14ac:dyDescent="0.3">
      <c r="A26" s="454"/>
      <c r="B26" s="491"/>
      <c r="C26" s="492"/>
      <c r="D26" s="467"/>
      <c r="E26" s="492"/>
      <c r="F26" s="467"/>
      <c r="G26" s="220"/>
      <c r="H26" s="220"/>
      <c r="I26" s="220">
        <f t="shared" si="0"/>
        <v>0</v>
      </c>
    </row>
    <row r="27" spans="1:10" s="506" customFormat="1" ht="21.6" customHeight="1" x14ac:dyDescent="0.25">
      <c r="A27" s="502">
        <v>3</v>
      </c>
      <c r="B27" s="503" t="s">
        <v>453</v>
      </c>
      <c r="C27" s="489" t="s">
        <v>374</v>
      </c>
      <c r="D27" s="490">
        <f>SUM(D28:D32)</f>
        <v>0</v>
      </c>
      <c r="E27" s="489" t="s">
        <v>374</v>
      </c>
      <c r="F27" s="490">
        <f>SUM(F28:F33)</f>
        <v>0</v>
      </c>
      <c r="G27" s="504"/>
      <c r="H27" s="504"/>
      <c r="I27" s="504"/>
      <c r="J27" s="505"/>
    </row>
    <row r="28" spans="1:10" x14ac:dyDescent="0.3">
      <c r="A28" s="454"/>
      <c r="B28" s="491" t="s">
        <v>267</v>
      </c>
      <c r="C28" s="492"/>
      <c r="D28" s="467"/>
      <c r="E28" s="492"/>
      <c r="F28" s="467"/>
      <c r="G28" s="220"/>
      <c r="H28" s="220"/>
      <c r="I28" s="220">
        <f t="shared" si="0"/>
        <v>0</v>
      </c>
    </row>
    <row r="29" spans="1:10" x14ac:dyDescent="0.3">
      <c r="A29" s="454"/>
      <c r="B29" s="493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x14ac:dyDescent="0.3">
      <c r="A30" s="454"/>
      <c r="B30" s="491"/>
      <c r="C30" s="492"/>
      <c r="D30" s="467"/>
      <c r="E30" s="492"/>
      <c r="F30" s="467"/>
      <c r="G30" s="220"/>
      <c r="H30" s="229"/>
      <c r="I30" s="220">
        <f t="shared" si="0"/>
        <v>0</v>
      </c>
    </row>
    <row r="31" spans="1:10" x14ac:dyDescent="0.3">
      <c r="A31" s="454"/>
      <c r="B31" s="494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x14ac:dyDescent="0.3">
      <c r="A33" s="454"/>
      <c r="B33" s="491"/>
      <c r="C33" s="492"/>
      <c r="D33" s="467"/>
      <c r="E33" s="492"/>
      <c r="F33" s="467"/>
      <c r="G33" s="220"/>
      <c r="H33" s="220"/>
      <c r="I33" s="220">
        <f t="shared" si="0"/>
        <v>0</v>
      </c>
    </row>
    <row r="34" spans="1:10" s="506" customFormat="1" ht="21.6" customHeight="1" x14ac:dyDescent="0.25">
      <c r="A34" s="502">
        <v>4</v>
      </c>
      <c r="B34" s="503" t="s">
        <v>454</v>
      </c>
      <c r="C34" s="489" t="s">
        <v>374</v>
      </c>
      <c r="D34" s="490">
        <f>SUM(D35:D68)</f>
        <v>0</v>
      </c>
      <c r="E34" s="489" t="s">
        <v>374</v>
      </c>
      <c r="F34" s="490">
        <f>SUM(F36:F72)</f>
        <v>0</v>
      </c>
      <c r="G34" s="504"/>
      <c r="H34" s="504"/>
      <c r="I34" s="504"/>
      <c r="J34" s="505"/>
    </row>
    <row r="35" spans="1:10" x14ac:dyDescent="0.3">
      <c r="A35" s="501"/>
      <c r="B35" s="491" t="s">
        <v>267</v>
      </c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x14ac:dyDescent="0.3">
      <c r="A36" s="495"/>
      <c r="B36" s="507" t="s">
        <v>581</v>
      </c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 t="s">
        <v>582</v>
      </c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t="37.5" x14ac:dyDescent="0.3">
      <c r="A38" s="495"/>
      <c r="B38" s="507" t="s">
        <v>583</v>
      </c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t="56.25" x14ac:dyDescent="0.3">
      <c r="A39" s="495"/>
      <c r="B39" s="507" t="s">
        <v>584</v>
      </c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t="37.5" x14ac:dyDescent="0.3">
      <c r="A40" s="495"/>
      <c r="B40" s="507" t="s">
        <v>585</v>
      </c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t="56.25" x14ac:dyDescent="0.3">
      <c r="A41" s="495"/>
      <c r="B41" s="507" t="s">
        <v>586</v>
      </c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t="37.5" x14ac:dyDescent="0.3">
      <c r="A42" s="495"/>
      <c r="B42" s="507" t="s">
        <v>587</v>
      </c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507" t="s">
        <v>588</v>
      </c>
      <c r="C43" s="492"/>
      <c r="D43" s="467"/>
      <c r="E43" s="492"/>
      <c r="F43" s="467"/>
      <c r="G43" s="220"/>
      <c r="H43" s="220"/>
      <c r="I43" s="220">
        <f t="shared" si="0"/>
        <v>0</v>
      </c>
    </row>
    <row r="44" spans="1:10" x14ac:dyDescent="0.3">
      <c r="A44" s="495"/>
      <c r="B44" s="507" t="s">
        <v>589</v>
      </c>
      <c r="C44" s="492"/>
      <c r="D44" s="467"/>
      <c r="E44" s="492"/>
      <c r="F44" s="467"/>
      <c r="G44" s="220"/>
      <c r="H44" s="220"/>
      <c r="I44" s="220">
        <f t="shared" si="0"/>
        <v>0</v>
      </c>
    </row>
    <row r="45" spans="1:10" x14ac:dyDescent="0.3">
      <c r="A45" s="495"/>
      <c r="B45" s="507" t="s">
        <v>590</v>
      </c>
      <c r="C45" s="492"/>
      <c r="D45" s="467"/>
      <c r="E45" s="492"/>
      <c r="F45" s="467"/>
      <c r="G45" s="220"/>
      <c r="H45" s="220"/>
      <c r="I45" s="220">
        <f t="shared" si="0"/>
        <v>0</v>
      </c>
    </row>
    <row r="46" spans="1:10" ht="37.5" x14ac:dyDescent="0.3">
      <c r="A46" s="495"/>
      <c r="B46" s="507" t="s">
        <v>591</v>
      </c>
      <c r="C46" s="492"/>
      <c r="D46" s="467"/>
      <c r="E46" s="492"/>
      <c r="F46" s="467"/>
      <c r="G46" s="220"/>
      <c r="H46" s="220"/>
      <c r="I46" s="220">
        <f t="shared" si="0"/>
        <v>0</v>
      </c>
    </row>
    <row r="47" spans="1:10" ht="37.5" x14ac:dyDescent="0.3">
      <c r="A47" s="495"/>
      <c r="B47" s="507" t="s">
        <v>592</v>
      </c>
      <c r="C47" s="492"/>
      <c r="D47" s="467"/>
      <c r="E47" s="492"/>
      <c r="F47" s="467"/>
      <c r="G47" s="220"/>
      <c r="H47" s="220"/>
      <c r="I47" s="220">
        <f t="shared" si="0"/>
        <v>0</v>
      </c>
    </row>
    <row r="48" spans="1:10" ht="37.5" x14ac:dyDescent="0.3">
      <c r="A48" s="495"/>
      <c r="B48" s="507" t="s">
        <v>593</v>
      </c>
      <c r="C48" s="492"/>
      <c r="D48" s="467"/>
      <c r="E48" s="492"/>
      <c r="F48" s="467"/>
      <c r="G48" s="220"/>
      <c r="H48" s="220"/>
      <c r="I48" s="220">
        <f t="shared" si="0"/>
        <v>0</v>
      </c>
    </row>
    <row r="49" spans="1:9" ht="56.25" x14ac:dyDescent="0.3">
      <c r="A49" s="495"/>
      <c r="B49" s="507" t="s">
        <v>594</v>
      </c>
      <c r="C49" s="492"/>
      <c r="D49" s="467"/>
      <c r="E49" s="492"/>
      <c r="F49" s="467"/>
      <c r="G49" s="220"/>
      <c r="H49" s="220"/>
      <c r="I49" s="220">
        <f t="shared" si="0"/>
        <v>0</v>
      </c>
    </row>
    <row r="50" spans="1:9" ht="37.5" x14ac:dyDescent="0.3">
      <c r="A50" s="495"/>
      <c r="B50" s="507" t="s">
        <v>595</v>
      </c>
      <c r="C50" s="492"/>
      <c r="D50" s="467"/>
      <c r="E50" s="492"/>
      <c r="F50" s="467"/>
      <c r="G50" s="220"/>
      <c r="H50" s="220"/>
      <c r="I50" s="220">
        <f t="shared" si="0"/>
        <v>0</v>
      </c>
    </row>
    <row r="51" spans="1:9" ht="37.5" x14ac:dyDescent="0.3">
      <c r="A51" s="495"/>
      <c r="B51" s="507" t="s">
        <v>596</v>
      </c>
      <c r="C51" s="492"/>
      <c r="D51" s="467"/>
      <c r="E51" s="492"/>
      <c r="F51" s="467"/>
      <c r="G51" s="220"/>
      <c r="H51" s="220"/>
      <c r="I51" s="220">
        <f t="shared" si="0"/>
        <v>0</v>
      </c>
    </row>
    <row r="52" spans="1:9" x14ac:dyDescent="0.3">
      <c r="A52" s="495"/>
      <c r="B52" s="507" t="s">
        <v>597</v>
      </c>
      <c r="C52" s="492"/>
      <c r="D52" s="467"/>
      <c r="E52" s="492"/>
      <c r="F52" s="467"/>
      <c r="G52" s="220"/>
      <c r="H52" s="220"/>
      <c r="I52" s="220">
        <f t="shared" si="0"/>
        <v>0</v>
      </c>
    </row>
    <row r="53" spans="1:9" ht="37.5" x14ac:dyDescent="0.3">
      <c r="A53" s="495"/>
      <c r="B53" s="507" t="s">
        <v>598</v>
      </c>
      <c r="C53" s="492"/>
      <c r="D53" s="467"/>
      <c r="E53" s="492"/>
      <c r="F53" s="467"/>
      <c r="G53" s="220"/>
      <c r="H53" s="220"/>
      <c r="I53" s="220">
        <f t="shared" si="0"/>
        <v>0</v>
      </c>
    </row>
    <row r="54" spans="1:9" x14ac:dyDescent="0.3">
      <c r="A54" s="495"/>
      <c r="B54" s="507" t="s">
        <v>599</v>
      </c>
      <c r="C54" s="492"/>
      <c r="D54" s="467"/>
      <c r="E54" s="492"/>
      <c r="F54" s="467"/>
      <c r="G54" s="220"/>
      <c r="H54" s="220"/>
      <c r="I54" s="220">
        <f t="shared" si="0"/>
        <v>0</v>
      </c>
    </row>
    <row r="55" spans="1:9" x14ac:dyDescent="0.3">
      <c r="A55" s="495"/>
      <c r="B55" s="507" t="s">
        <v>600</v>
      </c>
      <c r="C55" s="492"/>
      <c r="D55" s="467"/>
      <c r="E55" s="492"/>
      <c r="F55" s="467"/>
      <c r="G55" s="220"/>
      <c r="H55" s="220"/>
      <c r="I55" s="220">
        <f t="shared" si="0"/>
        <v>0</v>
      </c>
    </row>
    <row r="56" spans="1:9" ht="37.5" x14ac:dyDescent="0.3">
      <c r="A56" s="495"/>
      <c r="B56" s="507" t="s">
        <v>601</v>
      </c>
      <c r="C56" s="492"/>
      <c r="D56" s="467"/>
      <c r="E56" s="492"/>
      <c r="F56" s="467"/>
      <c r="G56" s="220"/>
      <c r="H56" s="220"/>
      <c r="I56" s="220">
        <f t="shared" si="0"/>
        <v>0</v>
      </c>
    </row>
    <row r="57" spans="1:9" x14ac:dyDescent="0.3">
      <c r="A57" s="495"/>
      <c r="B57" s="507" t="s">
        <v>602</v>
      </c>
      <c r="C57" s="492"/>
      <c r="D57" s="467"/>
      <c r="E57" s="492"/>
      <c r="F57" s="467"/>
      <c r="G57" s="220"/>
      <c r="H57" s="220"/>
      <c r="I57" s="220">
        <f t="shared" si="0"/>
        <v>0</v>
      </c>
    </row>
    <row r="58" spans="1:9" x14ac:dyDescent="0.3">
      <c r="A58" s="495"/>
      <c r="B58" s="507" t="s">
        <v>607</v>
      </c>
      <c r="C58" s="492"/>
      <c r="D58" s="467"/>
      <c r="E58" s="492"/>
      <c r="F58" s="467"/>
      <c r="G58" s="220"/>
      <c r="H58" s="220"/>
      <c r="I58" s="220">
        <f t="shared" si="0"/>
        <v>0</v>
      </c>
    </row>
    <row r="59" spans="1:9" ht="56.25" x14ac:dyDescent="0.3">
      <c r="A59" s="495"/>
      <c r="B59" s="507" t="s">
        <v>603</v>
      </c>
      <c r="C59" s="492"/>
      <c r="D59" s="467"/>
      <c r="E59" s="492"/>
      <c r="F59" s="467"/>
      <c r="G59" s="220"/>
      <c r="H59" s="220"/>
      <c r="I59" s="220">
        <f t="shared" si="0"/>
        <v>0</v>
      </c>
    </row>
    <row r="60" spans="1:9" x14ac:dyDescent="0.3">
      <c r="A60" s="495"/>
      <c r="B60" s="507" t="s">
        <v>606</v>
      </c>
      <c r="C60" s="492"/>
      <c r="D60" s="467"/>
      <c r="E60" s="492"/>
      <c r="F60" s="467"/>
      <c r="G60" s="220"/>
      <c r="H60" s="220"/>
      <c r="I60" s="220">
        <f t="shared" si="0"/>
        <v>0</v>
      </c>
    </row>
    <row r="61" spans="1:9" ht="37.5" x14ac:dyDescent="0.3">
      <c r="A61" s="495"/>
      <c r="B61" s="508" t="s">
        <v>604</v>
      </c>
      <c r="C61" s="492"/>
      <c r="D61" s="467"/>
      <c r="E61" s="492"/>
      <c r="F61" s="467"/>
      <c r="G61" s="220"/>
      <c r="H61" s="220"/>
      <c r="I61" s="220">
        <f t="shared" si="0"/>
        <v>0</v>
      </c>
    </row>
    <row r="62" spans="1:9" ht="37.5" x14ac:dyDescent="0.3">
      <c r="A62" s="495"/>
      <c r="B62" s="247" t="s">
        <v>605</v>
      </c>
      <c r="C62" s="492"/>
      <c r="D62" s="467"/>
      <c r="E62" s="492"/>
      <c r="F62" s="467"/>
      <c r="G62" s="220"/>
      <c r="H62" s="220"/>
      <c r="I62" s="220">
        <f t="shared" si="0"/>
        <v>0</v>
      </c>
    </row>
    <row r="63" spans="1:9" x14ac:dyDescent="0.3">
      <c r="A63" s="495"/>
      <c r="B63" s="491"/>
      <c r="C63" s="492"/>
      <c r="D63" s="467"/>
      <c r="E63" s="492"/>
      <c r="F63" s="467"/>
      <c r="G63" s="220"/>
      <c r="H63" s="220"/>
      <c r="I63" s="220">
        <f t="shared" si="0"/>
        <v>0</v>
      </c>
    </row>
    <row r="64" spans="1:9" x14ac:dyDescent="0.3">
      <c r="A64" s="495"/>
      <c r="B64" s="491"/>
      <c r="C64" s="492"/>
      <c r="D64" s="467"/>
      <c r="E64" s="492"/>
      <c r="F64" s="467"/>
      <c r="G64" s="220"/>
      <c r="H64" s="220"/>
      <c r="I64" s="220">
        <f t="shared" si="0"/>
        <v>0</v>
      </c>
    </row>
    <row r="65" spans="1:12" x14ac:dyDescent="0.3">
      <c r="A65" s="495"/>
      <c r="B65" s="491"/>
      <c r="C65" s="492"/>
      <c r="D65" s="467"/>
      <c r="E65" s="492"/>
      <c r="F65" s="467"/>
      <c r="G65" s="220"/>
      <c r="H65" s="220"/>
      <c r="I65" s="220">
        <f t="shared" si="0"/>
        <v>0</v>
      </c>
    </row>
    <row r="66" spans="1:12" ht="27.75" customHeight="1" x14ac:dyDescent="0.3">
      <c r="A66" s="495"/>
      <c r="B66" s="491"/>
      <c r="C66" s="492"/>
      <c r="D66" s="467"/>
      <c r="E66" s="492"/>
      <c r="F66" s="467"/>
      <c r="G66" s="220"/>
      <c r="H66" s="229"/>
      <c r="I66" s="220">
        <f t="shared" si="0"/>
        <v>0</v>
      </c>
    </row>
    <row r="67" spans="1:12" x14ac:dyDescent="0.3">
      <c r="A67" s="495"/>
      <c r="B67" s="491"/>
      <c r="C67" s="492"/>
      <c r="D67" s="467"/>
      <c r="E67" s="492"/>
      <c r="F67" s="467"/>
      <c r="G67" s="220"/>
      <c r="H67" s="229"/>
      <c r="I67" s="220">
        <f t="shared" si="0"/>
        <v>0</v>
      </c>
    </row>
    <row r="68" spans="1:12" x14ac:dyDescent="0.3">
      <c r="A68" s="495"/>
      <c r="B68" s="494"/>
      <c r="C68" s="492"/>
      <c r="D68" s="467"/>
      <c r="E68" s="492"/>
      <c r="F68" s="467"/>
      <c r="G68" s="220"/>
      <c r="H68" s="229"/>
      <c r="I68" s="220">
        <f t="shared" si="0"/>
        <v>0</v>
      </c>
      <c r="L68" s="236"/>
    </row>
    <row r="69" spans="1:12" x14ac:dyDescent="0.3">
      <c r="A69" s="495"/>
      <c r="B69" s="491"/>
      <c r="C69" s="492"/>
      <c r="D69" s="467"/>
      <c r="E69" s="492"/>
      <c r="F69" s="467"/>
      <c r="G69" s="496"/>
      <c r="H69" s="220"/>
      <c r="I69" s="220">
        <f t="shared" si="0"/>
        <v>0</v>
      </c>
    </row>
    <row r="70" spans="1:12" x14ac:dyDescent="0.3">
      <c r="A70" s="495"/>
      <c r="B70" s="491"/>
      <c r="C70" s="492"/>
      <c r="D70" s="467"/>
      <c r="E70" s="492"/>
      <c r="F70" s="467"/>
      <c r="G70" s="220"/>
      <c r="H70" s="229"/>
      <c r="I70" s="220">
        <f>F70-H70</f>
        <v>0</v>
      </c>
    </row>
    <row r="71" spans="1:12" x14ac:dyDescent="0.3">
      <c r="A71" s="495"/>
      <c r="B71" s="491"/>
      <c r="C71" s="492"/>
      <c r="D71" s="467"/>
      <c r="E71" s="492"/>
      <c r="F71" s="467"/>
      <c r="G71" s="220"/>
      <c r="H71" s="220"/>
      <c r="I71" s="220">
        <f>F71-H71</f>
        <v>0</v>
      </c>
    </row>
    <row r="72" spans="1:12" x14ac:dyDescent="0.3">
      <c r="A72" s="495"/>
      <c r="B72" s="491"/>
      <c r="C72" s="492"/>
      <c r="D72" s="467"/>
      <c r="E72" s="492"/>
      <c r="F72" s="467"/>
      <c r="G72" s="220"/>
      <c r="H72" s="220"/>
      <c r="I72" s="220"/>
    </row>
    <row r="73" spans="1:12" ht="21" customHeight="1" x14ac:dyDescent="0.3">
      <c r="A73" s="497"/>
      <c r="B73" s="498" t="s">
        <v>364</v>
      </c>
      <c r="C73" s="499" t="s">
        <v>374</v>
      </c>
      <c r="D73" s="500">
        <f>D34+D27+D19+D13</f>
        <v>0</v>
      </c>
      <c r="E73" s="499" t="s">
        <v>374</v>
      </c>
      <c r="F73" s="500">
        <f>F13+F19+F27+F34</f>
        <v>0</v>
      </c>
      <c r="G73" s="500">
        <f>G13+G19+G27+G34</f>
        <v>0</v>
      </c>
      <c r="H73" s="500">
        <f>H13+H19+H27+H34</f>
        <v>0</v>
      </c>
      <c r="I73" s="500">
        <f>I13+I19+I27+I34</f>
        <v>0</v>
      </c>
    </row>
    <row r="74" spans="1:12" x14ac:dyDescent="0.3">
      <c r="A74" s="1206" t="s">
        <v>551</v>
      </c>
      <c r="B74" s="1207"/>
      <c r="C74" s="1207"/>
      <c r="D74" s="1207"/>
      <c r="E74" s="1207"/>
      <c r="F74" s="1208"/>
    </row>
    <row r="75" spans="1:12" x14ac:dyDescent="0.3">
      <c r="A75" s="502">
        <v>1</v>
      </c>
      <c r="B75" s="503" t="s">
        <v>450</v>
      </c>
      <c r="C75" s="489" t="s">
        <v>374</v>
      </c>
      <c r="D75" s="490">
        <f>SUM(D76:D80)</f>
        <v>0</v>
      </c>
      <c r="E75" s="489" t="s">
        <v>374</v>
      </c>
      <c r="F75" s="490">
        <f>SUM(F76:F80)</f>
        <v>0</v>
      </c>
      <c r="G75" s="504"/>
      <c r="H75" s="504"/>
      <c r="I75" s="504"/>
    </row>
    <row r="76" spans="1:12" x14ac:dyDescent="0.3">
      <c r="A76" s="454"/>
      <c r="B76" s="491" t="s">
        <v>451</v>
      </c>
      <c r="C76" s="492"/>
      <c r="D76" s="467"/>
      <c r="E76" s="492"/>
      <c r="F76" s="467"/>
      <c r="G76" s="220"/>
      <c r="H76" s="220"/>
      <c r="I76" s="220">
        <f t="shared" ref="I76:I80" si="1">F76-H76</f>
        <v>0</v>
      </c>
    </row>
    <row r="77" spans="1:12" x14ac:dyDescent="0.3">
      <c r="A77" s="454"/>
      <c r="B77" s="507" t="s">
        <v>580</v>
      </c>
      <c r="C77" s="492"/>
      <c r="D77" s="467"/>
      <c r="E77" s="492"/>
      <c r="F77" s="467"/>
      <c r="G77" s="220"/>
      <c r="H77" s="220"/>
      <c r="I77" s="220">
        <f t="shared" si="1"/>
        <v>0</v>
      </c>
    </row>
    <row r="78" spans="1:12" s="82" customFormat="1" ht="23.25" customHeight="1" x14ac:dyDescent="0.3">
      <c r="A78" s="454"/>
      <c r="B78" s="491"/>
      <c r="C78" s="492"/>
      <c r="D78" s="467"/>
      <c r="E78" s="492"/>
      <c r="F78" s="467"/>
      <c r="G78" s="220"/>
      <c r="H78" s="220"/>
      <c r="I78" s="220">
        <f t="shared" si="1"/>
        <v>0</v>
      </c>
    </row>
    <row r="79" spans="1:12" s="82" customFormat="1" x14ac:dyDescent="0.3">
      <c r="A79" s="454"/>
      <c r="B79" s="491"/>
      <c r="C79" s="492"/>
      <c r="D79" s="467"/>
      <c r="E79" s="492"/>
      <c r="F79" s="467"/>
      <c r="G79" s="220"/>
      <c r="H79" s="220"/>
      <c r="I79" s="220">
        <f t="shared" si="1"/>
        <v>0</v>
      </c>
    </row>
    <row r="80" spans="1:12" s="82" customFormat="1" x14ac:dyDescent="0.3">
      <c r="A80" s="454"/>
      <c r="B80" s="450"/>
      <c r="C80" s="492"/>
      <c r="D80" s="467"/>
      <c r="E80" s="492"/>
      <c r="F80" s="467"/>
      <c r="G80" s="220"/>
      <c r="H80" s="220"/>
      <c r="I80" s="220">
        <f t="shared" si="1"/>
        <v>0</v>
      </c>
    </row>
    <row r="81" spans="1:10" s="82" customFormat="1" ht="37.5" x14ac:dyDescent="0.25">
      <c r="A81" s="502">
        <v>2</v>
      </c>
      <c r="B81" s="503" t="s">
        <v>452</v>
      </c>
      <c r="C81" s="489" t="s">
        <v>374</v>
      </c>
      <c r="D81" s="490">
        <f>SUM(D82:D88)</f>
        <v>0</v>
      </c>
      <c r="E81" s="489" t="s">
        <v>374</v>
      </c>
      <c r="F81" s="490">
        <f>SUM(F82:F88)</f>
        <v>0</v>
      </c>
      <c r="G81" s="504"/>
      <c r="H81" s="504"/>
      <c r="I81" s="504"/>
    </row>
    <row r="82" spans="1:10" s="82" customFormat="1" x14ac:dyDescent="0.3">
      <c r="A82" s="454"/>
      <c r="B82" s="491" t="s">
        <v>267</v>
      </c>
      <c r="C82" s="492"/>
      <c r="D82" s="467"/>
      <c r="E82" s="492"/>
      <c r="F82" s="467"/>
      <c r="G82" s="220"/>
      <c r="H82" s="220"/>
      <c r="I82" s="220">
        <f t="shared" ref="I82:I88" si="2">F82-H82</f>
        <v>0</v>
      </c>
    </row>
    <row r="83" spans="1:10" s="102" customFormat="1" x14ac:dyDescent="0.3">
      <c r="A83" s="454"/>
      <c r="B83" s="491"/>
      <c r="C83" s="492"/>
      <c r="D83" s="467"/>
      <c r="E83" s="492"/>
      <c r="F83" s="467"/>
      <c r="G83" s="220"/>
      <c r="H83" s="220"/>
      <c r="I83" s="220">
        <f t="shared" si="2"/>
        <v>0</v>
      </c>
      <c r="J83" s="233"/>
    </row>
    <row r="84" spans="1:10" x14ac:dyDescent="0.3">
      <c r="A84" s="454"/>
      <c r="B84" s="491"/>
      <c r="C84" s="492"/>
      <c r="D84" s="467"/>
      <c r="E84" s="492"/>
      <c r="F84" s="467"/>
      <c r="G84" s="220"/>
      <c r="H84" s="220"/>
      <c r="I84" s="220">
        <f t="shared" si="2"/>
        <v>0</v>
      </c>
    </row>
    <row r="85" spans="1:10" x14ac:dyDescent="0.3">
      <c r="A85" s="454"/>
      <c r="B85" s="491"/>
      <c r="C85" s="492"/>
      <c r="D85" s="467"/>
      <c r="E85" s="492"/>
      <c r="F85" s="467"/>
      <c r="G85" s="220"/>
      <c r="H85" s="220"/>
      <c r="I85" s="220">
        <f t="shared" si="2"/>
        <v>0</v>
      </c>
    </row>
    <row r="86" spans="1:10" x14ac:dyDescent="0.3">
      <c r="A86" s="454"/>
      <c r="B86" s="491"/>
      <c r="C86" s="492"/>
      <c r="D86" s="467"/>
      <c r="E86" s="492"/>
      <c r="F86" s="467"/>
      <c r="G86" s="220"/>
      <c r="H86" s="220"/>
      <c r="I86" s="220">
        <f t="shared" si="2"/>
        <v>0</v>
      </c>
    </row>
    <row r="87" spans="1:10" x14ac:dyDescent="0.3">
      <c r="A87" s="454"/>
      <c r="B87" s="491"/>
      <c r="C87" s="492"/>
      <c r="D87" s="467"/>
      <c r="E87" s="492"/>
      <c r="F87" s="467"/>
      <c r="G87" s="220"/>
      <c r="H87" s="220"/>
      <c r="I87" s="220">
        <f t="shared" si="2"/>
        <v>0</v>
      </c>
    </row>
    <row r="88" spans="1:10" x14ac:dyDescent="0.3">
      <c r="A88" s="454"/>
      <c r="B88" s="491"/>
      <c r="C88" s="492"/>
      <c r="D88" s="467"/>
      <c r="E88" s="492"/>
      <c r="F88" s="467"/>
      <c r="G88" s="220"/>
      <c r="H88" s="220"/>
      <c r="I88" s="220">
        <f t="shared" si="2"/>
        <v>0</v>
      </c>
    </row>
    <row r="89" spans="1:10" x14ac:dyDescent="0.3">
      <c r="A89" s="502">
        <v>3</v>
      </c>
      <c r="B89" s="503" t="s">
        <v>453</v>
      </c>
      <c r="C89" s="489" t="s">
        <v>374</v>
      </c>
      <c r="D89" s="490">
        <f>SUM(D90:D94)</f>
        <v>0</v>
      </c>
      <c r="E89" s="489" t="s">
        <v>374</v>
      </c>
      <c r="F89" s="490">
        <f>SUM(F90:F95)</f>
        <v>0</v>
      </c>
      <c r="G89" s="504"/>
      <c r="H89" s="504"/>
      <c r="I89" s="504"/>
    </row>
    <row r="90" spans="1:10" x14ac:dyDescent="0.3">
      <c r="A90" s="454"/>
      <c r="B90" s="491" t="s">
        <v>267</v>
      </c>
      <c r="C90" s="492"/>
      <c r="D90" s="467"/>
      <c r="E90" s="492"/>
      <c r="F90" s="467"/>
      <c r="G90" s="220"/>
      <c r="H90" s="220"/>
      <c r="I90" s="220">
        <f t="shared" ref="I90:I95" si="3">F90-H90</f>
        <v>0</v>
      </c>
    </row>
    <row r="91" spans="1:10" x14ac:dyDescent="0.3">
      <c r="A91" s="454"/>
      <c r="B91" s="493"/>
      <c r="C91" s="492"/>
      <c r="D91" s="467"/>
      <c r="E91" s="492"/>
      <c r="F91" s="467"/>
      <c r="G91" s="220"/>
      <c r="H91" s="229"/>
      <c r="I91" s="220">
        <f t="shared" si="3"/>
        <v>0</v>
      </c>
    </row>
    <row r="92" spans="1:10" x14ac:dyDescent="0.3">
      <c r="A92" s="454"/>
      <c r="B92" s="491"/>
      <c r="C92" s="492"/>
      <c r="D92" s="467"/>
      <c r="E92" s="492"/>
      <c r="F92" s="467"/>
      <c r="G92" s="220"/>
      <c r="H92" s="229"/>
      <c r="I92" s="220">
        <f t="shared" si="3"/>
        <v>0</v>
      </c>
    </row>
    <row r="93" spans="1:10" x14ac:dyDescent="0.3">
      <c r="A93" s="454"/>
      <c r="B93" s="494"/>
      <c r="C93" s="492"/>
      <c r="D93" s="467"/>
      <c r="E93" s="492"/>
      <c r="F93" s="467"/>
      <c r="G93" s="220"/>
      <c r="H93" s="220"/>
      <c r="I93" s="220">
        <f t="shared" si="3"/>
        <v>0</v>
      </c>
    </row>
    <row r="94" spans="1:10" x14ac:dyDescent="0.3">
      <c r="A94" s="454"/>
      <c r="B94" s="491"/>
      <c r="C94" s="492"/>
      <c r="D94" s="467"/>
      <c r="E94" s="492"/>
      <c r="F94" s="467"/>
      <c r="G94" s="220"/>
      <c r="H94" s="220"/>
      <c r="I94" s="220">
        <f t="shared" si="3"/>
        <v>0</v>
      </c>
    </row>
    <row r="95" spans="1:10" x14ac:dyDescent="0.3">
      <c r="A95" s="454"/>
      <c r="B95" s="491"/>
      <c r="C95" s="492"/>
      <c r="D95" s="467"/>
      <c r="E95" s="492"/>
      <c r="F95" s="467"/>
      <c r="G95" s="220"/>
      <c r="H95" s="220"/>
      <c r="I95" s="220">
        <f t="shared" si="3"/>
        <v>0</v>
      </c>
    </row>
    <row r="96" spans="1:10" x14ac:dyDescent="0.3">
      <c r="A96" s="502">
        <v>4</v>
      </c>
      <c r="B96" s="503" t="s">
        <v>454</v>
      </c>
      <c r="C96" s="489" t="s">
        <v>374</v>
      </c>
      <c r="D96" s="490">
        <f>SUM(D97:D130)</f>
        <v>0</v>
      </c>
      <c r="E96" s="489" t="s">
        <v>374</v>
      </c>
      <c r="F96" s="490">
        <f>SUM(F98:F134)</f>
        <v>0</v>
      </c>
      <c r="G96" s="504"/>
      <c r="H96" s="504"/>
      <c r="I96" s="504"/>
    </row>
    <row r="97" spans="1:9" x14ac:dyDescent="0.3">
      <c r="A97" s="501"/>
      <c r="B97" s="491" t="s">
        <v>267</v>
      </c>
      <c r="C97" s="492"/>
      <c r="D97" s="467"/>
      <c r="E97" s="492"/>
      <c r="F97" s="467"/>
      <c r="G97" s="220"/>
      <c r="H97" s="220"/>
      <c r="I97" s="220">
        <f t="shared" ref="I97:I131" si="4">F97-H97</f>
        <v>0</v>
      </c>
    </row>
    <row r="98" spans="1:9" x14ac:dyDescent="0.3">
      <c r="A98" s="495"/>
      <c r="B98" s="507" t="s">
        <v>581</v>
      </c>
      <c r="C98" s="492"/>
      <c r="D98" s="467"/>
      <c r="E98" s="492"/>
      <c r="F98" s="467"/>
      <c r="G98" s="220"/>
      <c r="H98" s="220"/>
      <c r="I98" s="220">
        <f t="shared" si="4"/>
        <v>0</v>
      </c>
    </row>
    <row r="99" spans="1:9" x14ac:dyDescent="0.3">
      <c r="A99" s="495"/>
      <c r="B99" s="507" t="s">
        <v>582</v>
      </c>
      <c r="C99" s="492"/>
      <c r="D99" s="467"/>
      <c r="E99" s="492"/>
      <c r="F99" s="467"/>
      <c r="G99" s="220"/>
      <c r="H99" s="220"/>
      <c r="I99" s="220">
        <f t="shared" si="4"/>
        <v>0</v>
      </c>
    </row>
    <row r="100" spans="1:9" ht="37.5" x14ac:dyDescent="0.3">
      <c r="A100" s="495"/>
      <c r="B100" s="507" t="s">
        <v>583</v>
      </c>
      <c r="C100" s="492"/>
      <c r="D100" s="467"/>
      <c r="E100" s="492"/>
      <c r="F100" s="467"/>
      <c r="G100" s="220"/>
      <c r="H100" s="220"/>
      <c r="I100" s="220">
        <f t="shared" si="4"/>
        <v>0</v>
      </c>
    </row>
    <row r="101" spans="1:9" ht="56.25" x14ac:dyDescent="0.3">
      <c r="A101" s="495"/>
      <c r="B101" s="507" t="s">
        <v>584</v>
      </c>
      <c r="C101" s="492"/>
      <c r="D101" s="467"/>
      <c r="E101" s="492"/>
      <c r="F101" s="467"/>
      <c r="G101" s="220"/>
      <c r="H101" s="220"/>
      <c r="I101" s="220">
        <f t="shared" si="4"/>
        <v>0</v>
      </c>
    </row>
    <row r="102" spans="1:9" ht="37.5" x14ac:dyDescent="0.3">
      <c r="A102" s="495"/>
      <c r="B102" s="507" t="s">
        <v>585</v>
      </c>
      <c r="C102" s="492"/>
      <c r="D102" s="467"/>
      <c r="E102" s="492"/>
      <c r="F102" s="467"/>
      <c r="G102" s="220"/>
      <c r="H102" s="220"/>
      <c r="I102" s="220">
        <f t="shared" si="4"/>
        <v>0</v>
      </c>
    </row>
    <row r="103" spans="1:9" ht="56.25" x14ac:dyDescent="0.3">
      <c r="A103" s="495"/>
      <c r="B103" s="507" t="s">
        <v>586</v>
      </c>
      <c r="C103" s="492"/>
      <c r="D103" s="467"/>
      <c r="E103" s="492"/>
      <c r="F103" s="467"/>
      <c r="G103" s="220"/>
      <c r="H103" s="220"/>
      <c r="I103" s="220">
        <f t="shared" si="4"/>
        <v>0</v>
      </c>
    </row>
    <row r="104" spans="1:9" ht="37.5" x14ac:dyDescent="0.3">
      <c r="A104" s="495"/>
      <c r="B104" s="507" t="s">
        <v>587</v>
      </c>
      <c r="C104" s="492"/>
      <c r="D104" s="467"/>
      <c r="E104" s="492"/>
      <c r="F104" s="467"/>
      <c r="G104" s="220"/>
      <c r="H104" s="220"/>
      <c r="I104" s="220">
        <f t="shared" si="4"/>
        <v>0</v>
      </c>
    </row>
    <row r="105" spans="1:9" x14ac:dyDescent="0.3">
      <c r="A105" s="495"/>
      <c r="B105" s="507" t="s">
        <v>588</v>
      </c>
      <c r="C105" s="492"/>
      <c r="D105" s="467"/>
      <c r="E105" s="492"/>
      <c r="F105" s="467"/>
      <c r="G105" s="220"/>
      <c r="H105" s="220"/>
      <c r="I105" s="220">
        <f t="shared" si="4"/>
        <v>0</v>
      </c>
    </row>
    <row r="106" spans="1:9" x14ac:dyDescent="0.3">
      <c r="A106" s="495"/>
      <c r="B106" s="507" t="s">
        <v>589</v>
      </c>
      <c r="C106" s="492"/>
      <c r="D106" s="467"/>
      <c r="E106" s="492"/>
      <c r="F106" s="467"/>
      <c r="G106" s="220"/>
      <c r="H106" s="220"/>
      <c r="I106" s="220">
        <f t="shared" si="4"/>
        <v>0</v>
      </c>
    </row>
    <row r="107" spans="1:9" x14ac:dyDescent="0.3">
      <c r="A107" s="495"/>
      <c r="B107" s="507" t="s">
        <v>590</v>
      </c>
      <c r="C107" s="492"/>
      <c r="D107" s="467"/>
      <c r="E107" s="492"/>
      <c r="F107" s="467"/>
      <c r="G107" s="220"/>
      <c r="H107" s="220"/>
      <c r="I107" s="220">
        <f t="shared" si="4"/>
        <v>0</v>
      </c>
    </row>
    <row r="108" spans="1:9" ht="37.5" x14ac:dyDescent="0.3">
      <c r="A108" s="495"/>
      <c r="B108" s="507" t="s">
        <v>591</v>
      </c>
      <c r="C108" s="492"/>
      <c r="D108" s="467"/>
      <c r="E108" s="492"/>
      <c r="F108" s="467"/>
      <c r="G108" s="220"/>
      <c r="H108" s="220"/>
      <c r="I108" s="220">
        <f t="shared" si="4"/>
        <v>0</v>
      </c>
    </row>
    <row r="109" spans="1:9" ht="37.5" x14ac:dyDescent="0.3">
      <c r="A109" s="495"/>
      <c r="B109" s="507" t="s">
        <v>592</v>
      </c>
      <c r="C109" s="492"/>
      <c r="D109" s="467"/>
      <c r="E109" s="492"/>
      <c r="F109" s="467"/>
      <c r="G109" s="220"/>
      <c r="H109" s="220"/>
      <c r="I109" s="220">
        <f t="shared" si="4"/>
        <v>0</v>
      </c>
    </row>
    <row r="110" spans="1:9" ht="37.5" x14ac:dyDescent="0.3">
      <c r="A110" s="495"/>
      <c r="B110" s="507" t="s">
        <v>593</v>
      </c>
      <c r="C110" s="492"/>
      <c r="D110" s="467"/>
      <c r="E110" s="492"/>
      <c r="F110" s="467"/>
      <c r="G110" s="220"/>
      <c r="H110" s="220"/>
      <c r="I110" s="220">
        <f t="shared" si="4"/>
        <v>0</v>
      </c>
    </row>
    <row r="111" spans="1:9" ht="56.25" x14ac:dyDescent="0.3">
      <c r="A111" s="495"/>
      <c r="B111" s="507" t="s">
        <v>594</v>
      </c>
      <c r="C111" s="492"/>
      <c r="D111" s="467"/>
      <c r="E111" s="492"/>
      <c r="F111" s="467"/>
      <c r="G111" s="220"/>
      <c r="H111" s="220"/>
      <c r="I111" s="220">
        <f t="shared" si="4"/>
        <v>0</v>
      </c>
    </row>
    <row r="112" spans="1:9" ht="37.5" x14ac:dyDescent="0.3">
      <c r="A112" s="495"/>
      <c r="B112" s="507" t="s">
        <v>595</v>
      </c>
      <c r="C112" s="492"/>
      <c r="D112" s="467"/>
      <c r="E112" s="492"/>
      <c r="F112" s="467"/>
      <c r="G112" s="220"/>
      <c r="H112" s="220"/>
      <c r="I112" s="220">
        <f t="shared" si="4"/>
        <v>0</v>
      </c>
    </row>
    <row r="113" spans="1:9" ht="37.5" x14ac:dyDescent="0.3">
      <c r="A113" s="495"/>
      <c r="B113" s="507" t="s">
        <v>596</v>
      </c>
      <c r="C113" s="492"/>
      <c r="D113" s="467"/>
      <c r="E113" s="492"/>
      <c r="F113" s="467"/>
      <c r="G113" s="220"/>
      <c r="H113" s="220"/>
      <c r="I113" s="220">
        <f t="shared" si="4"/>
        <v>0</v>
      </c>
    </row>
    <row r="114" spans="1:9" x14ac:dyDescent="0.3">
      <c r="A114" s="495"/>
      <c r="B114" s="507" t="s">
        <v>597</v>
      </c>
      <c r="C114" s="492"/>
      <c r="D114" s="467"/>
      <c r="E114" s="492"/>
      <c r="F114" s="467"/>
      <c r="G114" s="220"/>
      <c r="H114" s="220"/>
      <c r="I114" s="220">
        <f t="shared" si="4"/>
        <v>0</v>
      </c>
    </row>
    <row r="115" spans="1:9" ht="37.5" x14ac:dyDescent="0.3">
      <c r="A115" s="495"/>
      <c r="B115" s="507" t="s">
        <v>598</v>
      </c>
      <c r="C115" s="492"/>
      <c r="D115" s="467"/>
      <c r="E115" s="492"/>
      <c r="F115" s="467"/>
      <c r="G115" s="220"/>
      <c r="H115" s="220"/>
      <c r="I115" s="220">
        <f t="shared" si="4"/>
        <v>0</v>
      </c>
    </row>
    <row r="116" spans="1:9" x14ac:dyDescent="0.3">
      <c r="A116" s="495"/>
      <c r="B116" s="507" t="s">
        <v>599</v>
      </c>
      <c r="C116" s="492"/>
      <c r="D116" s="467"/>
      <c r="E116" s="492"/>
      <c r="F116" s="467"/>
      <c r="G116" s="220"/>
      <c r="H116" s="220"/>
      <c r="I116" s="220">
        <f t="shared" si="4"/>
        <v>0</v>
      </c>
    </row>
    <row r="117" spans="1:9" x14ac:dyDescent="0.3">
      <c r="A117" s="495"/>
      <c r="B117" s="507" t="s">
        <v>600</v>
      </c>
      <c r="C117" s="492"/>
      <c r="D117" s="467"/>
      <c r="E117" s="492"/>
      <c r="F117" s="467"/>
      <c r="G117" s="220"/>
      <c r="H117" s="220"/>
      <c r="I117" s="220">
        <f t="shared" si="4"/>
        <v>0</v>
      </c>
    </row>
    <row r="118" spans="1:9" ht="37.5" x14ac:dyDescent="0.3">
      <c r="A118" s="495"/>
      <c r="B118" s="507" t="s">
        <v>601</v>
      </c>
      <c r="C118" s="492"/>
      <c r="D118" s="467"/>
      <c r="E118" s="492"/>
      <c r="F118" s="467"/>
      <c r="G118" s="220"/>
      <c r="H118" s="220"/>
      <c r="I118" s="220">
        <f t="shared" si="4"/>
        <v>0</v>
      </c>
    </row>
    <row r="119" spans="1:9" x14ac:dyDescent="0.3">
      <c r="A119" s="495"/>
      <c r="B119" s="507" t="s">
        <v>602</v>
      </c>
      <c r="C119" s="492"/>
      <c r="D119" s="467"/>
      <c r="E119" s="492"/>
      <c r="F119" s="467"/>
      <c r="G119" s="220"/>
      <c r="H119" s="220"/>
      <c r="I119" s="220">
        <f t="shared" si="4"/>
        <v>0</v>
      </c>
    </row>
    <row r="120" spans="1:9" x14ac:dyDescent="0.3">
      <c r="A120" s="495"/>
      <c r="B120" s="507" t="s">
        <v>607</v>
      </c>
      <c r="C120" s="492"/>
      <c r="D120" s="467"/>
      <c r="E120" s="492"/>
      <c r="F120" s="467"/>
      <c r="G120" s="220"/>
      <c r="H120" s="220"/>
      <c r="I120" s="220">
        <f t="shared" si="4"/>
        <v>0</v>
      </c>
    </row>
    <row r="121" spans="1:9" ht="56.25" x14ac:dyDescent="0.3">
      <c r="A121" s="495"/>
      <c r="B121" s="507" t="s">
        <v>603</v>
      </c>
      <c r="C121" s="492"/>
      <c r="D121" s="467"/>
      <c r="E121" s="492"/>
      <c r="F121" s="467"/>
      <c r="G121" s="220"/>
      <c r="H121" s="220"/>
      <c r="I121" s="220">
        <f t="shared" si="4"/>
        <v>0</v>
      </c>
    </row>
    <row r="122" spans="1:9" x14ac:dyDescent="0.3">
      <c r="A122" s="495"/>
      <c r="B122" s="507" t="s">
        <v>606</v>
      </c>
      <c r="C122" s="492"/>
      <c r="D122" s="467"/>
      <c r="E122" s="492"/>
      <c r="F122" s="467"/>
      <c r="G122" s="220"/>
      <c r="H122" s="220"/>
      <c r="I122" s="220">
        <f t="shared" si="4"/>
        <v>0</v>
      </c>
    </row>
    <row r="123" spans="1:9" ht="37.5" x14ac:dyDescent="0.3">
      <c r="A123" s="495"/>
      <c r="B123" s="508" t="s">
        <v>604</v>
      </c>
      <c r="C123" s="492"/>
      <c r="D123" s="467"/>
      <c r="E123" s="492"/>
      <c r="F123" s="467"/>
      <c r="G123" s="220"/>
      <c r="H123" s="220"/>
      <c r="I123" s="220">
        <f t="shared" si="4"/>
        <v>0</v>
      </c>
    </row>
    <row r="124" spans="1:9" ht="37.5" x14ac:dyDescent="0.3">
      <c r="A124" s="495"/>
      <c r="B124" s="247" t="s">
        <v>605</v>
      </c>
      <c r="C124" s="492"/>
      <c r="D124" s="467"/>
      <c r="E124" s="492"/>
      <c r="F124" s="467"/>
      <c r="G124" s="220"/>
      <c r="H124" s="220"/>
      <c r="I124" s="220">
        <f t="shared" si="4"/>
        <v>0</v>
      </c>
    </row>
    <row r="125" spans="1:9" x14ac:dyDescent="0.3">
      <c r="A125" s="495"/>
      <c r="B125" s="491"/>
      <c r="C125" s="492"/>
      <c r="D125" s="467"/>
      <c r="E125" s="492"/>
      <c r="F125" s="467"/>
      <c r="G125" s="220"/>
      <c r="H125" s="220"/>
      <c r="I125" s="220">
        <f t="shared" si="4"/>
        <v>0</v>
      </c>
    </row>
    <row r="126" spans="1:9" x14ac:dyDescent="0.3">
      <c r="A126" s="495"/>
      <c r="B126" s="491"/>
      <c r="C126" s="492"/>
      <c r="D126" s="467"/>
      <c r="E126" s="492"/>
      <c r="F126" s="467"/>
      <c r="G126" s="220"/>
      <c r="H126" s="220"/>
      <c r="I126" s="220">
        <f t="shared" si="4"/>
        <v>0</v>
      </c>
    </row>
    <row r="127" spans="1:9" x14ac:dyDescent="0.3">
      <c r="A127" s="495"/>
      <c r="B127" s="491"/>
      <c r="C127" s="492"/>
      <c r="D127" s="467"/>
      <c r="E127" s="492"/>
      <c r="F127" s="467"/>
      <c r="G127" s="220"/>
      <c r="H127" s="220"/>
      <c r="I127" s="220">
        <f t="shared" si="4"/>
        <v>0</v>
      </c>
    </row>
    <row r="128" spans="1:9" x14ac:dyDescent="0.3">
      <c r="A128" s="495"/>
      <c r="B128" s="491"/>
      <c r="C128" s="492"/>
      <c r="D128" s="467"/>
      <c r="E128" s="492"/>
      <c r="F128" s="467"/>
      <c r="G128" s="220"/>
      <c r="H128" s="229"/>
      <c r="I128" s="220">
        <f t="shared" si="4"/>
        <v>0</v>
      </c>
    </row>
    <row r="129" spans="1:10" x14ac:dyDescent="0.3">
      <c r="A129" s="495"/>
      <c r="B129" s="491"/>
      <c r="C129" s="492"/>
      <c r="D129" s="467"/>
      <c r="E129" s="492"/>
      <c r="F129" s="467"/>
      <c r="G129" s="220"/>
      <c r="H129" s="229"/>
      <c r="I129" s="220">
        <f t="shared" si="4"/>
        <v>0</v>
      </c>
    </row>
    <row r="130" spans="1:10" x14ac:dyDescent="0.3">
      <c r="A130" s="495"/>
      <c r="B130" s="494"/>
      <c r="C130" s="492"/>
      <c r="D130" s="467"/>
      <c r="E130" s="492"/>
      <c r="F130" s="467"/>
      <c r="G130" s="220"/>
      <c r="H130" s="229"/>
      <c r="I130" s="220">
        <f t="shared" si="4"/>
        <v>0</v>
      </c>
    </row>
    <row r="131" spans="1:10" x14ac:dyDescent="0.3">
      <c r="A131" s="495"/>
      <c r="B131" s="491"/>
      <c r="C131" s="492"/>
      <c r="D131" s="467"/>
      <c r="E131" s="492"/>
      <c r="F131" s="467"/>
      <c r="G131" s="496"/>
      <c r="H131" s="220"/>
      <c r="I131" s="220">
        <f t="shared" si="4"/>
        <v>0</v>
      </c>
    </row>
    <row r="132" spans="1:10" x14ac:dyDescent="0.3">
      <c r="A132" s="495"/>
      <c r="B132" s="491"/>
      <c r="C132" s="492"/>
      <c r="D132" s="467"/>
      <c r="E132" s="492"/>
      <c r="F132" s="467"/>
      <c r="G132" s="220"/>
      <c r="H132" s="229"/>
      <c r="I132" s="220">
        <f>F132-H132</f>
        <v>0</v>
      </c>
    </row>
    <row r="133" spans="1:10" x14ac:dyDescent="0.3">
      <c r="A133" s="495"/>
      <c r="B133" s="491"/>
      <c r="C133" s="492"/>
      <c r="D133" s="467"/>
      <c r="E133" s="492"/>
      <c r="F133" s="467"/>
      <c r="G133" s="220"/>
      <c r="H133" s="220"/>
      <c r="I133" s="220">
        <f>F133-H133</f>
        <v>0</v>
      </c>
    </row>
    <row r="134" spans="1:10" x14ac:dyDescent="0.3">
      <c r="A134" s="495"/>
      <c r="B134" s="491"/>
      <c r="C134" s="492"/>
      <c r="D134" s="467"/>
      <c r="E134" s="492"/>
      <c r="F134" s="467"/>
      <c r="G134" s="220"/>
      <c r="H134" s="220"/>
      <c r="I134" s="220"/>
    </row>
    <row r="135" spans="1:10" x14ac:dyDescent="0.3">
      <c r="A135" s="497"/>
      <c r="B135" s="498" t="s">
        <v>364</v>
      </c>
      <c r="C135" s="499" t="s">
        <v>374</v>
      </c>
      <c r="D135" s="500">
        <f>D96+D89+D81+D75</f>
        <v>0</v>
      </c>
      <c r="E135" s="499" t="s">
        <v>374</v>
      </c>
      <c r="F135" s="500">
        <f>F75+F81+F89+F96</f>
        <v>0</v>
      </c>
      <c r="G135" s="500">
        <f>G75+G81+G89+G96</f>
        <v>0</v>
      </c>
      <c r="H135" s="500">
        <f>H75+H81+H89+H96</f>
        <v>0</v>
      </c>
      <c r="I135" s="500">
        <f>I75+I81+I89+I96</f>
        <v>0</v>
      </c>
    </row>
    <row r="136" spans="1:10" x14ac:dyDescent="0.3">
      <c r="G136" s="464" t="s">
        <v>552</v>
      </c>
      <c r="H136" s="465">
        <f>H73+H135</f>
        <v>0</v>
      </c>
      <c r="I136" s="465">
        <f>I73+I135</f>
        <v>0</v>
      </c>
    </row>
    <row r="139" spans="1:10" x14ac:dyDescent="0.25">
      <c r="A139" s="380" t="s">
        <v>541</v>
      </c>
      <c r="B139" s="377"/>
      <c r="C139" s="377"/>
      <c r="D139" s="378"/>
      <c r="E139" s="377"/>
      <c r="F139" s="604" t="s">
        <v>694</v>
      </c>
      <c r="G139" s="377"/>
      <c r="H139" s="377"/>
      <c r="I139" s="415"/>
      <c r="J139" s="181"/>
    </row>
    <row r="140" spans="1:10" ht="15" x14ac:dyDescent="0.25">
      <c r="A140" s="389"/>
      <c r="B140" s="389"/>
      <c r="C140" s="389"/>
      <c r="D140" s="391" t="s">
        <v>171</v>
      </c>
      <c r="E140" s="389"/>
      <c r="F140" s="391" t="s">
        <v>172</v>
      </c>
      <c r="G140" s="389"/>
      <c r="H140" s="389"/>
      <c r="I140" s="393"/>
      <c r="J140" s="181"/>
    </row>
    <row r="141" spans="1:10" ht="15.75" x14ac:dyDescent="0.25">
      <c r="A141" s="82"/>
      <c r="B141" s="82"/>
      <c r="C141" s="82"/>
      <c r="D141" s="82"/>
      <c r="E141" s="82"/>
      <c r="F141" s="82"/>
      <c r="G141" s="82"/>
      <c r="H141" s="82"/>
      <c r="I141" s="392"/>
      <c r="J141" s="181"/>
    </row>
    <row r="142" spans="1:10" x14ac:dyDescent="0.25">
      <c r="A142" s="380" t="s">
        <v>173</v>
      </c>
      <c r="B142" s="377"/>
      <c r="C142" s="377"/>
      <c r="D142" s="378"/>
      <c r="E142" s="377"/>
      <c r="F142" s="714" t="s">
        <v>742</v>
      </c>
      <c r="G142" s="377"/>
      <c r="H142" s="377"/>
      <c r="I142" s="415"/>
      <c r="J142" s="181"/>
    </row>
    <row r="143" spans="1:10" ht="15" x14ac:dyDescent="0.25">
      <c r="A143" s="389"/>
      <c r="B143" s="389"/>
      <c r="C143" s="389"/>
      <c r="D143" s="391" t="s">
        <v>171</v>
      </c>
      <c r="E143" s="389"/>
      <c r="F143" s="391" t="s">
        <v>172</v>
      </c>
      <c r="G143" s="389"/>
      <c r="H143" s="389"/>
      <c r="I143" s="393"/>
      <c r="J143" s="181"/>
    </row>
    <row r="144" spans="1:10" x14ac:dyDescent="0.3">
      <c r="A144" s="102"/>
      <c r="B144" s="102"/>
      <c r="C144" s="102"/>
      <c r="D144" s="102"/>
      <c r="E144" s="102"/>
      <c r="F144" s="102"/>
      <c r="G144" s="237"/>
      <c r="H144" s="237"/>
      <c r="I144" s="237"/>
    </row>
    <row r="146" spans="2:2" ht="21" x14ac:dyDescent="0.35">
      <c r="B146" s="232"/>
    </row>
  </sheetData>
  <mergeCells count="7">
    <mergeCell ref="A74:F74"/>
    <mergeCell ref="A3:F3"/>
    <mergeCell ref="A9:A10"/>
    <mergeCell ref="B9:B10"/>
    <mergeCell ref="C9:D9"/>
    <mergeCell ref="E9:F9"/>
    <mergeCell ref="A12:F12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K32"/>
  <sheetViews>
    <sheetView view="pageBreakPreview" zoomScale="60" workbookViewId="0">
      <selection activeCell="A7" sqref="A7"/>
    </sheetView>
  </sheetViews>
  <sheetFormatPr defaultRowHeight="18.75" x14ac:dyDescent="0.3"/>
  <cols>
    <col min="1" max="1" width="8.140625" style="178" customWidth="1"/>
    <col min="2" max="2" width="85.140625" style="178" customWidth="1"/>
    <col min="3" max="3" width="32" style="178" customWidth="1"/>
    <col min="4" max="4" width="31.140625" style="178" customWidth="1"/>
    <col min="5" max="7" width="30.140625" style="215" customWidth="1"/>
    <col min="8" max="8" width="21.28515625" style="178" customWidth="1"/>
    <col min="9" max="9" width="20.85546875" style="178" customWidth="1"/>
    <col min="10" max="256" width="9.140625" style="178"/>
    <col min="257" max="257" width="8.140625" style="178" customWidth="1"/>
    <col min="258" max="258" width="85.140625" style="178" customWidth="1"/>
    <col min="259" max="259" width="32" style="178" customWidth="1"/>
    <col min="260" max="260" width="31.140625" style="178" customWidth="1"/>
    <col min="261" max="263" width="30.140625" style="178" customWidth="1"/>
    <col min="264" max="264" width="21.28515625" style="178" customWidth="1"/>
    <col min="265" max="265" width="20.85546875" style="178" customWidth="1"/>
    <col min="266" max="512" width="9.140625" style="178"/>
    <col min="513" max="513" width="8.140625" style="178" customWidth="1"/>
    <col min="514" max="514" width="85.140625" style="178" customWidth="1"/>
    <col min="515" max="515" width="32" style="178" customWidth="1"/>
    <col min="516" max="516" width="31.140625" style="178" customWidth="1"/>
    <col min="517" max="519" width="30.140625" style="178" customWidth="1"/>
    <col min="520" max="520" width="21.28515625" style="178" customWidth="1"/>
    <col min="521" max="521" width="20.85546875" style="178" customWidth="1"/>
    <col min="522" max="768" width="9.140625" style="178"/>
    <col min="769" max="769" width="8.140625" style="178" customWidth="1"/>
    <col min="770" max="770" width="85.140625" style="178" customWidth="1"/>
    <col min="771" max="771" width="32" style="178" customWidth="1"/>
    <col min="772" max="772" width="31.140625" style="178" customWidth="1"/>
    <col min="773" max="775" width="30.140625" style="178" customWidth="1"/>
    <col min="776" max="776" width="21.28515625" style="178" customWidth="1"/>
    <col min="777" max="777" width="20.85546875" style="178" customWidth="1"/>
    <col min="778" max="1024" width="9.140625" style="178"/>
    <col min="1025" max="1025" width="8.140625" style="178" customWidth="1"/>
    <col min="1026" max="1026" width="85.140625" style="178" customWidth="1"/>
    <col min="1027" max="1027" width="32" style="178" customWidth="1"/>
    <col min="1028" max="1028" width="31.140625" style="178" customWidth="1"/>
    <col min="1029" max="1031" width="30.140625" style="178" customWidth="1"/>
    <col min="1032" max="1032" width="21.28515625" style="178" customWidth="1"/>
    <col min="1033" max="1033" width="20.85546875" style="178" customWidth="1"/>
    <col min="1034" max="1280" width="9.140625" style="178"/>
    <col min="1281" max="1281" width="8.140625" style="178" customWidth="1"/>
    <col min="1282" max="1282" width="85.140625" style="178" customWidth="1"/>
    <col min="1283" max="1283" width="32" style="178" customWidth="1"/>
    <col min="1284" max="1284" width="31.140625" style="178" customWidth="1"/>
    <col min="1285" max="1287" width="30.140625" style="178" customWidth="1"/>
    <col min="1288" max="1288" width="21.28515625" style="178" customWidth="1"/>
    <col min="1289" max="1289" width="20.85546875" style="178" customWidth="1"/>
    <col min="1290" max="1536" width="9.140625" style="178"/>
    <col min="1537" max="1537" width="8.140625" style="178" customWidth="1"/>
    <col min="1538" max="1538" width="85.140625" style="178" customWidth="1"/>
    <col min="1539" max="1539" width="32" style="178" customWidth="1"/>
    <col min="1540" max="1540" width="31.140625" style="178" customWidth="1"/>
    <col min="1541" max="1543" width="30.140625" style="178" customWidth="1"/>
    <col min="1544" max="1544" width="21.28515625" style="178" customWidth="1"/>
    <col min="1545" max="1545" width="20.85546875" style="178" customWidth="1"/>
    <col min="1546" max="1792" width="9.140625" style="178"/>
    <col min="1793" max="1793" width="8.140625" style="178" customWidth="1"/>
    <col min="1794" max="1794" width="85.140625" style="178" customWidth="1"/>
    <col min="1795" max="1795" width="32" style="178" customWidth="1"/>
    <col min="1796" max="1796" width="31.140625" style="178" customWidth="1"/>
    <col min="1797" max="1799" width="30.140625" style="178" customWidth="1"/>
    <col min="1800" max="1800" width="21.28515625" style="178" customWidth="1"/>
    <col min="1801" max="1801" width="20.85546875" style="178" customWidth="1"/>
    <col min="1802" max="2048" width="9.140625" style="178"/>
    <col min="2049" max="2049" width="8.140625" style="178" customWidth="1"/>
    <col min="2050" max="2050" width="85.140625" style="178" customWidth="1"/>
    <col min="2051" max="2051" width="32" style="178" customWidth="1"/>
    <col min="2052" max="2052" width="31.140625" style="178" customWidth="1"/>
    <col min="2053" max="2055" width="30.140625" style="178" customWidth="1"/>
    <col min="2056" max="2056" width="21.28515625" style="178" customWidth="1"/>
    <col min="2057" max="2057" width="20.85546875" style="178" customWidth="1"/>
    <col min="2058" max="2304" width="9.140625" style="178"/>
    <col min="2305" max="2305" width="8.140625" style="178" customWidth="1"/>
    <col min="2306" max="2306" width="85.140625" style="178" customWidth="1"/>
    <col min="2307" max="2307" width="32" style="178" customWidth="1"/>
    <col min="2308" max="2308" width="31.140625" style="178" customWidth="1"/>
    <col min="2309" max="2311" width="30.140625" style="178" customWidth="1"/>
    <col min="2312" max="2312" width="21.28515625" style="178" customWidth="1"/>
    <col min="2313" max="2313" width="20.85546875" style="178" customWidth="1"/>
    <col min="2314" max="2560" width="9.140625" style="178"/>
    <col min="2561" max="2561" width="8.140625" style="178" customWidth="1"/>
    <col min="2562" max="2562" width="85.140625" style="178" customWidth="1"/>
    <col min="2563" max="2563" width="32" style="178" customWidth="1"/>
    <col min="2564" max="2564" width="31.140625" style="178" customWidth="1"/>
    <col min="2565" max="2567" width="30.140625" style="178" customWidth="1"/>
    <col min="2568" max="2568" width="21.28515625" style="178" customWidth="1"/>
    <col min="2569" max="2569" width="20.85546875" style="178" customWidth="1"/>
    <col min="2570" max="2816" width="9.140625" style="178"/>
    <col min="2817" max="2817" width="8.140625" style="178" customWidth="1"/>
    <col min="2818" max="2818" width="85.140625" style="178" customWidth="1"/>
    <col min="2819" max="2819" width="32" style="178" customWidth="1"/>
    <col min="2820" max="2820" width="31.140625" style="178" customWidth="1"/>
    <col min="2821" max="2823" width="30.140625" style="178" customWidth="1"/>
    <col min="2824" max="2824" width="21.28515625" style="178" customWidth="1"/>
    <col min="2825" max="2825" width="20.85546875" style="178" customWidth="1"/>
    <col min="2826" max="3072" width="9.140625" style="178"/>
    <col min="3073" max="3073" width="8.140625" style="178" customWidth="1"/>
    <col min="3074" max="3074" width="85.140625" style="178" customWidth="1"/>
    <col min="3075" max="3075" width="32" style="178" customWidth="1"/>
    <col min="3076" max="3076" width="31.140625" style="178" customWidth="1"/>
    <col min="3077" max="3079" width="30.140625" style="178" customWidth="1"/>
    <col min="3080" max="3080" width="21.28515625" style="178" customWidth="1"/>
    <col min="3081" max="3081" width="20.85546875" style="178" customWidth="1"/>
    <col min="3082" max="3328" width="9.140625" style="178"/>
    <col min="3329" max="3329" width="8.140625" style="178" customWidth="1"/>
    <col min="3330" max="3330" width="85.140625" style="178" customWidth="1"/>
    <col min="3331" max="3331" width="32" style="178" customWidth="1"/>
    <col min="3332" max="3332" width="31.140625" style="178" customWidth="1"/>
    <col min="3333" max="3335" width="30.140625" style="178" customWidth="1"/>
    <col min="3336" max="3336" width="21.28515625" style="178" customWidth="1"/>
    <col min="3337" max="3337" width="20.85546875" style="178" customWidth="1"/>
    <col min="3338" max="3584" width="9.140625" style="178"/>
    <col min="3585" max="3585" width="8.140625" style="178" customWidth="1"/>
    <col min="3586" max="3586" width="85.140625" style="178" customWidth="1"/>
    <col min="3587" max="3587" width="32" style="178" customWidth="1"/>
    <col min="3588" max="3588" width="31.140625" style="178" customWidth="1"/>
    <col min="3589" max="3591" width="30.140625" style="178" customWidth="1"/>
    <col min="3592" max="3592" width="21.28515625" style="178" customWidth="1"/>
    <col min="3593" max="3593" width="20.85546875" style="178" customWidth="1"/>
    <col min="3594" max="3840" width="9.140625" style="178"/>
    <col min="3841" max="3841" width="8.140625" style="178" customWidth="1"/>
    <col min="3842" max="3842" width="85.140625" style="178" customWidth="1"/>
    <col min="3843" max="3843" width="32" style="178" customWidth="1"/>
    <col min="3844" max="3844" width="31.140625" style="178" customWidth="1"/>
    <col min="3845" max="3847" width="30.140625" style="178" customWidth="1"/>
    <col min="3848" max="3848" width="21.28515625" style="178" customWidth="1"/>
    <col min="3849" max="3849" width="20.85546875" style="178" customWidth="1"/>
    <col min="3850" max="4096" width="9.140625" style="178"/>
    <col min="4097" max="4097" width="8.140625" style="178" customWidth="1"/>
    <col min="4098" max="4098" width="85.140625" style="178" customWidth="1"/>
    <col min="4099" max="4099" width="32" style="178" customWidth="1"/>
    <col min="4100" max="4100" width="31.140625" style="178" customWidth="1"/>
    <col min="4101" max="4103" width="30.140625" style="178" customWidth="1"/>
    <col min="4104" max="4104" width="21.28515625" style="178" customWidth="1"/>
    <col min="4105" max="4105" width="20.85546875" style="178" customWidth="1"/>
    <col min="4106" max="4352" width="9.140625" style="178"/>
    <col min="4353" max="4353" width="8.140625" style="178" customWidth="1"/>
    <col min="4354" max="4354" width="85.140625" style="178" customWidth="1"/>
    <col min="4355" max="4355" width="32" style="178" customWidth="1"/>
    <col min="4356" max="4356" width="31.140625" style="178" customWidth="1"/>
    <col min="4357" max="4359" width="30.140625" style="178" customWidth="1"/>
    <col min="4360" max="4360" width="21.28515625" style="178" customWidth="1"/>
    <col min="4361" max="4361" width="20.85546875" style="178" customWidth="1"/>
    <col min="4362" max="4608" width="9.140625" style="178"/>
    <col min="4609" max="4609" width="8.140625" style="178" customWidth="1"/>
    <col min="4610" max="4610" width="85.140625" style="178" customWidth="1"/>
    <col min="4611" max="4611" width="32" style="178" customWidth="1"/>
    <col min="4612" max="4612" width="31.140625" style="178" customWidth="1"/>
    <col min="4613" max="4615" width="30.140625" style="178" customWidth="1"/>
    <col min="4616" max="4616" width="21.28515625" style="178" customWidth="1"/>
    <col min="4617" max="4617" width="20.85546875" style="178" customWidth="1"/>
    <col min="4618" max="4864" width="9.140625" style="178"/>
    <col min="4865" max="4865" width="8.140625" style="178" customWidth="1"/>
    <col min="4866" max="4866" width="85.140625" style="178" customWidth="1"/>
    <col min="4867" max="4867" width="32" style="178" customWidth="1"/>
    <col min="4868" max="4868" width="31.140625" style="178" customWidth="1"/>
    <col min="4869" max="4871" width="30.140625" style="178" customWidth="1"/>
    <col min="4872" max="4872" width="21.28515625" style="178" customWidth="1"/>
    <col min="4873" max="4873" width="20.85546875" style="178" customWidth="1"/>
    <col min="4874" max="5120" width="9.140625" style="178"/>
    <col min="5121" max="5121" width="8.140625" style="178" customWidth="1"/>
    <col min="5122" max="5122" width="85.140625" style="178" customWidth="1"/>
    <col min="5123" max="5123" width="32" style="178" customWidth="1"/>
    <col min="5124" max="5124" width="31.140625" style="178" customWidth="1"/>
    <col min="5125" max="5127" width="30.140625" style="178" customWidth="1"/>
    <col min="5128" max="5128" width="21.28515625" style="178" customWidth="1"/>
    <col min="5129" max="5129" width="20.85546875" style="178" customWidth="1"/>
    <col min="5130" max="5376" width="9.140625" style="178"/>
    <col min="5377" max="5377" width="8.140625" style="178" customWidth="1"/>
    <col min="5378" max="5378" width="85.140625" style="178" customWidth="1"/>
    <col min="5379" max="5379" width="32" style="178" customWidth="1"/>
    <col min="5380" max="5380" width="31.140625" style="178" customWidth="1"/>
    <col min="5381" max="5383" width="30.140625" style="178" customWidth="1"/>
    <col min="5384" max="5384" width="21.28515625" style="178" customWidth="1"/>
    <col min="5385" max="5385" width="20.85546875" style="178" customWidth="1"/>
    <col min="5386" max="5632" width="9.140625" style="178"/>
    <col min="5633" max="5633" width="8.140625" style="178" customWidth="1"/>
    <col min="5634" max="5634" width="85.140625" style="178" customWidth="1"/>
    <col min="5635" max="5635" width="32" style="178" customWidth="1"/>
    <col min="5636" max="5636" width="31.140625" style="178" customWidth="1"/>
    <col min="5637" max="5639" width="30.140625" style="178" customWidth="1"/>
    <col min="5640" max="5640" width="21.28515625" style="178" customWidth="1"/>
    <col min="5641" max="5641" width="20.85546875" style="178" customWidth="1"/>
    <col min="5642" max="5888" width="9.140625" style="178"/>
    <col min="5889" max="5889" width="8.140625" style="178" customWidth="1"/>
    <col min="5890" max="5890" width="85.140625" style="178" customWidth="1"/>
    <col min="5891" max="5891" width="32" style="178" customWidth="1"/>
    <col min="5892" max="5892" width="31.140625" style="178" customWidth="1"/>
    <col min="5893" max="5895" width="30.140625" style="178" customWidth="1"/>
    <col min="5896" max="5896" width="21.28515625" style="178" customWidth="1"/>
    <col min="5897" max="5897" width="20.85546875" style="178" customWidth="1"/>
    <col min="5898" max="6144" width="9.140625" style="178"/>
    <col min="6145" max="6145" width="8.140625" style="178" customWidth="1"/>
    <col min="6146" max="6146" width="85.140625" style="178" customWidth="1"/>
    <col min="6147" max="6147" width="32" style="178" customWidth="1"/>
    <col min="6148" max="6148" width="31.140625" style="178" customWidth="1"/>
    <col min="6149" max="6151" width="30.140625" style="178" customWidth="1"/>
    <col min="6152" max="6152" width="21.28515625" style="178" customWidth="1"/>
    <col min="6153" max="6153" width="20.85546875" style="178" customWidth="1"/>
    <col min="6154" max="6400" width="9.140625" style="178"/>
    <col min="6401" max="6401" width="8.140625" style="178" customWidth="1"/>
    <col min="6402" max="6402" width="85.140625" style="178" customWidth="1"/>
    <col min="6403" max="6403" width="32" style="178" customWidth="1"/>
    <col min="6404" max="6404" width="31.140625" style="178" customWidth="1"/>
    <col min="6405" max="6407" width="30.140625" style="178" customWidth="1"/>
    <col min="6408" max="6408" width="21.28515625" style="178" customWidth="1"/>
    <col min="6409" max="6409" width="20.85546875" style="178" customWidth="1"/>
    <col min="6410" max="6656" width="9.140625" style="178"/>
    <col min="6657" max="6657" width="8.140625" style="178" customWidth="1"/>
    <col min="6658" max="6658" width="85.140625" style="178" customWidth="1"/>
    <col min="6659" max="6659" width="32" style="178" customWidth="1"/>
    <col min="6660" max="6660" width="31.140625" style="178" customWidth="1"/>
    <col min="6661" max="6663" width="30.140625" style="178" customWidth="1"/>
    <col min="6664" max="6664" width="21.28515625" style="178" customWidth="1"/>
    <col min="6665" max="6665" width="20.85546875" style="178" customWidth="1"/>
    <col min="6666" max="6912" width="9.140625" style="178"/>
    <col min="6913" max="6913" width="8.140625" style="178" customWidth="1"/>
    <col min="6914" max="6914" width="85.140625" style="178" customWidth="1"/>
    <col min="6915" max="6915" width="32" style="178" customWidth="1"/>
    <col min="6916" max="6916" width="31.140625" style="178" customWidth="1"/>
    <col min="6917" max="6919" width="30.140625" style="178" customWidth="1"/>
    <col min="6920" max="6920" width="21.28515625" style="178" customWidth="1"/>
    <col min="6921" max="6921" width="20.85546875" style="178" customWidth="1"/>
    <col min="6922" max="7168" width="9.140625" style="178"/>
    <col min="7169" max="7169" width="8.140625" style="178" customWidth="1"/>
    <col min="7170" max="7170" width="85.140625" style="178" customWidth="1"/>
    <col min="7171" max="7171" width="32" style="178" customWidth="1"/>
    <col min="7172" max="7172" width="31.140625" style="178" customWidth="1"/>
    <col min="7173" max="7175" width="30.140625" style="178" customWidth="1"/>
    <col min="7176" max="7176" width="21.28515625" style="178" customWidth="1"/>
    <col min="7177" max="7177" width="20.85546875" style="178" customWidth="1"/>
    <col min="7178" max="7424" width="9.140625" style="178"/>
    <col min="7425" max="7425" width="8.140625" style="178" customWidth="1"/>
    <col min="7426" max="7426" width="85.140625" style="178" customWidth="1"/>
    <col min="7427" max="7427" width="32" style="178" customWidth="1"/>
    <col min="7428" max="7428" width="31.140625" style="178" customWidth="1"/>
    <col min="7429" max="7431" width="30.140625" style="178" customWidth="1"/>
    <col min="7432" max="7432" width="21.28515625" style="178" customWidth="1"/>
    <col min="7433" max="7433" width="20.85546875" style="178" customWidth="1"/>
    <col min="7434" max="7680" width="9.140625" style="178"/>
    <col min="7681" max="7681" width="8.140625" style="178" customWidth="1"/>
    <col min="7682" max="7682" width="85.140625" style="178" customWidth="1"/>
    <col min="7683" max="7683" width="32" style="178" customWidth="1"/>
    <col min="7684" max="7684" width="31.140625" style="178" customWidth="1"/>
    <col min="7685" max="7687" width="30.140625" style="178" customWidth="1"/>
    <col min="7688" max="7688" width="21.28515625" style="178" customWidth="1"/>
    <col min="7689" max="7689" width="20.85546875" style="178" customWidth="1"/>
    <col min="7690" max="7936" width="9.140625" style="178"/>
    <col min="7937" max="7937" width="8.140625" style="178" customWidth="1"/>
    <col min="7938" max="7938" width="85.140625" style="178" customWidth="1"/>
    <col min="7939" max="7939" width="32" style="178" customWidth="1"/>
    <col min="7940" max="7940" width="31.140625" style="178" customWidth="1"/>
    <col min="7941" max="7943" width="30.140625" style="178" customWidth="1"/>
    <col min="7944" max="7944" width="21.28515625" style="178" customWidth="1"/>
    <col min="7945" max="7945" width="20.85546875" style="178" customWidth="1"/>
    <col min="7946" max="8192" width="9.140625" style="178"/>
    <col min="8193" max="8193" width="8.140625" style="178" customWidth="1"/>
    <col min="8194" max="8194" width="85.140625" style="178" customWidth="1"/>
    <col min="8195" max="8195" width="32" style="178" customWidth="1"/>
    <col min="8196" max="8196" width="31.140625" style="178" customWidth="1"/>
    <col min="8197" max="8199" width="30.140625" style="178" customWidth="1"/>
    <col min="8200" max="8200" width="21.28515625" style="178" customWidth="1"/>
    <col min="8201" max="8201" width="20.85546875" style="178" customWidth="1"/>
    <col min="8202" max="8448" width="9.140625" style="178"/>
    <col min="8449" max="8449" width="8.140625" style="178" customWidth="1"/>
    <col min="8450" max="8450" width="85.140625" style="178" customWidth="1"/>
    <col min="8451" max="8451" width="32" style="178" customWidth="1"/>
    <col min="8452" max="8452" width="31.140625" style="178" customWidth="1"/>
    <col min="8453" max="8455" width="30.140625" style="178" customWidth="1"/>
    <col min="8456" max="8456" width="21.28515625" style="178" customWidth="1"/>
    <col min="8457" max="8457" width="20.85546875" style="178" customWidth="1"/>
    <col min="8458" max="8704" width="9.140625" style="178"/>
    <col min="8705" max="8705" width="8.140625" style="178" customWidth="1"/>
    <col min="8706" max="8706" width="85.140625" style="178" customWidth="1"/>
    <col min="8707" max="8707" width="32" style="178" customWidth="1"/>
    <col min="8708" max="8708" width="31.140625" style="178" customWidth="1"/>
    <col min="8709" max="8711" width="30.140625" style="178" customWidth="1"/>
    <col min="8712" max="8712" width="21.28515625" style="178" customWidth="1"/>
    <col min="8713" max="8713" width="20.85546875" style="178" customWidth="1"/>
    <col min="8714" max="8960" width="9.140625" style="178"/>
    <col min="8961" max="8961" width="8.140625" style="178" customWidth="1"/>
    <col min="8962" max="8962" width="85.140625" style="178" customWidth="1"/>
    <col min="8963" max="8963" width="32" style="178" customWidth="1"/>
    <col min="8964" max="8964" width="31.140625" style="178" customWidth="1"/>
    <col min="8965" max="8967" width="30.140625" style="178" customWidth="1"/>
    <col min="8968" max="8968" width="21.28515625" style="178" customWidth="1"/>
    <col min="8969" max="8969" width="20.85546875" style="178" customWidth="1"/>
    <col min="8970" max="9216" width="9.140625" style="178"/>
    <col min="9217" max="9217" width="8.140625" style="178" customWidth="1"/>
    <col min="9218" max="9218" width="85.140625" style="178" customWidth="1"/>
    <col min="9219" max="9219" width="32" style="178" customWidth="1"/>
    <col min="9220" max="9220" width="31.140625" style="178" customWidth="1"/>
    <col min="9221" max="9223" width="30.140625" style="178" customWidth="1"/>
    <col min="9224" max="9224" width="21.28515625" style="178" customWidth="1"/>
    <col min="9225" max="9225" width="20.85546875" style="178" customWidth="1"/>
    <col min="9226" max="9472" width="9.140625" style="178"/>
    <col min="9473" max="9473" width="8.140625" style="178" customWidth="1"/>
    <col min="9474" max="9474" width="85.140625" style="178" customWidth="1"/>
    <col min="9475" max="9475" width="32" style="178" customWidth="1"/>
    <col min="9476" max="9476" width="31.140625" style="178" customWidth="1"/>
    <col min="9477" max="9479" width="30.140625" style="178" customWidth="1"/>
    <col min="9480" max="9480" width="21.28515625" style="178" customWidth="1"/>
    <col min="9481" max="9481" width="20.85546875" style="178" customWidth="1"/>
    <col min="9482" max="9728" width="9.140625" style="178"/>
    <col min="9729" max="9729" width="8.140625" style="178" customWidth="1"/>
    <col min="9730" max="9730" width="85.140625" style="178" customWidth="1"/>
    <col min="9731" max="9731" width="32" style="178" customWidth="1"/>
    <col min="9732" max="9732" width="31.140625" style="178" customWidth="1"/>
    <col min="9733" max="9735" width="30.140625" style="178" customWidth="1"/>
    <col min="9736" max="9736" width="21.28515625" style="178" customWidth="1"/>
    <col min="9737" max="9737" width="20.85546875" style="178" customWidth="1"/>
    <col min="9738" max="9984" width="9.140625" style="178"/>
    <col min="9985" max="9985" width="8.140625" style="178" customWidth="1"/>
    <col min="9986" max="9986" width="85.140625" style="178" customWidth="1"/>
    <col min="9987" max="9987" width="32" style="178" customWidth="1"/>
    <col min="9988" max="9988" width="31.140625" style="178" customWidth="1"/>
    <col min="9989" max="9991" width="30.140625" style="178" customWidth="1"/>
    <col min="9992" max="9992" width="21.28515625" style="178" customWidth="1"/>
    <col min="9993" max="9993" width="20.85546875" style="178" customWidth="1"/>
    <col min="9994" max="10240" width="9.140625" style="178"/>
    <col min="10241" max="10241" width="8.140625" style="178" customWidth="1"/>
    <col min="10242" max="10242" width="85.140625" style="178" customWidth="1"/>
    <col min="10243" max="10243" width="32" style="178" customWidth="1"/>
    <col min="10244" max="10244" width="31.140625" style="178" customWidth="1"/>
    <col min="10245" max="10247" width="30.140625" style="178" customWidth="1"/>
    <col min="10248" max="10248" width="21.28515625" style="178" customWidth="1"/>
    <col min="10249" max="10249" width="20.85546875" style="178" customWidth="1"/>
    <col min="10250" max="10496" width="9.140625" style="178"/>
    <col min="10497" max="10497" width="8.140625" style="178" customWidth="1"/>
    <col min="10498" max="10498" width="85.140625" style="178" customWidth="1"/>
    <col min="10499" max="10499" width="32" style="178" customWidth="1"/>
    <col min="10500" max="10500" width="31.140625" style="178" customWidth="1"/>
    <col min="10501" max="10503" width="30.140625" style="178" customWidth="1"/>
    <col min="10504" max="10504" width="21.28515625" style="178" customWidth="1"/>
    <col min="10505" max="10505" width="20.85546875" style="178" customWidth="1"/>
    <col min="10506" max="10752" width="9.140625" style="178"/>
    <col min="10753" max="10753" width="8.140625" style="178" customWidth="1"/>
    <col min="10754" max="10754" width="85.140625" style="178" customWidth="1"/>
    <col min="10755" max="10755" width="32" style="178" customWidth="1"/>
    <col min="10756" max="10756" width="31.140625" style="178" customWidth="1"/>
    <col min="10757" max="10759" width="30.140625" style="178" customWidth="1"/>
    <col min="10760" max="10760" width="21.28515625" style="178" customWidth="1"/>
    <col min="10761" max="10761" width="20.85546875" style="178" customWidth="1"/>
    <col min="10762" max="11008" width="9.140625" style="178"/>
    <col min="11009" max="11009" width="8.140625" style="178" customWidth="1"/>
    <col min="11010" max="11010" width="85.140625" style="178" customWidth="1"/>
    <col min="11011" max="11011" width="32" style="178" customWidth="1"/>
    <col min="11012" max="11012" width="31.140625" style="178" customWidth="1"/>
    <col min="11013" max="11015" width="30.140625" style="178" customWidth="1"/>
    <col min="11016" max="11016" width="21.28515625" style="178" customWidth="1"/>
    <col min="11017" max="11017" width="20.85546875" style="178" customWidth="1"/>
    <col min="11018" max="11264" width="9.140625" style="178"/>
    <col min="11265" max="11265" width="8.140625" style="178" customWidth="1"/>
    <col min="11266" max="11266" width="85.140625" style="178" customWidth="1"/>
    <col min="11267" max="11267" width="32" style="178" customWidth="1"/>
    <col min="11268" max="11268" width="31.140625" style="178" customWidth="1"/>
    <col min="11269" max="11271" width="30.140625" style="178" customWidth="1"/>
    <col min="11272" max="11272" width="21.28515625" style="178" customWidth="1"/>
    <col min="11273" max="11273" width="20.85546875" style="178" customWidth="1"/>
    <col min="11274" max="11520" width="9.140625" style="178"/>
    <col min="11521" max="11521" width="8.140625" style="178" customWidth="1"/>
    <col min="11522" max="11522" width="85.140625" style="178" customWidth="1"/>
    <col min="11523" max="11523" width="32" style="178" customWidth="1"/>
    <col min="11524" max="11524" width="31.140625" style="178" customWidth="1"/>
    <col min="11525" max="11527" width="30.140625" style="178" customWidth="1"/>
    <col min="11528" max="11528" width="21.28515625" style="178" customWidth="1"/>
    <col min="11529" max="11529" width="20.85546875" style="178" customWidth="1"/>
    <col min="11530" max="11776" width="9.140625" style="178"/>
    <col min="11777" max="11777" width="8.140625" style="178" customWidth="1"/>
    <col min="11778" max="11778" width="85.140625" style="178" customWidth="1"/>
    <col min="11779" max="11779" width="32" style="178" customWidth="1"/>
    <col min="11780" max="11780" width="31.140625" style="178" customWidth="1"/>
    <col min="11781" max="11783" width="30.140625" style="178" customWidth="1"/>
    <col min="11784" max="11784" width="21.28515625" style="178" customWidth="1"/>
    <col min="11785" max="11785" width="20.85546875" style="178" customWidth="1"/>
    <col min="11786" max="12032" width="9.140625" style="178"/>
    <col min="12033" max="12033" width="8.140625" style="178" customWidth="1"/>
    <col min="12034" max="12034" width="85.140625" style="178" customWidth="1"/>
    <col min="12035" max="12035" width="32" style="178" customWidth="1"/>
    <col min="12036" max="12036" width="31.140625" style="178" customWidth="1"/>
    <col min="12037" max="12039" width="30.140625" style="178" customWidth="1"/>
    <col min="12040" max="12040" width="21.28515625" style="178" customWidth="1"/>
    <col min="12041" max="12041" width="20.85546875" style="178" customWidth="1"/>
    <col min="12042" max="12288" width="9.140625" style="178"/>
    <col min="12289" max="12289" width="8.140625" style="178" customWidth="1"/>
    <col min="12290" max="12290" width="85.140625" style="178" customWidth="1"/>
    <col min="12291" max="12291" width="32" style="178" customWidth="1"/>
    <col min="12292" max="12292" width="31.140625" style="178" customWidth="1"/>
    <col min="12293" max="12295" width="30.140625" style="178" customWidth="1"/>
    <col min="12296" max="12296" width="21.28515625" style="178" customWidth="1"/>
    <col min="12297" max="12297" width="20.85546875" style="178" customWidth="1"/>
    <col min="12298" max="12544" width="9.140625" style="178"/>
    <col min="12545" max="12545" width="8.140625" style="178" customWidth="1"/>
    <col min="12546" max="12546" width="85.140625" style="178" customWidth="1"/>
    <col min="12547" max="12547" width="32" style="178" customWidth="1"/>
    <col min="12548" max="12548" width="31.140625" style="178" customWidth="1"/>
    <col min="12549" max="12551" width="30.140625" style="178" customWidth="1"/>
    <col min="12552" max="12552" width="21.28515625" style="178" customWidth="1"/>
    <col min="12553" max="12553" width="20.85546875" style="178" customWidth="1"/>
    <col min="12554" max="12800" width="9.140625" style="178"/>
    <col min="12801" max="12801" width="8.140625" style="178" customWidth="1"/>
    <col min="12802" max="12802" width="85.140625" style="178" customWidth="1"/>
    <col min="12803" max="12803" width="32" style="178" customWidth="1"/>
    <col min="12804" max="12804" width="31.140625" style="178" customWidth="1"/>
    <col min="12805" max="12807" width="30.140625" style="178" customWidth="1"/>
    <col min="12808" max="12808" width="21.28515625" style="178" customWidth="1"/>
    <col min="12809" max="12809" width="20.85546875" style="178" customWidth="1"/>
    <col min="12810" max="13056" width="9.140625" style="178"/>
    <col min="13057" max="13057" width="8.140625" style="178" customWidth="1"/>
    <col min="13058" max="13058" width="85.140625" style="178" customWidth="1"/>
    <col min="13059" max="13059" width="32" style="178" customWidth="1"/>
    <col min="13060" max="13060" width="31.140625" style="178" customWidth="1"/>
    <col min="13061" max="13063" width="30.140625" style="178" customWidth="1"/>
    <col min="13064" max="13064" width="21.28515625" style="178" customWidth="1"/>
    <col min="13065" max="13065" width="20.85546875" style="178" customWidth="1"/>
    <col min="13066" max="13312" width="9.140625" style="178"/>
    <col min="13313" max="13313" width="8.140625" style="178" customWidth="1"/>
    <col min="13314" max="13314" width="85.140625" style="178" customWidth="1"/>
    <col min="13315" max="13315" width="32" style="178" customWidth="1"/>
    <col min="13316" max="13316" width="31.140625" style="178" customWidth="1"/>
    <col min="13317" max="13319" width="30.140625" style="178" customWidth="1"/>
    <col min="13320" max="13320" width="21.28515625" style="178" customWidth="1"/>
    <col min="13321" max="13321" width="20.85546875" style="178" customWidth="1"/>
    <col min="13322" max="13568" width="9.140625" style="178"/>
    <col min="13569" max="13569" width="8.140625" style="178" customWidth="1"/>
    <col min="13570" max="13570" width="85.140625" style="178" customWidth="1"/>
    <col min="13571" max="13571" width="32" style="178" customWidth="1"/>
    <col min="13572" max="13572" width="31.140625" style="178" customWidth="1"/>
    <col min="13573" max="13575" width="30.140625" style="178" customWidth="1"/>
    <col min="13576" max="13576" width="21.28515625" style="178" customWidth="1"/>
    <col min="13577" max="13577" width="20.85546875" style="178" customWidth="1"/>
    <col min="13578" max="13824" width="9.140625" style="178"/>
    <col min="13825" max="13825" width="8.140625" style="178" customWidth="1"/>
    <col min="13826" max="13826" width="85.140625" style="178" customWidth="1"/>
    <col min="13827" max="13827" width="32" style="178" customWidth="1"/>
    <col min="13828" max="13828" width="31.140625" style="178" customWidth="1"/>
    <col min="13829" max="13831" width="30.140625" style="178" customWidth="1"/>
    <col min="13832" max="13832" width="21.28515625" style="178" customWidth="1"/>
    <col min="13833" max="13833" width="20.85546875" style="178" customWidth="1"/>
    <col min="13834" max="14080" width="9.140625" style="178"/>
    <col min="14081" max="14081" width="8.140625" style="178" customWidth="1"/>
    <col min="14082" max="14082" width="85.140625" style="178" customWidth="1"/>
    <col min="14083" max="14083" width="32" style="178" customWidth="1"/>
    <col min="14084" max="14084" width="31.140625" style="178" customWidth="1"/>
    <col min="14085" max="14087" width="30.140625" style="178" customWidth="1"/>
    <col min="14088" max="14088" width="21.28515625" style="178" customWidth="1"/>
    <col min="14089" max="14089" width="20.85546875" style="178" customWidth="1"/>
    <col min="14090" max="14336" width="9.140625" style="178"/>
    <col min="14337" max="14337" width="8.140625" style="178" customWidth="1"/>
    <col min="14338" max="14338" width="85.140625" style="178" customWidth="1"/>
    <col min="14339" max="14339" width="32" style="178" customWidth="1"/>
    <col min="14340" max="14340" width="31.140625" style="178" customWidth="1"/>
    <col min="14341" max="14343" width="30.140625" style="178" customWidth="1"/>
    <col min="14344" max="14344" width="21.28515625" style="178" customWidth="1"/>
    <col min="14345" max="14345" width="20.85546875" style="178" customWidth="1"/>
    <col min="14346" max="14592" width="9.140625" style="178"/>
    <col min="14593" max="14593" width="8.140625" style="178" customWidth="1"/>
    <col min="14594" max="14594" width="85.140625" style="178" customWidth="1"/>
    <col min="14595" max="14595" width="32" style="178" customWidth="1"/>
    <col min="14596" max="14596" width="31.140625" style="178" customWidth="1"/>
    <col min="14597" max="14599" width="30.140625" style="178" customWidth="1"/>
    <col min="14600" max="14600" width="21.28515625" style="178" customWidth="1"/>
    <col min="14601" max="14601" width="20.85546875" style="178" customWidth="1"/>
    <col min="14602" max="14848" width="9.140625" style="178"/>
    <col min="14849" max="14849" width="8.140625" style="178" customWidth="1"/>
    <col min="14850" max="14850" width="85.140625" style="178" customWidth="1"/>
    <col min="14851" max="14851" width="32" style="178" customWidth="1"/>
    <col min="14852" max="14852" width="31.140625" style="178" customWidth="1"/>
    <col min="14853" max="14855" width="30.140625" style="178" customWidth="1"/>
    <col min="14856" max="14856" width="21.28515625" style="178" customWidth="1"/>
    <col min="14857" max="14857" width="20.85546875" style="178" customWidth="1"/>
    <col min="14858" max="15104" width="9.140625" style="178"/>
    <col min="15105" max="15105" width="8.140625" style="178" customWidth="1"/>
    <col min="15106" max="15106" width="85.140625" style="178" customWidth="1"/>
    <col min="15107" max="15107" width="32" style="178" customWidth="1"/>
    <col min="15108" max="15108" width="31.140625" style="178" customWidth="1"/>
    <col min="15109" max="15111" width="30.140625" style="178" customWidth="1"/>
    <col min="15112" max="15112" width="21.28515625" style="178" customWidth="1"/>
    <col min="15113" max="15113" width="20.85546875" style="178" customWidth="1"/>
    <col min="15114" max="15360" width="9.140625" style="178"/>
    <col min="15361" max="15361" width="8.140625" style="178" customWidth="1"/>
    <col min="15362" max="15362" width="85.140625" style="178" customWidth="1"/>
    <col min="15363" max="15363" width="32" style="178" customWidth="1"/>
    <col min="15364" max="15364" width="31.140625" style="178" customWidth="1"/>
    <col min="15365" max="15367" width="30.140625" style="178" customWidth="1"/>
    <col min="15368" max="15368" width="21.28515625" style="178" customWidth="1"/>
    <col min="15369" max="15369" width="20.85546875" style="178" customWidth="1"/>
    <col min="15370" max="15616" width="9.140625" style="178"/>
    <col min="15617" max="15617" width="8.140625" style="178" customWidth="1"/>
    <col min="15618" max="15618" width="85.140625" style="178" customWidth="1"/>
    <col min="15619" max="15619" width="32" style="178" customWidth="1"/>
    <col min="15620" max="15620" width="31.140625" style="178" customWidth="1"/>
    <col min="15621" max="15623" width="30.140625" style="178" customWidth="1"/>
    <col min="15624" max="15624" width="21.28515625" style="178" customWidth="1"/>
    <col min="15625" max="15625" width="20.85546875" style="178" customWidth="1"/>
    <col min="15626" max="15872" width="9.140625" style="178"/>
    <col min="15873" max="15873" width="8.140625" style="178" customWidth="1"/>
    <col min="15874" max="15874" width="85.140625" style="178" customWidth="1"/>
    <col min="15875" max="15875" width="32" style="178" customWidth="1"/>
    <col min="15876" max="15876" width="31.140625" style="178" customWidth="1"/>
    <col min="15877" max="15879" width="30.140625" style="178" customWidth="1"/>
    <col min="15880" max="15880" width="21.28515625" style="178" customWidth="1"/>
    <col min="15881" max="15881" width="20.85546875" style="178" customWidth="1"/>
    <col min="15882" max="16128" width="9.140625" style="178"/>
    <col min="16129" max="16129" width="8.140625" style="178" customWidth="1"/>
    <col min="16130" max="16130" width="85.140625" style="178" customWidth="1"/>
    <col min="16131" max="16131" width="32" style="178" customWidth="1"/>
    <col min="16132" max="16132" width="31.140625" style="178" customWidth="1"/>
    <col min="16133" max="16135" width="30.140625" style="178" customWidth="1"/>
    <col min="16136" max="16136" width="21.28515625" style="178" customWidth="1"/>
    <col min="16137" max="16137" width="20.85546875" style="178" customWidth="1"/>
    <col min="16138" max="16384" width="9.140625" style="178"/>
  </cols>
  <sheetData>
    <row r="1" spans="1:11" x14ac:dyDescent="0.3">
      <c r="D1" s="372" t="s">
        <v>523</v>
      </c>
    </row>
    <row r="3" spans="1:11" ht="20.45" customHeight="1" x14ac:dyDescent="0.3">
      <c r="A3" s="1211" t="s">
        <v>644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8"/>
    </row>
    <row r="9" spans="1:11" ht="36" customHeight="1" x14ac:dyDescent="0.3">
      <c r="A9" s="373" t="s">
        <v>351</v>
      </c>
      <c r="B9" s="373" t="s">
        <v>366</v>
      </c>
      <c r="C9" s="374" t="s">
        <v>448</v>
      </c>
      <c r="D9" s="509" t="s">
        <v>449</v>
      </c>
      <c r="E9" s="239"/>
      <c r="F9" s="239"/>
      <c r="G9" s="239"/>
    </row>
    <row r="10" spans="1:11" x14ac:dyDescent="0.3">
      <c r="A10" s="487">
        <v>1</v>
      </c>
      <c r="B10" s="487">
        <v>2</v>
      </c>
      <c r="C10" s="487">
        <v>3</v>
      </c>
      <c r="D10" s="487">
        <v>4</v>
      </c>
      <c r="E10" s="223" t="s">
        <v>429</v>
      </c>
      <c r="F10" s="223" t="s">
        <v>371</v>
      </c>
      <c r="G10" s="223" t="s">
        <v>372</v>
      </c>
    </row>
    <row r="11" spans="1:11" ht="18.75" customHeight="1" x14ac:dyDescent="0.3">
      <c r="A11" s="1216" t="s">
        <v>550</v>
      </c>
      <c r="B11" s="1217"/>
      <c r="C11" s="1217"/>
      <c r="D11" s="1217"/>
      <c r="E11" s="515"/>
      <c r="F11" s="515"/>
      <c r="G11" s="223"/>
    </row>
    <row r="12" spans="1:11" ht="39.75" customHeight="1" x14ac:dyDescent="0.3">
      <c r="A12" s="510">
        <v>1</v>
      </c>
      <c r="B12" s="488" t="s">
        <v>455</v>
      </c>
      <c r="C12" s="489" t="s">
        <v>374</v>
      </c>
      <c r="D12" s="514">
        <f>SUM(D13:D14)</f>
        <v>0</v>
      </c>
      <c r="E12" s="220"/>
      <c r="F12" s="220"/>
      <c r="G12" s="220"/>
    </row>
    <row r="13" spans="1:11" x14ac:dyDescent="0.3">
      <c r="A13" s="487"/>
      <c r="B13" s="491" t="s">
        <v>451</v>
      </c>
      <c r="C13" s="492"/>
      <c r="D13" s="467"/>
      <c r="E13" s="220"/>
      <c r="F13" s="220"/>
      <c r="G13" s="220"/>
    </row>
    <row r="14" spans="1:11" ht="37.5" x14ac:dyDescent="0.3">
      <c r="A14" s="487"/>
      <c r="B14" s="494" t="s">
        <v>456</v>
      </c>
      <c r="C14" s="492"/>
      <c r="D14" s="467"/>
      <c r="E14" s="220"/>
      <c r="F14" s="220"/>
      <c r="G14" s="220">
        <f>D14-F14</f>
        <v>0</v>
      </c>
    </row>
    <row r="15" spans="1:11" x14ac:dyDescent="0.3">
      <c r="A15" s="511"/>
      <c r="B15" s="491"/>
      <c r="C15" s="492"/>
      <c r="D15" s="467"/>
      <c r="E15" s="220"/>
      <c r="F15" s="220"/>
      <c r="G15" s="220"/>
    </row>
    <row r="16" spans="1:11" ht="21" customHeight="1" x14ac:dyDescent="0.3">
      <c r="A16" s="240"/>
      <c r="B16" s="241" t="s">
        <v>364</v>
      </c>
      <c r="C16" s="512" t="s">
        <v>374</v>
      </c>
      <c r="D16" s="513">
        <f>D12</f>
        <v>0</v>
      </c>
      <c r="E16" s="223" t="s">
        <v>438</v>
      </c>
      <c r="F16" s="223">
        <f>SUM(F12:F15)</f>
        <v>0</v>
      </c>
      <c r="G16" s="223">
        <f>SUM(G12:G15)</f>
        <v>0</v>
      </c>
    </row>
    <row r="17" spans="1:9" ht="21" customHeight="1" x14ac:dyDescent="0.3">
      <c r="A17" s="1216" t="s">
        <v>551</v>
      </c>
      <c r="B17" s="1217"/>
      <c r="C17" s="1217"/>
      <c r="D17" s="1217"/>
    </row>
    <row r="18" spans="1:9" ht="39.75" customHeight="1" x14ac:dyDescent="0.3">
      <c r="A18" s="510">
        <v>1</v>
      </c>
      <c r="B18" s="488" t="s">
        <v>455</v>
      </c>
      <c r="C18" s="489" t="s">
        <v>374</v>
      </c>
      <c r="D18" s="514">
        <f>SUM(D19:D20)</f>
        <v>0</v>
      </c>
      <c r="E18" s="220"/>
      <c r="F18" s="220"/>
      <c r="G18" s="220"/>
    </row>
    <row r="19" spans="1:9" x14ac:dyDescent="0.3">
      <c r="A19" s="487"/>
      <c r="B19" s="491" t="s">
        <v>451</v>
      </c>
      <c r="C19" s="492"/>
      <c r="D19" s="467"/>
      <c r="E19" s="220"/>
      <c r="F19" s="220"/>
      <c r="G19" s="220"/>
    </row>
    <row r="20" spans="1:9" ht="37.5" x14ac:dyDescent="0.3">
      <c r="A20" s="487"/>
      <c r="B20" s="494" t="s">
        <v>456</v>
      </c>
      <c r="C20" s="492"/>
      <c r="D20" s="467"/>
      <c r="E20" s="220"/>
      <c r="F20" s="220"/>
      <c r="G20" s="220">
        <f>D20-F20</f>
        <v>0</v>
      </c>
    </row>
    <row r="21" spans="1:9" x14ac:dyDescent="0.3">
      <c r="A21" s="511"/>
      <c r="B21" s="491"/>
      <c r="C21" s="492"/>
      <c r="D21" s="467"/>
      <c r="E21" s="220"/>
      <c r="F21" s="220"/>
      <c r="G21" s="220"/>
    </row>
    <row r="22" spans="1:9" ht="21" customHeight="1" x14ac:dyDescent="0.3">
      <c r="A22" s="240"/>
      <c r="B22" s="241" t="s">
        <v>364</v>
      </c>
      <c r="C22" s="512" t="s">
        <v>374</v>
      </c>
      <c r="D22" s="513">
        <f>D18</f>
        <v>0</v>
      </c>
      <c r="E22" s="223" t="s">
        <v>438</v>
      </c>
      <c r="F22" s="223">
        <f>SUM(F18:F21)</f>
        <v>0</v>
      </c>
      <c r="G22" s="223">
        <f>SUM(G18:G21)</f>
        <v>0</v>
      </c>
    </row>
    <row r="23" spans="1:9" s="181" customFormat="1" x14ac:dyDescent="0.3">
      <c r="A23" s="389"/>
      <c r="B23" s="82"/>
      <c r="C23" s="82"/>
      <c r="D23" s="82"/>
      <c r="E23" s="464" t="s">
        <v>552</v>
      </c>
      <c r="F23" s="465">
        <f>F16+F22</f>
        <v>0</v>
      </c>
      <c r="G23" s="465">
        <f>G16+G22</f>
        <v>0</v>
      </c>
      <c r="H23" s="82"/>
      <c r="I23" s="392"/>
    </row>
    <row r="24" spans="1:9" s="181" customFormat="1" ht="15.75" x14ac:dyDescent="0.25">
      <c r="A24" s="389"/>
      <c r="B24" s="82"/>
      <c r="C24" s="82"/>
      <c r="D24" s="82"/>
      <c r="E24" s="82"/>
      <c r="G24" s="82"/>
      <c r="H24" s="82"/>
      <c r="I24" s="392"/>
    </row>
    <row r="25" spans="1:9" s="181" customFormat="1" ht="18.75" customHeight="1" x14ac:dyDescent="0.25">
      <c r="A25" s="380" t="s">
        <v>541</v>
      </c>
      <c r="B25" s="377"/>
      <c r="C25" s="378"/>
      <c r="D25" s="604" t="s">
        <v>694</v>
      </c>
      <c r="E25" s="377"/>
      <c r="G25" s="377"/>
      <c r="H25" s="377"/>
      <c r="I25" s="415"/>
    </row>
    <row r="26" spans="1:9" s="181" customFormat="1" ht="15" x14ac:dyDescent="0.25">
      <c r="B26" s="389"/>
      <c r="C26" s="391" t="s">
        <v>171</v>
      </c>
      <c r="D26" s="391" t="s">
        <v>172</v>
      </c>
      <c r="E26" s="389"/>
      <c r="G26" s="389"/>
      <c r="H26" s="389"/>
      <c r="I26" s="393"/>
    </row>
    <row r="27" spans="1:9" s="181" customFormat="1" ht="15.75" x14ac:dyDescent="0.25">
      <c r="A27" s="389"/>
      <c r="B27" s="82"/>
      <c r="C27" s="82"/>
      <c r="D27" s="82"/>
      <c r="E27" s="82"/>
      <c r="G27" s="82"/>
      <c r="H27" s="82"/>
      <c r="I27" s="392"/>
    </row>
    <row r="28" spans="1:9" s="181" customFormat="1" x14ac:dyDescent="0.25">
      <c r="A28" s="380" t="s">
        <v>173</v>
      </c>
      <c r="B28" s="377"/>
      <c r="C28" s="378"/>
      <c r="D28" s="714" t="s">
        <v>742</v>
      </c>
      <c r="E28" s="377"/>
      <c r="G28" s="377"/>
      <c r="H28" s="377"/>
      <c r="I28" s="415"/>
    </row>
    <row r="29" spans="1:9" s="181" customFormat="1" ht="15" x14ac:dyDescent="0.25">
      <c r="B29" s="389"/>
      <c r="C29" s="391" t="s">
        <v>171</v>
      </c>
      <c r="D29" s="391" t="s">
        <v>172</v>
      </c>
      <c r="E29" s="389"/>
      <c r="G29" s="389"/>
      <c r="H29" s="389"/>
      <c r="I29" s="393"/>
    </row>
    <row r="30" spans="1:9" x14ac:dyDescent="0.3">
      <c r="A30" s="389"/>
    </row>
    <row r="31" spans="1:9" s="242" customFormat="1" ht="27" x14ac:dyDescent="0.35">
      <c r="A31" s="178"/>
      <c r="E31" s="217"/>
      <c r="F31" s="217"/>
      <c r="G31" s="217"/>
    </row>
    <row r="32" spans="1:9" ht="27" x14ac:dyDescent="0.35">
      <c r="A32" s="242"/>
    </row>
  </sheetData>
  <mergeCells count="3">
    <mergeCell ref="A3:D3"/>
    <mergeCell ref="A11:D11"/>
    <mergeCell ref="A17:D17"/>
  </mergeCells>
  <pageMargins left="0.19685039370078741" right="0.19685039370078741" top="0.70866141732283472" bottom="0.19685039370078741" header="0.62992125984251968" footer="0.35433070866141736"/>
  <pageSetup paperSize="9" scale="47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K57"/>
  <sheetViews>
    <sheetView view="pageBreakPreview" zoomScale="70" zoomScaleSheetLayoutView="70" workbookViewId="0">
      <selection activeCell="A7" sqref="A7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9.14062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9.14062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9.14062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9.14062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9.14062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9.14062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9.14062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9.14062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9.14062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9.14062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9.14062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9.14062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9.14062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9.14062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9.14062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9.14062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9.14062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9.14062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9.14062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9.14062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9.14062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9.14062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9.14062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9.14062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9.14062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9.14062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9.14062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9.14062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9.14062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9.14062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9.14062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9.14062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9.14062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9.14062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9.14062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9.14062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9.14062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9.14062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9.14062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9.14062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9.14062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9.14062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9.14062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9.14062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9.14062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9.14062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9.14062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9.14062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9.14062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9.14062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9.14062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9.14062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9.14062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9.14062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9.14062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9.14062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9.14062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9.14062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9.14062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9.14062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9.14062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9.14062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9.14062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9.14062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647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20"/>
      <c r="D10" s="1222"/>
    </row>
    <row r="11" spans="1:11" x14ac:dyDescent="0.3">
      <c r="A11" s="243">
        <v>1</v>
      </c>
      <c r="B11" s="243">
        <v>2</v>
      </c>
      <c r="C11" s="244">
        <v>3</v>
      </c>
      <c r="D11" s="245">
        <v>4</v>
      </c>
      <c r="E11" s="223" t="s">
        <v>429</v>
      </c>
      <c r="F11" s="223" t="s">
        <v>371</v>
      </c>
      <c r="G11" s="223" t="s">
        <v>372</v>
      </c>
    </row>
    <row r="12" spans="1:11" x14ac:dyDescent="0.3">
      <c r="A12" s="1216" t="s">
        <v>550</v>
      </c>
      <c r="B12" s="1217"/>
      <c r="C12" s="1217"/>
      <c r="D12" s="1217"/>
      <c r="E12" s="246"/>
      <c r="F12" s="246"/>
      <c r="G12" s="246"/>
      <c r="H12" s="524"/>
    </row>
    <row r="13" spans="1:11" customFormat="1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  <c r="H13" s="239"/>
      <c r="I13" s="261"/>
    </row>
    <row r="14" spans="1:11" customFormat="1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  <c r="H14" s="239"/>
      <c r="I14" s="261"/>
    </row>
    <row r="15" spans="1:11" customFormat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x14ac:dyDescent="0.3">
      <c r="A28" s="161"/>
      <c r="B28" s="116"/>
      <c r="C28" s="260"/>
      <c r="D28" s="521"/>
      <c r="E28" s="525"/>
      <c r="F28" s="220"/>
      <c r="G28" s="220">
        <f t="shared" si="0"/>
        <v>0</v>
      </c>
      <c r="H28" s="239"/>
      <c r="I28" s="261"/>
    </row>
    <row r="29" spans="1:9" customFormat="1" x14ac:dyDescent="0.3">
      <c r="A29" s="161"/>
      <c r="B29" s="116"/>
      <c r="C29" s="260"/>
      <c r="D29" s="521"/>
      <c r="E29" s="525"/>
      <c r="F29" s="220"/>
      <c r="G29" s="220"/>
      <c r="H29" s="239"/>
      <c r="I29" s="261"/>
    </row>
    <row r="30" spans="1:9" ht="21" customHeight="1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SUM(F13)</f>
        <v>0</v>
      </c>
      <c r="G30" s="223">
        <f>SUM(G13)</f>
        <v>0</v>
      </c>
    </row>
    <row r="31" spans="1:9" x14ac:dyDescent="0.3">
      <c r="A31" s="1216" t="s">
        <v>551</v>
      </c>
      <c r="B31" s="1217"/>
      <c r="C31" s="1217"/>
      <c r="D31" s="1217"/>
    </row>
    <row r="32" spans="1:9" x14ac:dyDescent="0.3">
      <c r="A32" s="248">
        <v>1</v>
      </c>
      <c r="B32" s="247"/>
      <c r="C32" s="248">
        <v>1</v>
      </c>
      <c r="D32" s="516"/>
      <c r="E32" s="220"/>
      <c r="F32" s="220"/>
      <c r="G32" s="220">
        <f>D32-F32</f>
        <v>0</v>
      </c>
    </row>
    <row r="33" spans="1:9" x14ac:dyDescent="0.3">
      <c r="A33" s="248"/>
      <c r="B33" s="247"/>
      <c r="C33" s="248"/>
      <c r="D33" s="516"/>
      <c r="E33" s="220"/>
      <c r="F33" s="220"/>
      <c r="G33" s="220">
        <f t="shared" ref="G33:G47" si="1">D33-F33</f>
        <v>0</v>
      </c>
    </row>
    <row r="34" spans="1:9" x14ac:dyDescent="0.3">
      <c r="A34" s="248"/>
      <c r="B34" s="247"/>
      <c r="C34" s="248"/>
      <c r="D34" s="516"/>
      <c r="E34" s="220"/>
      <c r="F34" s="220"/>
      <c r="G34" s="220">
        <f t="shared" si="1"/>
        <v>0</v>
      </c>
    </row>
    <row r="35" spans="1:9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9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9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9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9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9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9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9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9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9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9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9" ht="18.75" customHeight="1" x14ac:dyDescent="0.3">
      <c r="A46" s="248"/>
      <c r="B46" s="247"/>
      <c r="C46" s="248"/>
      <c r="D46" s="516"/>
      <c r="E46" s="220"/>
      <c r="F46" s="220"/>
      <c r="G46" s="220">
        <f t="shared" si="1"/>
        <v>0</v>
      </c>
      <c r="H46" s="377"/>
      <c r="I46" s="415"/>
    </row>
    <row r="47" spans="1:9" x14ac:dyDescent="0.3">
      <c r="A47" s="248"/>
      <c r="B47" s="247"/>
      <c r="C47" s="248"/>
      <c r="D47" s="516"/>
      <c r="E47" s="220"/>
      <c r="F47" s="220"/>
      <c r="G47" s="220">
        <f t="shared" si="1"/>
        <v>0</v>
      </c>
      <c r="H47" s="389"/>
      <c r="I47" s="393"/>
    </row>
    <row r="48" spans="1:9" x14ac:dyDescent="0.3">
      <c r="A48" s="248"/>
      <c r="B48" s="247"/>
      <c r="C48" s="248"/>
      <c r="D48" s="516"/>
      <c r="E48" s="220"/>
      <c r="F48" s="220"/>
      <c r="G48" s="220"/>
      <c r="H48" s="82"/>
      <c r="I48" s="392"/>
    </row>
    <row r="49" spans="1:9" x14ac:dyDescent="0.3">
      <c r="A49" s="235"/>
      <c r="B49" s="193" t="s">
        <v>364</v>
      </c>
      <c r="C49" s="231" t="s">
        <v>374</v>
      </c>
      <c r="D49" s="517">
        <f>SUM(D32:D48)</f>
        <v>0</v>
      </c>
      <c r="E49" s="223" t="s">
        <v>438</v>
      </c>
      <c r="F49" s="223">
        <f>SUM(F32)</f>
        <v>0</v>
      </c>
      <c r="G49" s="223">
        <f>SUM(G32)</f>
        <v>0</v>
      </c>
      <c r="H49" s="377"/>
      <c r="I49" s="415"/>
    </row>
    <row r="50" spans="1:9" x14ac:dyDescent="0.3">
      <c r="E50" s="464" t="s">
        <v>552</v>
      </c>
      <c r="F50" s="465">
        <f>F30+F49</f>
        <v>0</v>
      </c>
      <c r="G50" s="465">
        <f>G30+G49</f>
        <v>0</v>
      </c>
      <c r="H50" s="389"/>
      <c r="I50" s="393"/>
    </row>
    <row r="51" spans="1:9" s="102" customFormat="1" ht="18" customHeight="1" x14ac:dyDescent="0.3">
      <c r="A51" s="380" t="s">
        <v>541</v>
      </c>
      <c r="B51" s="377"/>
      <c r="C51" s="378"/>
      <c r="D51" s="604" t="s">
        <v>694</v>
      </c>
      <c r="E51" s="377"/>
      <c r="F51" s="181"/>
      <c r="G51" s="377"/>
    </row>
    <row r="52" spans="1:9" s="249" customFormat="1" ht="19.5" x14ac:dyDescent="0.3">
      <c r="A52" s="181"/>
      <c r="B52" s="389"/>
      <c r="C52" s="391" t="s">
        <v>171</v>
      </c>
      <c r="D52" s="391" t="s">
        <v>172</v>
      </c>
      <c r="E52" s="389"/>
      <c r="F52" s="181"/>
      <c r="G52" s="389"/>
    </row>
    <row r="53" spans="1:9" ht="15.75" x14ac:dyDescent="0.25">
      <c r="A53" s="389"/>
      <c r="B53" s="82"/>
      <c r="C53" s="82"/>
      <c r="D53" s="82"/>
      <c r="E53" s="82"/>
      <c r="F53" s="181"/>
      <c r="G53" s="82"/>
    </row>
    <row r="54" spans="1:9" x14ac:dyDescent="0.25">
      <c r="A54" s="380" t="s">
        <v>173</v>
      </c>
      <c r="B54" s="377"/>
      <c r="C54" s="378"/>
      <c r="D54" s="714" t="s">
        <v>742</v>
      </c>
      <c r="E54" s="377"/>
      <c r="F54" s="181"/>
      <c r="G54" s="377"/>
    </row>
    <row r="55" spans="1:9" ht="15" x14ac:dyDescent="0.25">
      <c r="B55" s="389"/>
      <c r="C55" s="391" t="s">
        <v>171</v>
      </c>
      <c r="D55" s="391" t="s">
        <v>172</v>
      </c>
      <c r="E55" s="389"/>
      <c r="F55" s="181"/>
      <c r="G55" s="389"/>
    </row>
    <row r="56" spans="1:9" x14ac:dyDescent="0.3">
      <c r="A56" s="102"/>
      <c r="B56" s="102"/>
      <c r="C56" s="102"/>
      <c r="D56" s="102"/>
      <c r="E56" s="102"/>
      <c r="F56" s="102"/>
      <c r="G56" s="102"/>
    </row>
    <row r="57" spans="1:9" ht="19.5" x14ac:dyDescent="0.3">
      <c r="A57" s="249"/>
      <c r="B57" s="249"/>
      <c r="C57" s="249"/>
      <c r="D57" s="249"/>
      <c r="E57" s="250"/>
      <c r="F57" s="250"/>
      <c r="G57" s="250"/>
    </row>
  </sheetData>
  <mergeCells count="7">
    <mergeCell ref="A31:D31"/>
    <mergeCell ref="A3:D3"/>
    <mergeCell ref="A9:A10"/>
    <mergeCell ref="B9:B10"/>
    <mergeCell ref="C9:C10"/>
    <mergeCell ref="D9:D10"/>
    <mergeCell ref="A12:D12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K90"/>
  <sheetViews>
    <sheetView view="pageBreakPreview" topLeftCell="A13" zoomScale="90" zoomScaleNormal="75" zoomScaleSheetLayoutView="90" workbookViewId="0">
      <selection activeCell="A7" sqref="A7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223" t="s">
        <v>550</v>
      </c>
      <c r="B11" s="1224"/>
      <c r="C11" s="1224"/>
      <c r="D11" s="1224"/>
      <c r="E11" s="1225"/>
      <c r="F11" s="246"/>
      <c r="G11" s="246"/>
      <c r="H11" s="246"/>
      <c r="I11" s="256"/>
    </row>
    <row r="12" spans="1:11" s="257" customFormat="1" ht="18.75" x14ac:dyDescent="0.3">
      <c r="A12" s="161">
        <v>1</v>
      </c>
      <c r="B12" s="258"/>
      <c r="C12" s="161"/>
      <c r="D12" s="518"/>
      <c r="E12" s="519"/>
      <c r="F12" s="220"/>
      <c r="G12" s="220"/>
      <c r="H12" s="220">
        <f>E12-G12</f>
        <v>0</v>
      </c>
      <c r="I12" s="259"/>
    </row>
    <row r="13" spans="1:11" ht="18.75" x14ac:dyDescent="0.3">
      <c r="A13" s="161">
        <v>2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3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>
        <v>4</v>
      </c>
      <c r="B15" s="116"/>
      <c r="C15" s="260"/>
      <c r="D15" s="422"/>
      <c r="E15" s="520"/>
      <c r="F15" s="220"/>
      <c r="G15" s="220"/>
      <c r="H15" s="220">
        <f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ref="H16:H19" si="0">E16-G16</f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161"/>
      <c r="B19" s="116"/>
      <c r="C19" s="260"/>
      <c r="D19" s="422"/>
      <c r="E19" s="520"/>
      <c r="F19" s="220"/>
      <c r="G19" s="220"/>
      <c r="H19" s="220">
        <f t="shared" si="0"/>
        <v>0</v>
      </c>
      <c r="I19" s="261"/>
    </row>
    <row r="20" spans="1:9" ht="18.75" x14ac:dyDescent="0.3">
      <c r="A20" s="262"/>
      <c r="B20" s="116"/>
      <c r="C20" s="260"/>
      <c r="D20" s="422"/>
      <c r="E20" s="521"/>
      <c r="F20" s="220"/>
      <c r="G20" s="220"/>
      <c r="H20" s="220"/>
    </row>
    <row r="21" spans="1:9" s="265" customFormat="1" ht="18.75" x14ac:dyDescent="0.3">
      <c r="A21" s="263"/>
      <c r="B21" s="119" t="s">
        <v>364</v>
      </c>
      <c r="C21" s="154">
        <f>SUM(C13:C13)</f>
        <v>0</v>
      </c>
      <c r="D21" s="522" t="s">
        <v>374</v>
      </c>
      <c r="E21" s="523">
        <f>SUM(E12:E20)</f>
        <v>0</v>
      </c>
      <c r="F21" s="223" t="s">
        <v>438</v>
      </c>
      <c r="G21" s="223">
        <f>SUM(G12:G20)</f>
        <v>0</v>
      </c>
      <c r="H21" s="223">
        <f>SUM(H12:H20)</f>
        <v>0</v>
      </c>
      <c r="I21" s="264"/>
    </row>
    <row r="22" spans="1:9" ht="18.75" x14ac:dyDescent="0.3">
      <c r="A22" s="1223" t="s">
        <v>551</v>
      </c>
      <c r="B22" s="1224"/>
      <c r="C22" s="1224"/>
      <c r="D22" s="1224"/>
      <c r="E22" s="1225"/>
    </row>
    <row r="23" spans="1:9" ht="18.75" x14ac:dyDescent="0.3">
      <c r="A23" s="161">
        <v>1</v>
      </c>
      <c r="B23" s="258"/>
      <c r="C23" s="161"/>
      <c r="D23" s="518"/>
      <c r="E23" s="519"/>
      <c r="F23" s="220"/>
      <c r="G23" s="220"/>
      <c r="H23" s="220">
        <f>E23-G23</f>
        <v>0</v>
      </c>
    </row>
    <row r="24" spans="1:9" s="102" customFormat="1" ht="18" customHeight="1" x14ac:dyDescent="0.3">
      <c r="A24" s="161">
        <v>2</v>
      </c>
      <c r="B24" s="116"/>
      <c r="C24" s="260"/>
      <c r="D24" s="422"/>
      <c r="E24" s="520"/>
      <c r="F24" s="220"/>
      <c r="G24" s="220"/>
      <c r="H24" s="220">
        <f>E24-G24</f>
        <v>0</v>
      </c>
    </row>
    <row r="25" spans="1:9" s="249" customFormat="1" ht="19.5" x14ac:dyDescent="0.3">
      <c r="A25" s="161">
        <v>3</v>
      </c>
      <c r="B25" s="116"/>
      <c r="C25" s="260"/>
      <c r="D25" s="422"/>
      <c r="E25" s="520"/>
      <c r="F25" s="220"/>
      <c r="G25" s="220"/>
      <c r="H25" s="220">
        <f>E25-G25</f>
        <v>0</v>
      </c>
    </row>
    <row r="26" spans="1:9" s="181" customFormat="1" ht="18.75" x14ac:dyDescent="0.3">
      <c r="A26" s="161">
        <v>4</v>
      </c>
      <c r="B26" s="116"/>
      <c r="C26" s="260"/>
      <c r="D26" s="422"/>
      <c r="E26" s="520"/>
      <c r="F26" s="220"/>
      <c r="G26" s="220"/>
      <c r="H26" s="220">
        <f>E26-G26</f>
        <v>0</v>
      </c>
    </row>
    <row r="27" spans="1:9" s="181" customFormat="1" ht="18.75" x14ac:dyDescent="0.3">
      <c r="A27" s="161"/>
      <c r="B27" s="116"/>
      <c r="C27" s="260"/>
      <c r="D27" s="422"/>
      <c r="E27" s="520"/>
      <c r="F27" s="220"/>
      <c r="G27" s="220"/>
      <c r="H27" s="220">
        <f t="shared" ref="H27:H30" si="1">E27-G27</f>
        <v>0</v>
      </c>
    </row>
    <row r="28" spans="1:9" s="181" customFormat="1" ht="18.75" x14ac:dyDescent="0.3">
      <c r="A28" s="161"/>
      <c r="B28" s="116"/>
      <c r="C28" s="260"/>
      <c r="D28" s="422"/>
      <c r="E28" s="520"/>
      <c r="F28" s="220"/>
      <c r="G28" s="220"/>
      <c r="H28" s="220">
        <f t="shared" si="1"/>
        <v>0</v>
      </c>
    </row>
    <row r="29" spans="1:9" s="102" customFormat="1" ht="18.75" x14ac:dyDescent="0.3">
      <c r="A29" s="161"/>
      <c r="B29" s="116"/>
      <c r="C29" s="260"/>
      <c r="D29" s="422"/>
      <c r="E29" s="520"/>
      <c r="F29" s="220"/>
      <c r="G29" s="220"/>
      <c r="H29" s="220">
        <f t="shared" si="1"/>
        <v>0</v>
      </c>
      <c r="I29" s="138"/>
    </row>
    <row r="30" spans="1:9" s="102" customFormat="1" ht="18.75" x14ac:dyDescent="0.3">
      <c r="A30" s="161"/>
      <c r="B30" s="116"/>
      <c r="C30" s="260"/>
      <c r="D30" s="422"/>
      <c r="E30" s="520"/>
      <c r="F30" s="220"/>
      <c r="G30" s="220"/>
      <c r="H30" s="220">
        <f t="shared" si="1"/>
        <v>0</v>
      </c>
      <c r="I30" s="138"/>
    </row>
    <row r="31" spans="1:9" s="102" customFormat="1" ht="18.75" x14ac:dyDescent="0.3">
      <c r="A31" s="262"/>
      <c r="B31" s="116"/>
      <c r="C31" s="260"/>
      <c r="D31" s="422"/>
      <c r="E31" s="521"/>
      <c r="F31" s="220"/>
      <c r="G31" s="220"/>
      <c r="H31" s="220"/>
      <c r="I31" s="138"/>
    </row>
    <row r="32" spans="1:9" ht="18.75" x14ac:dyDescent="0.3">
      <c r="A32" s="263"/>
      <c r="B32" s="119" t="s">
        <v>364</v>
      </c>
      <c r="C32" s="154">
        <f>SUM(C24:C24)</f>
        <v>0</v>
      </c>
      <c r="D32" s="522" t="s">
        <v>374</v>
      </c>
      <c r="E32" s="523">
        <f>SUM(E23:E31)</f>
        <v>0</v>
      </c>
      <c r="F32" s="223" t="s">
        <v>438</v>
      </c>
      <c r="G32" s="223">
        <f>SUM(G23:G31)</f>
        <v>0</v>
      </c>
      <c r="H32" s="223">
        <f>SUM(H23:H31)</f>
        <v>0</v>
      </c>
    </row>
    <row r="33" spans="1:8" ht="18.75" x14ac:dyDescent="0.3">
      <c r="F33" s="464" t="s">
        <v>552</v>
      </c>
      <c r="G33" s="465">
        <f>G21+G32</f>
        <v>0</v>
      </c>
      <c r="H33" s="465">
        <f>H21+H32</f>
        <v>0</v>
      </c>
    </row>
    <row r="35" spans="1:8" ht="18.75" x14ac:dyDescent="0.3">
      <c r="A35" s="380" t="s">
        <v>541</v>
      </c>
      <c r="B35" s="377"/>
      <c r="C35" s="378"/>
      <c r="D35" s="102"/>
      <c r="E35" s="604" t="s">
        <v>694</v>
      </c>
      <c r="F35" s="181"/>
      <c r="G35" s="377"/>
      <c r="H35" s="102"/>
    </row>
    <row r="36" spans="1:8" ht="19.5" x14ac:dyDescent="0.3">
      <c r="A36" s="181"/>
      <c r="B36" s="389"/>
      <c r="C36" s="391" t="s">
        <v>171</v>
      </c>
      <c r="D36" s="249"/>
      <c r="E36" s="391" t="s">
        <v>172</v>
      </c>
      <c r="F36" s="181"/>
      <c r="G36" s="389"/>
      <c r="H36" s="249"/>
    </row>
    <row r="37" spans="1:8" ht="15.75" x14ac:dyDescent="0.25">
      <c r="A37" s="389"/>
      <c r="B37" s="82"/>
      <c r="C37" s="82"/>
      <c r="D37" s="181"/>
      <c r="E37" s="82"/>
      <c r="F37" s="181"/>
      <c r="G37" s="82"/>
      <c r="H37" s="181"/>
    </row>
    <row r="38" spans="1:8" ht="18.75" x14ac:dyDescent="0.25">
      <c r="A38" s="380" t="s">
        <v>173</v>
      </c>
      <c r="B38" s="377"/>
      <c r="C38" s="378"/>
      <c r="D38" s="181"/>
      <c r="E38" s="714" t="s">
        <v>742</v>
      </c>
      <c r="F38" s="181"/>
      <c r="G38" s="377"/>
      <c r="H38" s="181"/>
    </row>
    <row r="39" spans="1:8" x14ac:dyDescent="0.25">
      <c r="A39" s="181"/>
      <c r="B39" s="389"/>
      <c r="C39" s="391" t="s">
        <v>171</v>
      </c>
      <c r="D39" s="181"/>
      <c r="E39" s="391" t="s">
        <v>172</v>
      </c>
      <c r="F39" s="181"/>
      <c r="G39" s="389"/>
      <c r="H39" s="181"/>
    </row>
    <row r="40" spans="1:8" ht="18.75" x14ac:dyDescent="0.3">
      <c r="A40" s="102"/>
      <c r="B40" s="102"/>
      <c r="C40" s="102"/>
      <c r="D40" s="102"/>
      <c r="E40" s="102"/>
      <c r="F40" s="237"/>
      <c r="G40" s="237"/>
      <c r="H40" s="237"/>
    </row>
    <row r="41" spans="1:8" ht="18.75" x14ac:dyDescent="0.3">
      <c r="A41" s="102"/>
      <c r="B41" s="102"/>
      <c r="C41" s="102"/>
      <c r="D41" s="102"/>
      <c r="E41" s="102"/>
      <c r="F41" s="237"/>
      <c r="G41" s="237"/>
      <c r="H41" s="237"/>
    </row>
    <row r="42" spans="1:8" ht="21" x14ac:dyDescent="0.35">
      <c r="A42" s="102"/>
      <c r="B42" s="232"/>
      <c r="C42" s="102"/>
      <c r="D42" s="102"/>
      <c r="E42" s="102"/>
      <c r="F42" s="237"/>
      <c r="G42" s="237"/>
      <c r="H42" s="237"/>
    </row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8" hidden="1" x14ac:dyDescent="0.25"/>
    <row r="89" hidden="1" x14ac:dyDescent="0.25"/>
    <row r="90" hidden="1" x14ac:dyDescent="0.25"/>
  </sheetData>
  <mergeCells count="3">
    <mergeCell ref="A3:E3"/>
    <mergeCell ref="A11:E11"/>
    <mergeCell ref="A22:E22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K56"/>
  <sheetViews>
    <sheetView view="pageBreakPreview" topLeftCell="A16" zoomScale="55" zoomScaleSheetLayoutView="55" workbookViewId="0">
      <selection activeCell="A7" sqref="A7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42.7109375" style="267" customWidth="1"/>
    <col min="5" max="5" width="32" style="267" customWidth="1"/>
    <col min="6" max="7" width="24.42578125" style="267" customWidth="1"/>
    <col min="8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42.7109375" style="267" customWidth="1"/>
    <col min="261" max="263" width="24.42578125" style="267" customWidth="1"/>
    <col min="264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42.7109375" style="267" customWidth="1"/>
    <col min="517" max="519" width="24.42578125" style="267" customWidth="1"/>
    <col min="520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42.7109375" style="267" customWidth="1"/>
    <col min="773" max="775" width="24.42578125" style="267" customWidth="1"/>
    <col min="776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42.7109375" style="267" customWidth="1"/>
    <col min="1029" max="1031" width="24.42578125" style="267" customWidth="1"/>
    <col min="1032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42.7109375" style="267" customWidth="1"/>
    <col min="1285" max="1287" width="24.42578125" style="267" customWidth="1"/>
    <col min="1288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42.7109375" style="267" customWidth="1"/>
    <col min="1541" max="1543" width="24.42578125" style="267" customWidth="1"/>
    <col min="1544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42.7109375" style="267" customWidth="1"/>
    <col min="1797" max="1799" width="24.42578125" style="267" customWidth="1"/>
    <col min="1800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42.7109375" style="267" customWidth="1"/>
    <col min="2053" max="2055" width="24.42578125" style="267" customWidth="1"/>
    <col min="2056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42.7109375" style="267" customWidth="1"/>
    <col min="2309" max="2311" width="24.42578125" style="267" customWidth="1"/>
    <col min="2312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42.7109375" style="267" customWidth="1"/>
    <col min="2565" max="2567" width="24.42578125" style="267" customWidth="1"/>
    <col min="2568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42.7109375" style="267" customWidth="1"/>
    <col min="2821" max="2823" width="24.42578125" style="267" customWidth="1"/>
    <col min="2824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42.7109375" style="267" customWidth="1"/>
    <col min="3077" max="3079" width="24.42578125" style="267" customWidth="1"/>
    <col min="3080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42.7109375" style="267" customWidth="1"/>
    <col min="3333" max="3335" width="24.42578125" style="267" customWidth="1"/>
    <col min="3336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42.7109375" style="267" customWidth="1"/>
    <col min="3589" max="3591" width="24.42578125" style="267" customWidth="1"/>
    <col min="3592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42.7109375" style="267" customWidth="1"/>
    <col min="3845" max="3847" width="24.42578125" style="267" customWidth="1"/>
    <col min="3848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42.7109375" style="267" customWidth="1"/>
    <col min="4101" max="4103" width="24.42578125" style="267" customWidth="1"/>
    <col min="4104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42.7109375" style="267" customWidth="1"/>
    <col min="4357" max="4359" width="24.42578125" style="267" customWidth="1"/>
    <col min="4360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42.7109375" style="267" customWidth="1"/>
    <col min="4613" max="4615" width="24.42578125" style="267" customWidth="1"/>
    <col min="4616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42.7109375" style="267" customWidth="1"/>
    <col min="4869" max="4871" width="24.42578125" style="267" customWidth="1"/>
    <col min="4872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42.7109375" style="267" customWidth="1"/>
    <col min="5125" max="5127" width="24.42578125" style="267" customWidth="1"/>
    <col min="5128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42.7109375" style="267" customWidth="1"/>
    <col min="5381" max="5383" width="24.42578125" style="267" customWidth="1"/>
    <col min="5384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42.7109375" style="267" customWidth="1"/>
    <col min="5637" max="5639" width="24.42578125" style="267" customWidth="1"/>
    <col min="5640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42.7109375" style="267" customWidth="1"/>
    <col min="5893" max="5895" width="24.42578125" style="267" customWidth="1"/>
    <col min="5896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42.7109375" style="267" customWidth="1"/>
    <col min="6149" max="6151" width="24.42578125" style="267" customWidth="1"/>
    <col min="6152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42.7109375" style="267" customWidth="1"/>
    <col min="6405" max="6407" width="24.42578125" style="267" customWidth="1"/>
    <col min="6408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42.7109375" style="267" customWidth="1"/>
    <col min="6661" max="6663" width="24.42578125" style="267" customWidth="1"/>
    <col min="6664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42.7109375" style="267" customWidth="1"/>
    <col min="6917" max="6919" width="24.42578125" style="267" customWidth="1"/>
    <col min="6920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42.7109375" style="267" customWidth="1"/>
    <col min="7173" max="7175" width="24.42578125" style="267" customWidth="1"/>
    <col min="7176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42.7109375" style="267" customWidth="1"/>
    <col min="7429" max="7431" width="24.42578125" style="267" customWidth="1"/>
    <col min="7432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42.7109375" style="267" customWidth="1"/>
    <col min="7685" max="7687" width="24.42578125" style="267" customWidth="1"/>
    <col min="7688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42.7109375" style="267" customWidth="1"/>
    <col min="7941" max="7943" width="24.42578125" style="267" customWidth="1"/>
    <col min="7944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42.7109375" style="267" customWidth="1"/>
    <col min="8197" max="8199" width="24.42578125" style="267" customWidth="1"/>
    <col min="8200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42.7109375" style="267" customWidth="1"/>
    <col min="8453" max="8455" width="24.42578125" style="267" customWidth="1"/>
    <col min="8456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42.7109375" style="267" customWidth="1"/>
    <col min="8709" max="8711" width="24.42578125" style="267" customWidth="1"/>
    <col min="8712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42.7109375" style="267" customWidth="1"/>
    <col min="8965" max="8967" width="24.42578125" style="267" customWidth="1"/>
    <col min="8968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42.7109375" style="267" customWidth="1"/>
    <col min="9221" max="9223" width="24.42578125" style="267" customWidth="1"/>
    <col min="9224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42.7109375" style="267" customWidth="1"/>
    <col min="9477" max="9479" width="24.42578125" style="267" customWidth="1"/>
    <col min="9480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42.7109375" style="267" customWidth="1"/>
    <col min="9733" max="9735" width="24.42578125" style="267" customWidth="1"/>
    <col min="9736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42.7109375" style="267" customWidth="1"/>
    <col min="9989" max="9991" width="24.42578125" style="267" customWidth="1"/>
    <col min="9992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42.7109375" style="267" customWidth="1"/>
    <col min="10245" max="10247" width="24.42578125" style="267" customWidth="1"/>
    <col min="10248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42.7109375" style="267" customWidth="1"/>
    <col min="10501" max="10503" width="24.42578125" style="267" customWidth="1"/>
    <col min="10504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42.7109375" style="267" customWidth="1"/>
    <col min="10757" max="10759" width="24.42578125" style="267" customWidth="1"/>
    <col min="10760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42.7109375" style="267" customWidth="1"/>
    <col min="11013" max="11015" width="24.42578125" style="267" customWidth="1"/>
    <col min="11016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42.7109375" style="267" customWidth="1"/>
    <col min="11269" max="11271" width="24.42578125" style="267" customWidth="1"/>
    <col min="11272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42.7109375" style="267" customWidth="1"/>
    <col min="11525" max="11527" width="24.42578125" style="267" customWidth="1"/>
    <col min="11528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42.7109375" style="267" customWidth="1"/>
    <col min="11781" max="11783" width="24.42578125" style="267" customWidth="1"/>
    <col min="11784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42.7109375" style="267" customWidth="1"/>
    <col min="12037" max="12039" width="24.42578125" style="267" customWidth="1"/>
    <col min="12040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42.7109375" style="267" customWidth="1"/>
    <col min="12293" max="12295" width="24.42578125" style="267" customWidth="1"/>
    <col min="12296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42.7109375" style="267" customWidth="1"/>
    <col min="12549" max="12551" width="24.42578125" style="267" customWidth="1"/>
    <col min="12552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42.7109375" style="267" customWidth="1"/>
    <col min="12805" max="12807" width="24.42578125" style="267" customWidth="1"/>
    <col min="12808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42.7109375" style="267" customWidth="1"/>
    <col min="13061" max="13063" width="24.42578125" style="267" customWidth="1"/>
    <col min="13064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42.7109375" style="267" customWidth="1"/>
    <col min="13317" max="13319" width="24.42578125" style="267" customWidth="1"/>
    <col min="13320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42.7109375" style="267" customWidth="1"/>
    <col min="13573" max="13575" width="24.42578125" style="267" customWidth="1"/>
    <col min="13576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42.7109375" style="267" customWidth="1"/>
    <col min="13829" max="13831" width="24.42578125" style="267" customWidth="1"/>
    <col min="13832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42.7109375" style="267" customWidth="1"/>
    <col min="14085" max="14087" width="24.42578125" style="267" customWidth="1"/>
    <col min="14088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42.7109375" style="267" customWidth="1"/>
    <col min="14341" max="14343" width="24.42578125" style="267" customWidth="1"/>
    <col min="14344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42.7109375" style="267" customWidth="1"/>
    <col min="14597" max="14599" width="24.42578125" style="267" customWidth="1"/>
    <col min="14600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42.7109375" style="267" customWidth="1"/>
    <col min="14853" max="14855" width="24.42578125" style="267" customWidth="1"/>
    <col min="14856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42.7109375" style="267" customWidth="1"/>
    <col min="15109" max="15111" width="24.42578125" style="267" customWidth="1"/>
    <col min="15112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42.7109375" style="267" customWidth="1"/>
    <col min="15365" max="15367" width="24.42578125" style="267" customWidth="1"/>
    <col min="15368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42.7109375" style="267" customWidth="1"/>
    <col min="15621" max="15623" width="24.42578125" style="267" customWidth="1"/>
    <col min="15624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42.7109375" style="267" customWidth="1"/>
    <col min="15877" max="15879" width="24.42578125" style="267" customWidth="1"/>
    <col min="15880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42.7109375" style="267" customWidth="1"/>
    <col min="16133" max="16135" width="24.42578125" style="267" customWidth="1"/>
    <col min="16136" max="16384" width="8.85546875" style="267"/>
  </cols>
  <sheetData>
    <row r="1" spans="1:11" ht="18.75" x14ac:dyDescent="0.3">
      <c r="A1" s="266"/>
      <c r="B1" s="266"/>
      <c r="C1" s="266"/>
      <c r="D1" s="372" t="s">
        <v>529</v>
      </c>
    </row>
    <row r="2" spans="1:11" ht="12.75" customHeight="1" x14ac:dyDescent="0.3">
      <c r="A2" s="266"/>
      <c r="B2" s="266"/>
      <c r="C2" s="266"/>
      <c r="D2" s="266"/>
    </row>
    <row r="3" spans="1:11" ht="29.25" customHeight="1" x14ac:dyDescent="0.25">
      <c r="A3" s="1226" t="s">
        <v>658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216" t="s">
        <v>550</v>
      </c>
      <c r="B13" s="1217"/>
      <c r="C13" s="1217"/>
      <c r="D13" s="1217"/>
      <c r="E13" s="246"/>
      <c r="F13" s="246"/>
      <c r="G13" s="246"/>
      <c r="H13" s="273"/>
    </row>
    <row r="14" spans="1:11" s="274" customFormat="1" ht="18.75" x14ac:dyDescent="0.3">
      <c r="A14" s="161">
        <v>1</v>
      </c>
      <c r="B14" s="116"/>
      <c r="C14" s="260"/>
      <c r="D14" s="521"/>
      <c r="E14" s="525"/>
      <c r="F14" s="220"/>
      <c r="G14" s="220">
        <f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ref="G15:G29" si="0">D15-F15</f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74" customFormat="1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274" customFormat="1" ht="18.75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23.25" customHeigh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82" customFormat="1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>
        <f t="shared" si="0"/>
        <v>0</v>
      </c>
    </row>
    <row r="30" spans="1:7" ht="18.75" x14ac:dyDescent="0.3">
      <c r="A30" s="161"/>
      <c r="B30" s="116"/>
      <c r="C30" s="260"/>
      <c r="D30" s="521"/>
      <c r="E30" s="525"/>
      <c r="F30" s="220"/>
      <c r="G30" s="220"/>
    </row>
    <row r="31" spans="1:7" ht="18.75" x14ac:dyDescent="0.3">
      <c r="A31" s="235"/>
      <c r="B31" s="193" t="s">
        <v>364</v>
      </c>
      <c r="C31" s="231" t="s">
        <v>374</v>
      </c>
      <c r="D31" s="517">
        <f>SUM(D14:D30)</f>
        <v>0</v>
      </c>
      <c r="E31" s="223" t="s">
        <v>438</v>
      </c>
      <c r="F31" s="223">
        <f>SUM(F14:F30)</f>
        <v>0</v>
      </c>
      <c r="G31" s="223">
        <f>SUM(G14:G30)</f>
        <v>0</v>
      </c>
    </row>
    <row r="32" spans="1:7" ht="18.75" x14ac:dyDescent="0.3">
      <c r="A32" s="1216" t="s">
        <v>551</v>
      </c>
      <c r="B32" s="1217"/>
      <c r="C32" s="1217"/>
      <c r="D32" s="1217"/>
      <c r="E32" s="178"/>
      <c r="F32" s="178"/>
      <c r="G32" s="178"/>
    </row>
    <row r="33" spans="1:7" ht="18.75" x14ac:dyDescent="0.3">
      <c r="A33" s="248">
        <v>1</v>
      </c>
      <c r="B33" s="247"/>
      <c r="C33" s="248">
        <v>1</v>
      </c>
      <c r="D33" s="516"/>
      <c r="E33" s="220"/>
      <c r="F33" s="220"/>
      <c r="G33" s="220">
        <f>D33-F33</f>
        <v>0</v>
      </c>
    </row>
    <row r="34" spans="1:7" ht="18.75" x14ac:dyDescent="0.3">
      <c r="A34" s="248"/>
      <c r="B34" s="247"/>
      <c r="C34" s="248"/>
      <c r="D34" s="516"/>
      <c r="E34" s="220"/>
      <c r="F34" s="220"/>
      <c r="G34" s="220">
        <f t="shared" ref="G34:G48" si="1">D34-F34</f>
        <v>0</v>
      </c>
    </row>
    <row r="35" spans="1:7" ht="18.75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7" ht="18.75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7" ht="18.75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7" ht="18.75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7" ht="18.75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7" ht="18.75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7" ht="18.75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7" ht="18.75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7" ht="18.75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7" ht="18.75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7" ht="18.75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7" ht="18.75" x14ac:dyDescent="0.3">
      <c r="A46" s="248"/>
      <c r="B46" s="247"/>
      <c r="C46" s="248"/>
      <c r="D46" s="516"/>
      <c r="E46" s="220"/>
      <c r="F46" s="220"/>
      <c r="G46" s="220">
        <f t="shared" si="1"/>
        <v>0</v>
      </c>
    </row>
    <row r="47" spans="1:7" ht="18.75" x14ac:dyDescent="0.3">
      <c r="A47" s="248"/>
      <c r="B47" s="247"/>
      <c r="C47" s="248"/>
      <c r="D47" s="516"/>
      <c r="E47" s="220"/>
      <c r="F47" s="220"/>
      <c r="G47" s="220">
        <f t="shared" si="1"/>
        <v>0</v>
      </c>
    </row>
    <row r="48" spans="1:7" ht="18.75" x14ac:dyDescent="0.3">
      <c r="A48" s="248"/>
      <c r="B48" s="247"/>
      <c r="C48" s="248"/>
      <c r="D48" s="516"/>
      <c r="E48" s="220"/>
      <c r="F48" s="220"/>
      <c r="G48" s="220">
        <f t="shared" si="1"/>
        <v>0</v>
      </c>
    </row>
    <row r="49" spans="1:7" ht="18.75" x14ac:dyDescent="0.3">
      <c r="A49" s="248"/>
      <c r="B49" s="247"/>
      <c r="C49" s="248"/>
      <c r="D49" s="516"/>
      <c r="E49" s="220"/>
      <c r="F49" s="220"/>
      <c r="G49" s="220"/>
    </row>
    <row r="50" spans="1:7" ht="18.75" x14ac:dyDescent="0.3">
      <c r="A50" s="235"/>
      <c r="B50" s="193" t="s">
        <v>364</v>
      </c>
      <c r="C50" s="231" t="s">
        <v>374</v>
      </c>
      <c r="D50" s="517">
        <f>SUM(D33:D49)</f>
        <v>0</v>
      </c>
      <c r="E50" s="223" t="s">
        <v>438</v>
      </c>
      <c r="F50" s="223">
        <f>SUM(F33:F49)</f>
        <v>0</v>
      </c>
      <c r="G50" s="223">
        <f>SUM(G33:G49)</f>
        <v>0</v>
      </c>
    </row>
    <row r="51" spans="1:7" ht="18.75" x14ac:dyDescent="0.3">
      <c r="A51" s="181"/>
      <c r="B51" s="181"/>
      <c r="C51" s="181"/>
      <c r="D51" s="181"/>
      <c r="E51" s="464" t="s">
        <v>552</v>
      </c>
      <c r="F51" s="465">
        <f>F31+F50</f>
        <v>0</v>
      </c>
      <c r="G51" s="465">
        <f>G31+G50</f>
        <v>0</v>
      </c>
    </row>
    <row r="52" spans="1:7" ht="18.75" x14ac:dyDescent="0.25">
      <c r="A52" s="380" t="s">
        <v>541</v>
      </c>
      <c r="B52" s="377"/>
      <c r="C52" s="378"/>
      <c r="D52" s="604" t="s">
        <v>694</v>
      </c>
      <c r="E52" s="377"/>
      <c r="F52" s="181"/>
      <c r="G52" s="377"/>
    </row>
    <row r="53" spans="1:7" x14ac:dyDescent="0.25">
      <c r="A53" s="181"/>
      <c r="B53" s="389"/>
      <c r="C53" s="391" t="s">
        <v>171</v>
      </c>
      <c r="D53" s="391" t="s">
        <v>172</v>
      </c>
      <c r="E53" s="389"/>
      <c r="F53" s="181"/>
      <c r="G53" s="389"/>
    </row>
    <row r="54" spans="1:7" x14ac:dyDescent="0.25">
      <c r="A54" s="389"/>
      <c r="B54" s="82"/>
      <c r="C54" s="82"/>
      <c r="D54" s="82"/>
      <c r="E54" s="82"/>
      <c r="F54" s="181"/>
      <c r="G54" s="82"/>
    </row>
    <row r="55" spans="1:7" ht="18.75" x14ac:dyDescent="0.25">
      <c r="A55" s="380" t="s">
        <v>173</v>
      </c>
      <c r="B55" s="377"/>
      <c r="C55" s="378"/>
      <c r="D55" s="714" t="s">
        <v>742</v>
      </c>
      <c r="E55" s="377"/>
      <c r="F55" s="181"/>
      <c r="G55" s="377"/>
    </row>
    <row r="56" spans="1:7" x14ac:dyDescent="0.25">
      <c r="A56" s="181"/>
      <c r="B56" s="389"/>
      <c r="C56" s="391" t="s">
        <v>171</v>
      </c>
      <c r="D56" s="391" t="s">
        <v>172</v>
      </c>
      <c r="E56" s="389"/>
      <c r="F56" s="181"/>
      <c r="G56" s="389"/>
    </row>
  </sheetData>
  <mergeCells count="7">
    <mergeCell ref="A32:D32"/>
    <mergeCell ref="A3:D3"/>
    <mergeCell ref="A9:A11"/>
    <mergeCell ref="B9:B11"/>
    <mergeCell ref="C9:C11"/>
    <mergeCell ref="D9:D11"/>
    <mergeCell ref="A13:D13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Q56"/>
  <sheetViews>
    <sheetView view="pageBreakPreview" zoomScale="70" zoomScaleSheetLayoutView="70" workbookViewId="0">
      <selection activeCell="A7" sqref="A7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6.28515625" style="267" customWidth="1"/>
    <col min="6" max="6" width="30.7109375" style="267" customWidth="1"/>
    <col min="7" max="8" width="24.42578125" style="267" customWidth="1"/>
    <col min="9" max="9" width="17.8554687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6.28515625" style="267" customWidth="1"/>
    <col min="262" max="264" width="24.42578125" style="267" customWidth="1"/>
    <col min="265" max="265" width="17.8554687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6.28515625" style="267" customWidth="1"/>
    <col min="518" max="520" width="24.42578125" style="267" customWidth="1"/>
    <col min="521" max="521" width="17.8554687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6.28515625" style="267" customWidth="1"/>
    <col min="774" max="776" width="24.42578125" style="267" customWidth="1"/>
    <col min="777" max="777" width="17.8554687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6.28515625" style="267" customWidth="1"/>
    <col min="1030" max="1032" width="24.42578125" style="267" customWidth="1"/>
    <col min="1033" max="1033" width="17.8554687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6.28515625" style="267" customWidth="1"/>
    <col min="1286" max="1288" width="24.42578125" style="267" customWidth="1"/>
    <col min="1289" max="1289" width="17.8554687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6.28515625" style="267" customWidth="1"/>
    <col min="1542" max="1544" width="24.42578125" style="267" customWidth="1"/>
    <col min="1545" max="1545" width="17.8554687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6.28515625" style="267" customWidth="1"/>
    <col min="1798" max="1800" width="24.42578125" style="267" customWidth="1"/>
    <col min="1801" max="1801" width="17.8554687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6.28515625" style="267" customWidth="1"/>
    <col min="2054" max="2056" width="24.42578125" style="267" customWidth="1"/>
    <col min="2057" max="2057" width="17.8554687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6.28515625" style="267" customWidth="1"/>
    <col min="2310" max="2312" width="24.42578125" style="267" customWidth="1"/>
    <col min="2313" max="2313" width="17.8554687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6.28515625" style="267" customWidth="1"/>
    <col min="2566" max="2568" width="24.42578125" style="267" customWidth="1"/>
    <col min="2569" max="2569" width="17.8554687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6.28515625" style="267" customWidth="1"/>
    <col min="2822" max="2824" width="24.42578125" style="267" customWidth="1"/>
    <col min="2825" max="2825" width="17.8554687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6.28515625" style="267" customWidth="1"/>
    <col min="3078" max="3080" width="24.42578125" style="267" customWidth="1"/>
    <col min="3081" max="3081" width="17.8554687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6.28515625" style="267" customWidth="1"/>
    <col min="3334" max="3336" width="24.42578125" style="267" customWidth="1"/>
    <col min="3337" max="3337" width="17.8554687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6.28515625" style="267" customWidth="1"/>
    <col min="3590" max="3592" width="24.42578125" style="267" customWidth="1"/>
    <col min="3593" max="3593" width="17.8554687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6.28515625" style="267" customWidth="1"/>
    <col min="3846" max="3848" width="24.42578125" style="267" customWidth="1"/>
    <col min="3849" max="3849" width="17.8554687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6.28515625" style="267" customWidth="1"/>
    <col min="4102" max="4104" width="24.42578125" style="267" customWidth="1"/>
    <col min="4105" max="4105" width="17.8554687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6.28515625" style="267" customWidth="1"/>
    <col min="4358" max="4360" width="24.42578125" style="267" customWidth="1"/>
    <col min="4361" max="4361" width="17.8554687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6.28515625" style="267" customWidth="1"/>
    <col min="4614" max="4616" width="24.42578125" style="267" customWidth="1"/>
    <col min="4617" max="4617" width="17.8554687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6.28515625" style="267" customWidth="1"/>
    <col min="4870" max="4872" width="24.42578125" style="267" customWidth="1"/>
    <col min="4873" max="4873" width="17.8554687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6.28515625" style="267" customWidth="1"/>
    <col min="5126" max="5128" width="24.42578125" style="267" customWidth="1"/>
    <col min="5129" max="5129" width="17.8554687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6.28515625" style="267" customWidth="1"/>
    <col min="5382" max="5384" width="24.42578125" style="267" customWidth="1"/>
    <col min="5385" max="5385" width="17.8554687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6.28515625" style="267" customWidth="1"/>
    <col min="5638" max="5640" width="24.42578125" style="267" customWidth="1"/>
    <col min="5641" max="5641" width="17.8554687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6.28515625" style="267" customWidth="1"/>
    <col min="5894" max="5896" width="24.42578125" style="267" customWidth="1"/>
    <col min="5897" max="5897" width="17.8554687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6.28515625" style="267" customWidth="1"/>
    <col min="6150" max="6152" width="24.42578125" style="267" customWidth="1"/>
    <col min="6153" max="6153" width="17.8554687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6.28515625" style="267" customWidth="1"/>
    <col min="6406" max="6408" width="24.42578125" style="267" customWidth="1"/>
    <col min="6409" max="6409" width="17.8554687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6.28515625" style="267" customWidth="1"/>
    <col min="6662" max="6664" width="24.42578125" style="267" customWidth="1"/>
    <col min="6665" max="6665" width="17.8554687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6.28515625" style="267" customWidth="1"/>
    <col min="6918" max="6920" width="24.42578125" style="267" customWidth="1"/>
    <col min="6921" max="6921" width="17.8554687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6.28515625" style="267" customWidth="1"/>
    <col min="7174" max="7176" width="24.42578125" style="267" customWidth="1"/>
    <col min="7177" max="7177" width="17.8554687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6.28515625" style="267" customWidth="1"/>
    <col min="7430" max="7432" width="24.42578125" style="267" customWidth="1"/>
    <col min="7433" max="7433" width="17.8554687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6.28515625" style="267" customWidth="1"/>
    <col min="7686" max="7688" width="24.42578125" style="267" customWidth="1"/>
    <col min="7689" max="7689" width="17.8554687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6.28515625" style="267" customWidth="1"/>
    <col min="7942" max="7944" width="24.42578125" style="267" customWidth="1"/>
    <col min="7945" max="7945" width="17.8554687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6.28515625" style="267" customWidth="1"/>
    <col min="8198" max="8200" width="24.42578125" style="267" customWidth="1"/>
    <col min="8201" max="8201" width="17.8554687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6.28515625" style="267" customWidth="1"/>
    <col min="8454" max="8456" width="24.42578125" style="267" customWidth="1"/>
    <col min="8457" max="8457" width="17.8554687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6.28515625" style="267" customWidth="1"/>
    <col min="8710" max="8712" width="24.42578125" style="267" customWidth="1"/>
    <col min="8713" max="8713" width="17.8554687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6.28515625" style="267" customWidth="1"/>
    <col min="8966" max="8968" width="24.42578125" style="267" customWidth="1"/>
    <col min="8969" max="8969" width="17.8554687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6.28515625" style="267" customWidth="1"/>
    <col min="9222" max="9224" width="24.42578125" style="267" customWidth="1"/>
    <col min="9225" max="9225" width="17.8554687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6.28515625" style="267" customWidth="1"/>
    <col min="9478" max="9480" width="24.42578125" style="267" customWidth="1"/>
    <col min="9481" max="9481" width="17.8554687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6.28515625" style="267" customWidth="1"/>
    <col min="9734" max="9736" width="24.42578125" style="267" customWidth="1"/>
    <col min="9737" max="9737" width="17.8554687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6.28515625" style="267" customWidth="1"/>
    <col min="9990" max="9992" width="24.42578125" style="267" customWidth="1"/>
    <col min="9993" max="9993" width="17.8554687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6.28515625" style="267" customWidth="1"/>
    <col min="10246" max="10248" width="24.42578125" style="267" customWidth="1"/>
    <col min="10249" max="10249" width="17.8554687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6.28515625" style="267" customWidth="1"/>
    <col min="10502" max="10504" width="24.42578125" style="267" customWidth="1"/>
    <col min="10505" max="10505" width="17.8554687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6.28515625" style="267" customWidth="1"/>
    <col min="10758" max="10760" width="24.42578125" style="267" customWidth="1"/>
    <col min="10761" max="10761" width="17.8554687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6.28515625" style="267" customWidth="1"/>
    <col min="11014" max="11016" width="24.42578125" style="267" customWidth="1"/>
    <col min="11017" max="11017" width="17.8554687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6.28515625" style="267" customWidth="1"/>
    <col min="11270" max="11272" width="24.42578125" style="267" customWidth="1"/>
    <col min="11273" max="11273" width="17.8554687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6.28515625" style="267" customWidth="1"/>
    <col min="11526" max="11528" width="24.42578125" style="267" customWidth="1"/>
    <col min="11529" max="11529" width="17.8554687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6.28515625" style="267" customWidth="1"/>
    <col min="11782" max="11784" width="24.42578125" style="267" customWidth="1"/>
    <col min="11785" max="11785" width="17.8554687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6.28515625" style="267" customWidth="1"/>
    <col min="12038" max="12040" width="24.42578125" style="267" customWidth="1"/>
    <col min="12041" max="12041" width="17.8554687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6.28515625" style="267" customWidth="1"/>
    <col min="12294" max="12296" width="24.42578125" style="267" customWidth="1"/>
    <col min="12297" max="12297" width="17.8554687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6.28515625" style="267" customWidth="1"/>
    <col min="12550" max="12552" width="24.42578125" style="267" customWidth="1"/>
    <col min="12553" max="12553" width="17.8554687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6.28515625" style="267" customWidth="1"/>
    <col min="12806" max="12808" width="24.42578125" style="267" customWidth="1"/>
    <col min="12809" max="12809" width="17.8554687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6.28515625" style="267" customWidth="1"/>
    <col min="13062" max="13064" width="24.42578125" style="267" customWidth="1"/>
    <col min="13065" max="13065" width="17.8554687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6.28515625" style="267" customWidth="1"/>
    <col min="13318" max="13320" width="24.42578125" style="267" customWidth="1"/>
    <col min="13321" max="13321" width="17.8554687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6.28515625" style="267" customWidth="1"/>
    <col min="13574" max="13576" width="24.42578125" style="267" customWidth="1"/>
    <col min="13577" max="13577" width="17.8554687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6.28515625" style="267" customWidth="1"/>
    <col min="13830" max="13832" width="24.42578125" style="267" customWidth="1"/>
    <col min="13833" max="13833" width="17.8554687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6.28515625" style="267" customWidth="1"/>
    <col min="14086" max="14088" width="24.42578125" style="267" customWidth="1"/>
    <col min="14089" max="14089" width="17.8554687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6.28515625" style="267" customWidth="1"/>
    <col min="14342" max="14344" width="24.42578125" style="267" customWidth="1"/>
    <col min="14345" max="14345" width="17.8554687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6.28515625" style="267" customWidth="1"/>
    <col min="14598" max="14600" width="24.42578125" style="267" customWidth="1"/>
    <col min="14601" max="14601" width="17.8554687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6.28515625" style="267" customWidth="1"/>
    <col min="14854" max="14856" width="24.42578125" style="267" customWidth="1"/>
    <col min="14857" max="14857" width="17.8554687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6.28515625" style="267" customWidth="1"/>
    <col min="15110" max="15112" width="24.42578125" style="267" customWidth="1"/>
    <col min="15113" max="15113" width="17.8554687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6.28515625" style="267" customWidth="1"/>
    <col min="15366" max="15368" width="24.42578125" style="267" customWidth="1"/>
    <col min="15369" max="15369" width="17.8554687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6.28515625" style="267" customWidth="1"/>
    <col min="15622" max="15624" width="24.42578125" style="267" customWidth="1"/>
    <col min="15625" max="15625" width="17.8554687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6.28515625" style="267" customWidth="1"/>
    <col min="15878" max="15880" width="24.42578125" style="267" customWidth="1"/>
    <col min="15881" max="15881" width="17.8554687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6.28515625" style="267" customWidth="1"/>
    <col min="16134" max="16136" width="24.42578125" style="267" customWidth="1"/>
    <col min="16137" max="16137" width="17.8554687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530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659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1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1"/>
    </row>
    <row r="13" spans="1:11" ht="18.75" x14ac:dyDescent="0.3">
      <c r="A13" s="1203" t="s">
        <v>550</v>
      </c>
      <c r="B13" s="1204"/>
      <c r="C13" s="1204"/>
      <c r="D13" s="1204"/>
      <c r="E13" s="1205"/>
      <c r="F13" s="246"/>
      <c r="G13" s="246"/>
      <c r="H13" s="246"/>
    </row>
    <row r="14" spans="1:11" ht="18.75" x14ac:dyDescent="0.3">
      <c r="A14" s="271">
        <v>1</v>
      </c>
      <c r="B14" s="228" t="s">
        <v>464</v>
      </c>
      <c r="C14" s="228"/>
      <c r="D14" s="271"/>
      <c r="E14" s="230"/>
      <c r="F14" s="246"/>
      <c r="G14" s="246"/>
      <c r="H14" s="246">
        <f>E14-G14</f>
        <v>0</v>
      </c>
    </row>
    <row r="15" spans="1:11" s="274" customFormat="1" ht="18.75" x14ac:dyDescent="0.3">
      <c r="A15" s="275"/>
      <c r="B15" s="276"/>
      <c r="C15" s="276"/>
      <c r="D15" s="271"/>
      <c r="E15" s="277"/>
      <c r="F15" s="246"/>
      <c r="G15" s="246"/>
      <c r="H15" s="246"/>
      <c r="I15" s="273"/>
    </row>
    <row r="16" spans="1:11" ht="18.75" customHeight="1" x14ac:dyDescent="0.3">
      <c r="A16" s="287"/>
      <c r="B16" s="292" t="s">
        <v>364</v>
      </c>
      <c r="C16" s="292"/>
      <c r="D16" s="293" t="s">
        <v>374</v>
      </c>
      <c r="E16" s="288">
        <f>SUM(E14:E15)</f>
        <v>0</v>
      </c>
      <c r="F16" s="223" t="s">
        <v>438</v>
      </c>
      <c r="G16" s="223">
        <f>SUM(G13:G15)</f>
        <v>0</v>
      </c>
      <c r="H16" s="223">
        <f>SUM(H13:H15)</f>
        <v>0</v>
      </c>
    </row>
    <row r="17" spans="1:9" s="82" customFormat="1" ht="23.25" customHeight="1" x14ac:dyDescent="0.3">
      <c r="A17" s="1200" t="s">
        <v>551</v>
      </c>
      <c r="B17" s="1201"/>
      <c r="C17" s="1201"/>
      <c r="D17" s="1201"/>
      <c r="E17" s="1202"/>
    </row>
    <row r="18" spans="1:9" s="82" customFormat="1" ht="23.25" customHeight="1" x14ac:dyDescent="0.3">
      <c r="A18" s="271">
        <v>1</v>
      </c>
      <c r="B18" s="228" t="s">
        <v>464</v>
      </c>
      <c r="C18" s="228"/>
      <c r="D18" s="271"/>
      <c r="E18" s="230"/>
      <c r="F18" s="246"/>
      <c r="G18" s="246"/>
      <c r="H18" s="246">
        <f>E18-G18</f>
        <v>0</v>
      </c>
    </row>
    <row r="19" spans="1:9" s="82" customFormat="1" ht="23.25" customHeight="1" x14ac:dyDescent="0.3">
      <c r="A19" s="275"/>
      <c r="B19" s="276"/>
      <c r="C19" s="276"/>
      <c r="D19" s="271"/>
      <c r="E19" s="277"/>
      <c r="F19" s="246"/>
      <c r="G19" s="246"/>
      <c r="H19" s="246"/>
    </row>
    <row r="20" spans="1:9" ht="18.75" x14ac:dyDescent="0.3">
      <c r="A20" s="287"/>
      <c r="B20" s="292" t="s">
        <v>364</v>
      </c>
      <c r="C20" s="292"/>
      <c r="D20" s="293" t="s">
        <v>374</v>
      </c>
      <c r="E20" s="288">
        <f>SUM(E18:E19)</f>
        <v>0</v>
      </c>
      <c r="F20" s="223" t="s">
        <v>438</v>
      </c>
      <c r="G20" s="223">
        <f>SUM(G17:G19)</f>
        <v>0</v>
      </c>
      <c r="H20" s="223">
        <f>SUM(H17:H19)</f>
        <v>0</v>
      </c>
      <c r="I20" s="267"/>
    </row>
    <row r="21" spans="1:9" ht="18.75" x14ac:dyDescent="0.3">
      <c r="A21" s="389"/>
      <c r="B21" s="82"/>
      <c r="C21" s="82"/>
      <c r="E21" s="82"/>
      <c r="F21" s="464" t="s">
        <v>552</v>
      </c>
      <c r="G21" s="465">
        <f>G16+G20</f>
        <v>0</v>
      </c>
      <c r="H21" s="465">
        <f>H16+H20</f>
        <v>0</v>
      </c>
      <c r="I21" s="267"/>
    </row>
    <row r="22" spans="1:9" x14ac:dyDescent="0.25">
      <c r="A22" s="389"/>
      <c r="B22" s="82"/>
      <c r="C22" s="82"/>
      <c r="E22" s="82"/>
      <c r="F22" s="181"/>
      <c r="G22" s="82"/>
      <c r="I22" s="267"/>
    </row>
    <row r="23" spans="1:9" ht="18.75" x14ac:dyDescent="0.25">
      <c r="A23" s="380" t="s">
        <v>541</v>
      </c>
      <c r="B23" s="377"/>
      <c r="C23" s="378"/>
      <c r="E23" s="604" t="s">
        <v>694</v>
      </c>
      <c r="F23" s="181"/>
      <c r="G23" s="377"/>
      <c r="I23" s="267"/>
    </row>
    <row r="24" spans="1:9" x14ac:dyDescent="0.25">
      <c r="A24" s="181"/>
      <c r="B24" s="389"/>
      <c r="C24" s="391" t="s">
        <v>171</v>
      </c>
      <c r="E24" s="391" t="s">
        <v>172</v>
      </c>
      <c r="F24" s="181"/>
      <c r="G24" s="389"/>
      <c r="I24" s="267"/>
    </row>
    <row r="25" spans="1:9" x14ac:dyDescent="0.25">
      <c r="A25" s="389"/>
      <c r="B25" s="82"/>
      <c r="C25" s="82"/>
      <c r="E25" s="82"/>
      <c r="F25" s="181"/>
      <c r="G25" s="82"/>
      <c r="I25" s="267"/>
    </row>
    <row r="26" spans="1:9" ht="18.75" x14ac:dyDescent="0.25">
      <c r="A26" s="380" t="s">
        <v>173</v>
      </c>
      <c r="B26" s="377"/>
      <c r="C26" s="378"/>
      <c r="E26" s="714" t="s">
        <v>742</v>
      </c>
      <c r="F26" s="181"/>
      <c r="G26" s="377"/>
    </row>
    <row r="27" spans="1:9" x14ac:dyDescent="0.25">
      <c r="A27" s="181"/>
      <c r="B27" s="389"/>
      <c r="C27" s="391" t="s">
        <v>171</v>
      </c>
      <c r="E27" s="391" t="s">
        <v>172</v>
      </c>
      <c r="F27" s="181"/>
      <c r="G27" s="389"/>
    </row>
    <row r="29" spans="1:9" ht="18.75" x14ac:dyDescent="0.3">
      <c r="B29" s="266"/>
      <c r="C29" s="266"/>
      <c r="D29" s="266"/>
      <c r="E29" s="266"/>
    </row>
    <row r="56" spans="17:17" x14ac:dyDescent="0.25">
      <c r="Q56" s="294"/>
    </row>
  </sheetData>
  <mergeCells count="8">
    <mergeCell ref="A13:E13"/>
    <mergeCell ref="A17:E17"/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5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87"/>
  <sheetViews>
    <sheetView view="pageBreakPreview" zoomScale="80" zoomScaleNormal="75" zoomScaleSheetLayoutView="80" workbookViewId="0">
      <selection activeCell="A6" sqref="A6:XFD6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372" t="s">
        <v>513</v>
      </c>
    </row>
    <row r="2" spans="1:11" x14ac:dyDescent="0.3">
      <c r="D2" s="106"/>
    </row>
    <row r="3" spans="1:11" ht="55.9" customHeight="1" x14ac:dyDescent="0.3">
      <c r="A3" s="1191" t="s">
        <v>612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11">
        <v>1</v>
      </c>
      <c r="B10" s="111">
        <v>2</v>
      </c>
      <c r="C10" s="111">
        <v>3</v>
      </c>
      <c r="D10" s="111">
        <v>4</v>
      </c>
      <c r="E10" s="112" t="s">
        <v>370</v>
      </c>
      <c r="F10" s="113" t="s">
        <v>371</v>
      </c>
      <c r="G10" s="113" t="s">
        <v>372</v>
      </c>
      <c r="H10" s="114"/>
    </row>
    <row r="11" spans="1:11" x14ac:dyDescent="0.3">
      <c r="A11" s="115">
        <v>1</v>
      </c>
      <c r="B11" s="116"/>
      <c r="C11" s="422"/>
      <c r="D11" s="422"/>
      <c r="E11" s="423">
        <f>C11*D11*12</f>
        <v>0</v>
      </c>
      <c r="F11" s="216"/>
      <c r="G11" s="435">
        <f>E11-F11</f>
        <v>0</v>
      </c>
    </row>
    <row r="12" spans="1:11" x14ac:dyDescent="0.3">
      <c r="A12" s="117"/>
      <c r="B12" s="119" t="s">
        <v>364</v>
      </c>
      <c r="C12" s="424" t="s">
        <v>374</v>
      </c>
      <c r="D12" s="424" t="s">
        <v>374</v>
      </c>
      <c r="E12" s="425">
        <f>SUM(E11:E11)</f>
        <v>0</v>
      </c>
      <c r="F12" s="435">
        <f>SUM(F11:F11)</f>
        <v>0</v>
      </c>
      <c r="G12" s="435">
        <f>SUM(G11:G11)</f>
        <v>0</v>
      </c>
    </row>
    <row r="14" spans="1:11" s="84" customFormat="1" ht="23.25" customHeight="1" x14ac:dyDescent="0.25">
      <c r="A14" s="97" t="s">
        <v>541</v>
      </c>
      <c r="C14" s="378"/>
      <c r="E14" s="604" t="s">
        <v>694</v>
      </c>
      <c r="F14" s="379"/>
      <c r="I14" s="415"/>
    </row>
    <row r="15" spans="1:11" s="389" customFormat="1" ht="12.75" x14ac:dyDescent="0.25">
      <c r="C15" s="391" t="s">
        <v>171</v>
      </c>
      <c r="E15" s="391" t="s">
        <v>172</v>
      </c>
      <c r="F15" s="393"/>
      <c r="I15" s="393"/>
    </row>
    <row r="16" spans="1:11" s="82" customFormat="1" ht="15.75" x14ac:dyDescent="0.25">
      <c r="F16" s="392"/>
      <c r="I16" s="392"/>
    </row>
    <row r="17" spans="1:9" s="84" customFormat="1" ht="23.25" customHeight="1" x14ac:dyDescent="0.25">
      <c r="A17" s="97" t="s">
        <v>173</v>
      </c>
      <c r="C17" s="378"/>
      <c r="E17" s="714" t="s">
        <v>742</v>
      </c>
      <c r="F17" s="379"/>
      <c r="I17" s="415"/>
    </row>
    <row r="18" spans="1:9" s="389" customFormat="1" ht="12.75" x14ac:dyDescent="0.25">
      <c r="C18" s="391" t="s">
        <v>171</v>
      </c>
      <c r="E18" s="391" t="s">
        <v>172</v>
      </c>
      <c r="F18" s="393"/>
      <c r="I18" s="39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K59"/>
  <sheetViews>
    <sheetView view="pageBreakPreview" zoomScale="90" zoomScaleSheetLayoutView="90" workbookViewId="0">
      <selection activeCell="E14" sqref="E14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s="269" customFormat="1" ht="18.75" x14ac:dyDescent="0.3">
      <c r="A13" s="1203" t="s">
        <v>550</v>
      </c>
      <c r="B13" s="1204"/>
      <c r="C13" s="1204"/>
      <c r="D13" s="1204"/>
      <c r="E13" s="1205"/>
      <c r="F13" s="246"/>
      <c r="G13" s="246"/>
      <c r="H13" s="246"/>
      <c r="I13" s="296"/>
    </row>
    <row r="14" spans="1:11" ht="18.75" customHeight="1" x14ac:dyDescent="0.3">
      <c r="A14" s="271">
        <v>1</v>
      </c>
      <c r="B14" s="228" t="s">
        <v>970</v>
      </c>
      <c r="C14" s="297"/>
      <c r="D14" s="298"/>
      <c r="E14" s="1036">
        <v>1110</v>
      </c>
      <c r="F14" s="246"/>
      <c r="G14" s="246"/>
      <c r="H14" s="246">
        <f>E14-G14</f>
        <v>1110</v>
      </c>
      <c r="I14" s="290"/>
      <c r="K14" s="300"/>
    </row>
    <row r="15" spans="1:11" ht="18.75" x14ac:dyDescent="0.3">
      <c r="A15" s="271">
        <v>2</v>
      </c>
      <c r="B15" s="301"/>
      <c r="C15" s="297"/>
      <c r="D15" s="298"/>
      <c r="E15" s="299"/>
      <c r="F15" s="246"/>
      <c r="G15" s="246"/>
      <c r="H15" s="246">
        <f t="shared" ref="H15:H29" si="0">E15-G15</f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hidden="1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hidden="1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hidden="1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hidden="1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hidden="1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hidden="1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hidden="1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hidden="1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hidden="1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hidden="1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hidden="1" x14ac:dyDescent="0.3">
      <c r="A27" s="271"/>
      <c r="B27" s="301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hidden="1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hidden="1" x14ac:dyDescent="0.3">
      <c r="A29" s="271"/>
      <c r="B29" s="228"/>
      <c r="C29" s="297"/>
      <c r="D29" s="298"/>
      <c r="E29" s="299"/>
      <c r="F29" s="246"/>
      <c r="G29" s="246"/>
      <c r="H29" s="246">
        <f t="shared" si="0"/>
        <v>0</v>
      </c>
      <c r="I29" s="290"/>
      <c r="K29" s="300"/>
    </row>
    <row r="30" spans="1:11" ht="18.75" x14ac:dyDescent="0.3">
      <c r="A30" s="302"/>
      <c r="B30" s="303"/>
      <c r="C30" s="303"/>
      <c r="D30" s="271"/>
      <c r="E30" s="299"/>
      <c r="F30" s="246"/>
      <c r="G30" s="246"/>
      <c r="H30" s="246"/>
      <c r="I30" s="290"/>
    </row>
    <row r="31" spans="1:11" s="274" customFormat="1" ht="18.75" x14ac:dyDescent="0.3">
      <c r="A31" s="272"/>
      <c r="B31" s="304" t="s">
        <v>364</v>
      </c>
      <c r="C31" s="304"/>
      <c r="D31" s="305" t="s">
        <v>374</v>
      </c>
      <c r="E31" s="306">
        <f>SUM(E14:E30)</f>
        <v>1110</v>
      </c>
      <c r="F31" s="223" t="s">
        <v>438</v>
      </c>
      <c r="G31" s="223">
        <f>SUM(G14:G30)</f>
        <v>0</v>
      </c>
      <c r="H31" s="223">
        <f>SUM(H14:H30)</f>
        <v>1110</v>
      </c>
      <c r="I31" s="307"/>
    </row>
    <row r="32" spans="1:11" s="274" customFormat="1" ht="18.75" hidden="1" x14ac:dyDescent="0.3">
      <c r="A32" s="1200" t="s">
        <v>551</v>
      </c>
      <c r="B32" s="1201"/>
      <c r="C32" s="1201"/>
      <c r="D32" s="1201"/>
      <c r="E32" s="1202"/>
      <c r="F32" s="283"/>
      <c r="G32" s="283"/>
      <c r="H32" s="283"/>
      <c r="I32" s="307"/>
    </row>
    <row r="33" spans="1:9" s="274" customFormat="1" ht="18.75" hidden="1" x14ac:dyDescent="0.3">
      <c r="A33" s="271">
        <v>1</v>
      </c>
      <c r="B33" s="228"/>
      <c r="C33" s="297"/>
      <c r="D33" s="298"/>
      <c r="E33" s="299"/>
      <c r="F33" s="246"/>
      <c r="G33" s="246"/>
      <c r="H33" s="246">
        <f>E33-G33</f>
        <v>0</v>
      </c>
      <c r="I33" s="307"/>
    </row>
    <row r="34" spans="1:9" s="274" customFormat="1" ht="18.75" hidden="1" x14ac:dyDescent="0.3">
      <c r="A34" s="271">
        <v>2</v>
      </c>
      <c r="B34" s="301"/>
      <c r="C34" s="297"/>
      <c r="D34" s="298"/>
      <c r="E34" s="299"/>
      <c r="F34" s="246"/>
      <c r="G34" s="246"/>
      <c r="H34" s="246">
        <f t="shared" ref="H34:H48" si="1">E34-G34</f>
        <v>0</v>
      </c>
      <c r="I34" s="307"/>
    </row>
    <row r="35" spans="1:9" ht="18.75" hidden="1" x14ac:dyDescent="0.3">
      <c r="A35" s="271"/>
      <c r="B35" s="301"/>
      <c r="C35" s="297"/>
      <c r="D35" s="298"/>
      <c r="E35" s="299"/>
      <c r="F35" s="246"/>
      <c r="G35" s="246"/>
      <c r="H35" s="246">
        <f t="shared" si="1"/>
        <v>0</v>
      </c>
      <c r="I35" s="267"/>
    </row>
    <row r="36" spans="1:9" ht="18.75" hidden="1" x14ac:dyDescent="0.3">
      <c r="A36" s="271"/>
      <c r="B36" s="301"/>
      <c r="C36" s="297"/>
      <c r="D36" s="298"/>
      <c r="E36" s="299"/>
      <c r="F36" s="246"/>
      <c r="G36" s="246"/>
      <c r="H36" s="246">
        <f t="shared" si="1"/>
        <v>0</v>
      </c>
      <c r="I36" s="267"/>
    </row>
    <row r="37" spans="1:9" ht="18.75" hidden="1" x14ac:dyDescent="0.3">
      <c r="A37" s="271"/>
      <c r="B37" s="301"/>
      <c r="C37" s="297"/>
      <c r="D37" s="298"/>
      <c r="E37" s="299"/>
      <c r="F37" s="246"/>
      <c r="G37" s="246"/>
      <c r="H37" s="246">
        <f t="shared" si="1"/>
        <v>0</v>
      </c>
      <c r="I37" s="267"/>
    </row>
    <row r="38" spans="1:9" ht="18.75" hidden="1" x14ac:dyDescent="0.3">
      <c r="A38" s="271"/>
      <c r="B38" s="301"/>
      <c r="C38" s="297"/>
      <c r="D38" s="298"/>
      <c r="E38" s="299"/>
      <c r="F38" s="246"/>
      <c r="G38" s="246"/>
      <c r="H38" s="246">
        <f t="shared" si="1"/>
        <v>0</v>
      </c>
      <c r="I38" s="290"/>
    </row>
    <row r="39" spans="1:9" ht="18.75" hidden="1" x14ac:dyDescent="0.3">
      <c r="A39" s="271"/>
      <c r="B39" s="301"/>
      <c r="C39" s="297"/>
      <c r="D39" s="298"/>
      <c r="E39" s="299"/>
      <c r="F39" s="246"/>
      <c r="G39" s="246"/>
      <c r="H39" s="246">
        <f t="shared" si="1"/>
        <v>0</v>
      </c>
      <c r="I39" s="290"/>
    </row>
    <row r="40" spans="1:9" ht="18.75" hidden="1" x14ac:dyDescent="0.3">
      <c r="A40" s="271"/>
      <c r="B40" s="301"/>
      <c r="C40" s="297"/>
      <c r="D40" s="298"/>
      <c r="E40" s="299"/>
      <c r="F40" s="246"/>
      <c r="G40" s="246"/>
      <c r="H40" s="246">
        <f t="shared" si="1"/>
        <v>0</v>
      </c>
    </row>
    <row r="41" spans="1:9" ht="18.75" hidden="1" x14ac:dyDescent="0.3">
      <c r="A41" s="271"/>
      <c r="B41" s="301"/>
      <c r="C41" s="297"/>
      <c r="D41" s="298"/>
      <c r="E41" s="299"/>
      <c r="F41" s="246"/>
      <c r="G41" s="246"/>
      <c r="H41" s="246">
        <f t="shared" si="1"/>
        <v>0</v>
      </c>
    </row>
    <row r="42" spans="1:9" ht="18.75" hidden="1" x14ac:dyDescent="0.3">
      <c r="A42" s="271"/>
      <c r="B42" s="301"/>
      <c r="C42" s="297"/>
      <c r="D42" s="298"/>
      <c r="E42" s="299"/>
      <c r="F42" s="246"/>
      <c r="G42" s="246"/>
      <c r="H42" s="246">
        <f t="shared" si="1"/>
        <v>0</v>
      </c>
    </row>
    <row r="43" spans="1:9" ht="18.75" hidden="1" x14ac:dyDescent="0.3">
      <c r="A43" s="271"/>
      <c r="B43" s="301"/>
      <c r="C43" s="297"/>
      <c r="D43" s="298"/>
      <c r="E43" s="299"/>
      <c r="F43" s="246"/>
      <c r="G43" s="246"/>
      <c r="H43" s="246">
        <f t="shared" si="1"/>
        <v>0</v>
      </c>
    </row>
    <row r="44" spans="1:9" ht="18.75" hidden="1" x14ac:dyDescent="0.3">
      <c r="A44" s="271"/>
      <c r="B44" s="301"/>
      <c r="C44" s="297"/>
      <c r="D44" s="298"/>
      <c r="E44" s="299"/>
      <c r="F44" s="246"/>
      <c r="G44" s="246"/>
      <c r="H44" s="246">
        <f t="shared" si="1"/>
        <v>0</v>
      </c>
    </row>
    <row r="45" spans="1:9" ht="18.75" hidden="1" x14ac:dyDescent="0.3">
      <c r="A45" s="271"/>
      <c r="B45" s="301"/>
      <c r="C45" s="297"/>
      <c r="D45" s="298"/>
      <c r="E45" s="299"/>
      <c r="F45" s="246"/>
      <c r="G45" s="246"/>
      <c r="H45" s="246">
        <f t="shared" si="1"/>
        <v>0</v>
      </c>
    </row>
    <row r="46" spans="1:9" ht="18.75" hidden="1" x14ac:dyDescent="0.3">
      <c r="A46" s="271"/>
      <c r="B46" s="301"/>
      <c r="C46" s="297"/>
      <c r="D46" s="298"/>
      <c r="E46" s="299"/>
      <c r="F46" s="246"/>
      <c r="G46" s="246"/>
      <c r="H46" s="246">
        <f t="shared" si="1"/>
        <v>0</v>
      </c>
    </row>
    <row r="47" spans="1:9" ht="18.75" hidden="1" x14ac:dyDescent="0.3">
      <c r="A47" s="271"/>
      <c r="B47" s="228"/>
      <c r="C47" s="297"/>
      <c r="D47" s="298"/>
      <c r="E47" s="299"/>
      <c r="F47" s="246"/>
      <c r="G47" s="246"/>
      <c r="H47" s="246">
        <f t="shared" si="1"/>
        <v>0</v>
      </c>
    </row>
    <row r="48" spans="1:9" ht="18.75" hidden="1" x14ac:dyDescent="0.3">
      <c r="A48" s="271"/>
      <c r="B48" s="228"/>
      <c r="C48" s="297"/>
      <c r="D48" s="298"/>
      <c r="E48" s="299"/>
      <c r="F48" s="246"/>
      <c r="G48" s="246"/>
      <c r="H48" s="246">
        <f t="shared" si="1"/>
        <v>0</v>
      </c>
    </row>
    <row r="49" spans="1:8" ht="18.75" hidden="1" x14ac:dyDescent="0.3">
      <c r="A49" s="302"/>
      <c r="B49" s="303"/>
      <c r="C49" s="303"/>
      <c r="D49" s="271"/>
      <c r="E49" s="299"/>
      <c r="F49" s="246"/>
      <c r="G49" s="246"/>
      <c r="H49" s="246"/>
    </row>
    <row r="50" spans="1:8" ht="18.75" hidden="1" x14ac:dyDescent="0.3">
      <c r="A50" s="272"/>
      <c r="B50" s="304" t="s">
        <v>364</v>
      </c>
      <c r="C50" s="304"/>
      <c r="D50" s="305" t="s">
        <v>374</v>
      </c>
      <c r="E50" s="306">
        <f>SUM(E33:E49)</f>
        <v>0</v>
      </c>
      <c r="F50" s="223" t="s">
        <v>438</v>
      </c>
      <c r="G50" s="223">
        <f>SUM(G33:G49)</f>
        <v>0</v>
      </c>
      <c r="H50" s="223">
        <f>SUM(H33:H49)</f>
        <v>0</v>
      </c>
    </row>
    <row r="51" spans="1:8" ht="18.75" x14ac:dyDescent="0.3">
      <c r="A51" s="279"/>
      <c r="B51" s="280"/>
      <c r="C51" s="280"/>
      <c r="D51" s="281"/>
      <c r="E51" s="282"/>
      <c r="F51" s="464" t="s">
        <v>552</v>
      </c>
      <c r="G51" s="465">
        <f>G31+G50</f>
        <v>0</v>
      </c>
      <c r="H51" s="465">
        <f>H31+H50</f>
        <v>1110</v>
      </c>
    </row>
    <row r="52" spans="1:8" ht="18.75" x14ac:dyDescent="0.3">
      <c r="A52" s="279"/>
      <c r="B52" s="280"/>
      <c r="C52" s="280"/>
      <c r="D52" s="281"/>
      <c r="E52" s="282"/>
      <c r="F52" s="283"/>
      <c r="G52" s="283"/>
      <c r="H52" s="283"/>
    </row>
    <row r="53" spans="1:8" ht="18.75" x14ac:dyDescent="0.25">
      <c r="A53" s="380" t="s">
        <v>541</v>
      </c>
      <c r="B53" s="377"/>
      <c r="C53" s="378"/>
      <c r="E53" s="604" t="s">
        <v>694</v>
      </c>
      <c r="F53" s="181"/>
      <c r="G53" s="377"/>
    </row>
    <row r="54" spans="1:8" x14ac:dyDescent="0.25">
      <c r="A54" s="181"/>
      <c r="B54" s="389"/>
      <c r="C54" s="391" t="s">
        <v>171</v>
      </c>
      <c r="E54" s="391" t="s">
        <v>172</v>
      </c>
      <c r="F54" s="181"/>
      <c r="G54" s="389"/>
    </row>
    <row r="55" spans="1:8" x14ac:dyDescent="0.25">
      <c r="A55" s="389"/>
      <c r="B55" s="82"/>
      <c r="C55" s="82"/>
      <c r="E55" s="82"/>
      <c r="F55" s="181"/>
      <c r="G55" s="82"/>
    </row>
    <row r="56" spans="1:8" ht="18.75" x14ac:dyDescent="0.25">
      <c r="A56" s="380" t="s">
        <v>173</v>
      </c>
      <c r="B56" s="377"/>
      <c r="C56" s="378"/>
      <c r="E56" s="714" t="s">
        <v>742</v>
      </c>
      <c r="F56" s="181"/>
      <c r="G56" s="377"/>
    </row>
    <row r="57" spans="1:8" x14ac:dyDescent="0.25">
      <c r="A57" s="181"/>
      <c r="B57" s="389"/>
      <c r="C57" s="391" t="s">
        <v>171</v>
      </c>
      <c r="E57" s="391" t="s">
        <v>172</v>
      </c>
      <c r="F57" s="181"/>
      <c r="G57" s="389"/>
    </row>
    <row r="58" spans="1:8" ht="18.75" x14ac:dyDescent="0.3">
      <c r="A58" s="266"/>
      <c r="B58" s="266"/>
      <c r="C58" s="266"/>
      <c r="E58" s="266"/>
    </row>
    <row r="59" spans="1:8" ht="18.75" x14ac:dyDescent="0.3">
      <c r="B59" s="266"/>
      <c r="C59" s="266"/>
      <c r="D59" s="266"/>
      <c r="E59" s="266"/>
    </row>
  </sheetData>
  <mergeCells count="8">
    <mergeCell ref="A13:E13"/>
    <mergeCell ref="A32:E32"/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K35"/>
  <sheetViews>
    <sheetView view="pageBreakPreview" zoomScale="80" zoomScaleSheetLayoutView="80" workbookViewId="0">
      <selection activeCell="A7" sqref="A7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3" style="267" customWidth="1"/>
    <col min="6" max="8" width="24.42578125" style="267" customWidth="1"/>
    <col min="9" max="9" width="16.4257812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3" style="267" customWidth="1"/>
    <col min="262" max="264" width="24.42578125" style="267" customWidth="1"/>
    <col min="265" max="265" width="16.4257812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3" style="267" customWidth="1"/>
    <col min="518" max="520" width="24.42578125" style="267" customWidth="1"/>
    <col min="521" max="521" width="16.4257812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3" style="267" customWidth="1"/>
    <col min="774" max="776" width="24.42578125" style="267" customWidth="1"/>
    <col min="777" max="777" width="16.425781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3" style="267" customWidth="1"/>
    <col min="1030" max="1032" width="24.42578125" style="267" customWidth="1"/>
    <col min="1033" max="1033" width="16.425781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3" style="267" customWidth="1"/>
    <col min="1286" max="1288" width="24.42578125" style="267" customWidth="1"/>
    <col min="1289" max="1289" width="16.425781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3" style="267" customWidth="1"/>
    <col min="1542" max="1544" width="24.42578125" style="267" customWidth="1"/>
    <col min="1545" max="1545" width="16.425781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3" style="267" customWidth="1"/>
    <col min="1798" max="1800" width="24.42578125" style="267" customWidth="1"/>
    <col min="1801" max="1801" width="16.425781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3" style="267" customWidth="1"/>
    <col min="2054" max="2056" width="24.42578125" style="267" customWidth="1"/>
    <col min="2057" max="2057" width="16.425781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3" style="267" customWidth="1"/>
    <col min="2310" max="2312" width="24.42578125" style="267" customWidth="1"/>
    <col min="2313" max="2313" width="16.425781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3" style="267" customWidth="1"/>
    <col min="2566" max="2568" width="24.42578125" style="267" customWidth="1"/>
    <col min="2569" max="2569" width="16.425781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3" style="267" customWidth="1"/>
    <col min="2822" max="2824" width="24.42578125" style="267" customWidth="1"/>
    <col min="2825" max="2825" width="16.425781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3" style="267" customWidth="1"/>
    <col min="3078" max="3080" width="24.42578125" style="267" customWidth="1"/>
    <col min="3081" max="3081" width="16.425781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3" style="267" customWidth="1"/>
    <col min="3334" max="3336" width="24.42578125" style="267" customWidth="1"/>
    <col min="3337" max="3337" width="16.425781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3" style="267" customWidth="1"/>
    <col min="3590" max="3592" width="24.42578125" style="267" customWidth="1"/>
    <col min="3593" max="3593" width="16.425781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3" style="267" customWidth="1"/>
    <col min="3846" max="3848" width="24.42578125" style="267" customWidth="1"/>
    <col min="3849" max="3849" width="16.425781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3" style="267" customWidth="1"/>
    <col min="4102" max="4104" width="24.42578125" style="267" customWidth="1"/>
    <col min="4105" max="4105" width="16.425781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3" style="267" customWidth="1"/>
    <col min="4358" max="4360" width="24.42578125" style="267" customWidth="1"/>
    <col min="4361" max="4361" width="16.425781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3" style="267" customWidth="1"/>
    <col min="4614" max="4616" width="24.42578125" style="267" customWidth="1"/>
    <col min="4617" max="4617" width="16.425781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3" style="267" customWidth="1"/>
    <col min="4870" max="4872" width="24.42578125" style="267" customWidth="1"/>
    <col min="4873" max="4873" width="16.425781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3" style="267" customWidth="1"/>
    <col min="5126" max="5128" width="24.42578125" style="267" customWidth="1"/>
    <col min="5129" max="5129" width="16.425781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3" style="267" customWidth="1"/>
    <col min="5382" max="5384" width="24.42578125" style="267" customWidth="1"/>
    <col min="5385" max="5385" width="16.425781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3" style="267" customWidth="1"/>
    <col min="5638" max="5640" width="24.42578125" style="267" customWidth="1"/>
    <col min="5641" max="5641" width="16.425781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3" style="267" customWidth="1"/>
    <col min="5894" max="5896" width="24.42578125" style="267" customWidth="1"/>
    <col min="5897" max="5897" width="16.425781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3" style="267" customWidth="1"/>
    <col min="6150" max="6152" width="24.42578125" style="267" customWidth="1"/>
    <col min="6153" max="6153" width="16.425781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3" style="267" customWidth="1"/>
    <col min="6406" max="6408" width="24.42578125" style="267" customWidth="1"/>
    <col min="6409" max="6409" width="16.425781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3" style="267" customWidth="1"/>
    <col min="6662" max="6664" width="24.42578125" style="267" customWidth="1"/>
    <col min="6665" max="6665" width="16.425781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3" style="267" customWidth="1"/>
    <col min="6918" max="6920" width="24.42578125" style="267" customWidth="1"/>
    <col min="6921" max="6921" width="16.425781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3" style="267" customWidth="1"/>
    <col min="7174" max="7176" width="24.42578125" style="267" customWidth="1"/>
    <col min="7177" max="7177" width="16.425781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3" style="267" customWidth="1"/>
    <col min="7430" max="7432" width="24.42578125" style="267" customWidth="1"/>
    <col min="7433" max="7433" width="16.425781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3" style="267" customWidth="1"/>
    <col min="7686" max="7688" width="24.42578125" style="267" customWidth="1"/>
    <col min="7689" max="7689" width="16.425781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3" style="267" customWidth="1"/>
    <col min="7942" max="7944" width="24.42578125" style="267" customWidth="1"/>
    <col min="7945" max="7945" width="16.425781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3" style="267" customWidth="1"/>
    <col min="8198" max="8200" width="24.42578125" style="267" customWidth="1"/>
    <col min="8201" max="8201" width="16.425781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3" style="267" customWidth="1"/>
    <col min="8454" max="8456" width="24.42578125" style="267" customWidth="1"/>
    <col min="8457" max="8457" width="16.425781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3" style="267" customWidth="1"/>
    <col min="8710" max="8712" width="24.42578125" style="267" customWidth="1"/>
    <col min="8713" max="8713" width="16.425781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3" style="267" customWidth="1"/>
    <col min="8966" max="8968" width="24.42578125" style="267" customWidth="1"/>
    <col min="8969" max="8969" width="16.425781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3" style="267" customWidth="1"/>
    <col min="9222" max="9224" width="24.42578125" style="267" customWidth="1"/>
    <col min="9225" max="9225" width="16.425781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3" style="267" customWidth="1"/>
    <col min="9478" max="9480" width="24.42578125" style="267" customWidth="1"/>
    <col min="9481" max="9481" width="16.425781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3" style="267" customWidth="1"/>
    <col min="9734" max="9736" width="24.42578125" style="267" customWidth="1"/>
    <col min="9737" max="9737" width="16.425781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3" style="267" customWidth="1"/>
    <col min="9990" max="9992" width="24.42578125" style="267" customWidth="1"/>
    <col min="9993" max="9993" width="16.425781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3" style="267" customWidth="1"/>
    <col min="10246" max="10248" width="24.42578125" style="267" customWidth="1"/>
    <col min="10249" max="10249" width="16.425781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3" style="267" customWidth="1"/>
    <col min="10502" max="10504" width="24.42578125" style="267" customWidth="1"/>
    <col min="10505" max="10505" width="16.425781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3" style="267" customWidth="1"/>
    <col min="10758" max="10760" width="24.42578125" style="267" customWidth="1"/>
    <col min="10761" max="10761" width="16.425781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3" style="267" customWidth="1"/>
    <col min="11014" max="11016" width="24.42578125" style="267" customWidth="1"/>
    <col min="11017" max="11017" width="16.425781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3" style="267" customWidth="1"/>
    <col min="11270" max="11272" width="24.42578125" style="267" customWidth="1"/>
    <col min="11273" max="11273" width="16.425781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3" style="267" customWidth="1"/>
    <col min="11526" max="11528" width="24.42578125" style="267" customWidth="1"/>
    <col min="11529" max="11529" width="16.425781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3" style="267" customWidth="1"/>
    <col min="11782" max="11784" width="24.42578125" style="267" customWidth="1"/>
    <col min="11785" max="11785" width="16.425781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3" style="267" customWidth="1"/>
    <col min="12038" max="12040" width="24.42578125" style="267" customWidth="1"/>
    <col min="12041" max="12041" width="16.425781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3" style="267" customWidth="1"/>
    <col min="12294" max="12296" width="24.42578125" style="267" customWidth="1"/>
    <col min="12297" max="12297" width="16.425781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3" style="267" customWidth="1"/>
    <col min="12550" max="12552" width="24.42578125" style="267" customWidth="1"/>
    <col min="12553" max="12553" width="16.425781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3" style="267" customWidth="1"/>
    <col min="12806" max="12808" width="24.42578125" style="267" customWidth="1"/>
    <col min="12809" max="12809" width="16.425781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3" style="267" customWidth="1"/>
    <col min="13062" max="13064" width="24.42578125" style="267" customWidth="1"/>
    <col min="13065" max="13065" width="16.425781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3" style="267" customWidth="1"/>
    <col min="13318" max="13320" width="24.42578125" style="267" customWidth="1"/>
    <col min="13321" max="13321" width="16.425781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3" style="267" customWidth="1"/>
    <col min="13574" max="13576" width="24.42578125" style="267" customWidth="1"/>
    <col min="13577" max="13577" width="16.425781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3" style="267" customWidth="1"/>
    <col min="13830" max="13832" width="24.42578125" style="267" customWidth="1"/>
    <col min="13833" max="13833" width="16.425781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3" style="267" customWidth="1"/>
    <col min="14086" max="14088" width="24.42578125" style="267" customWidth="1"/>
    <col min="14089" max="14089" width="16.425781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3" style="267" customWidth="1"/>
    <col min="14342" max="14344" width="24.42578125" style="267" customWidth="1"/>
    <col min="14345" max="14345" width="16.425781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3" style="267" customWidth="1"/>
    <col min="14598" max="14600" width="24.42578125" style="267" customWidth="1"/>
    <col min="14601" max="14601" width="16.425781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3" style="267" customWidth="1"/>
    <col min="14854" max="14856" width="24.42578125" style="267" customWidth="1"/>
    <col min="14857" max="14857" width="16.425781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3" style="267" customWidth="1"/>
    <col min="15110" max="15112" width="24.42578125" style="267" customWidth="1"/>
    <col min="15113" max="15113" width="16.425781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3" style="267" customWidth="1"/>
    <col min="15366" max="15368" width="24.42578125" style="267" customWidth="1"/>
    <col min="15369" max="15369" width="16.425781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3" style="267" customWidth="1"/>
    <col min="15622" max="15624" width="24.42578125" style="267" customWidth="1"/>
    <col min="15625" max="15625" width="16.425781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3" style="267" customWidth="1"/>
    <col min="15878" max="15880" width="24.42578125" style="267" customWidth="1"/>
    <col min="15881" max="15881" width="16.425781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3" style="267" customWidth="1"/>
    <col min="16134" max="16136" width="24.42578125" style="267" customWidth="1"/>
    <col min="16137" max="16137" width="16.425781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532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663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1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70" t="s">
        <v>429</v>
      </c>
      <c r="G12" s="270" t="s">
        <v>371</v>
      </c>
      <c r="H12" s="270" t="s">
        <v>372</v>
      </c>
      <c r="I12" s="291"/>
    </row>
    <row r="13" spans="1:11" ht="18.75" x14ac:dyDescent="0.3">
      <c r="A13" s="527">
        <v>1</v>
      </c>
      <c r="B13" s="528" t="s">
        <v>465</v>
      </c>
      <c r="C13" s="528"/>
      <c r="D13" s="529"/>
      <c r="E13" s="529"/>
      <c r="F13" s="526"/>
      <c r="G13" s="526"/>
      <c r="H13" s="526">
        <f>E13-G13</f>
        <v>0</v>
      </c>
    </row>
    <row r="14" spans="1:11" ht="18.75" x14ac:dyDescent="0.3">
      <c r="A14" s="527">
        <v>2</v>
      </c>
      <c r="B14" s="528" t="s">
        <v>466</v>
      </c>
      <c r="C14" s="528"/>
      <c r="D14" s="529"/>
      <c r="E14" s="529">
        <f>SUM(E15:E18)</f>
        <v>0</v>
      </c>
      <c r="F14" s="526"/>
      <c r="G14" s="526"/>
      <c r="H14" s="526"/>
    </row>
    <row r="15" spans="1:11" s="274" customFormat="1" ht="18.75" x14ac:dyDescent="0.3">
      <c r="A15" s="271"/>
      <c r="B15" s="228" t="s">
        <v>267</v>
      </c>
      <c r="C15" s="228"/>
      <c r="D15" s="306"/>
      <c r="E15" s="299"/>
      <c r="F15" s="526"/>
      <c r="G15" s="526"/>
      <c r="H15" s="526">
        <f>E15-G15</f>
        <v>0</v>
      </c>
      <c r="I15" s="273"/>
    </row>
    <row r="16" spans="1:11" s="274" customFormat="1" ht="18.75" x14ac:dyDescent="0.3">
      <c r="A16" s="271"/>
      <c r="B16" s="228" t="s">
        <v>467</v>
      </c>
      <c r="C16" s="228"/>
      <c r="D16" s="306"/>
      <c r="E16" s="299"/>
      <c r="F16" s="526"/>
      <c r="G16" s="526"/>
      <c r="H16" s="526">
        <f>E16-G16</f>
        <v>0</v>
      </c>
      <c r="I16" s="273"/>
    </row>
    <row r="17" spans="1:9" s="274" customFormat="1" ht="37.5" x14ac:dyDescent="0.3">
      <c r="A17" s="271"/>
      <c r="B17" s="228" t="s">
        <v>468</v>
      </c>
      <c r="C17" s="228"/>
      <c r="D17" s="306"/>
      <c r="E17" s="299"/>
      <c r="F17" s="526"/>
      <c r="G17" s="526"/>
      <c r="H17" s="526">
        <f>E17-G17</f>
        <v>0</v>
      </c>
      <c r="I17" s="273"/>
    </row>
    <row r="18" spans="1:9" s="274" customFormat="1" ht="18.75" x14ac:dyDescent="0.3">
      <c r="A18" s="271"/>
      <c r="B18" s="228"/>
      <c r="C18" s="228"/>
      <c r="D18" s="306"/>
      <c r="E18" s="299"/>
      <c r="F18" s="526"/>
      <c r="G18" s="526"/>
      <c r="H18" s="526"/>
      <c r="I18" s="273"/>
    </row>
    <row r="19" spans="1:9" s="274" customFormat="1" ht="18.75" x14ac:dyDescent="0.3">
      <c r="A19" s="527"/>
      <c r="B19" s="528" t="s">
        <v>364</v>
      </c>
      <c r="C19" s="528"/>
      <c r="D19" s="530" t="s">
        <v>374</v>
      </c>
      <c r="E19" s="529">
        <f>SUM(E13:E14)</f>
        <v>0</v>
      </c>
      <c r="F19" s="308" t="s">
        <v>438</v>
      </c>
      <c r="G19" s="306">
        <f>G13+G14</f>
        <v>0</v>
      </c>
      <c r="H19" s="306">
        <f>H13+H14</f>
        <v>0</v>
      </c>
      <c r="I19" s="273"/>
    </row>
    <row r="20" spans="1:9" s="274" customFormat="1" ht="18.75" x14ac:dyDescent="0.3">
      <c r="A20" s="279"/>
      <c r="B20" s="280"/>
      <c r="C20" s="280"/>
      <c r="D20" s="281"/>
      <c r="E20" s="282"/>
      <c r="F20" s="283"/>
      <c r="G20" s="283"/>
      <c r="H20" s="283"/>
      <c r="I20" s="273"/>
    </row>
    <row r="21" spans="1:9" s="274" customFormat="1" ht="18.75" x14ac:dyDescent="0.3">
      <c r="A21" s="279"/>
      <c r="B21" s="280"/>
      <c r="C21" s="280"/>
      <c r="D21" s="281"/>
      <c r="E21" s="282"/>
      <c r="F21" s="283"/>
      <c r="G21" s="283"/>
      <c r="H21" s="283"/>
      <c r="I21" s="273"/>
    </row>
    <row r="22" spans="1:9" ht="18.75" x14ac:dyDescent="0.25">
      <c r="A22" s="380" t="s">
        <v>541</v>
      </c>
      <c r="B22" s="377"/>
      <c r="C22" s="378"/>
      <c r="E22" s="604" t="s">
        <v>694</v>
      </c>
      <c r="F22" s="181"/>
      <c r="G22" s="377"/>
      <c r="I22" s="267"/>
    </row>
    <row r="23" spans="1:9" x14ac:dyDescent="0.25">
      <c r="A23" s="181"/>
      <c r="B23" s="389"/>
      <c r="C23" s="391" t="s">
        <v>171</v>
      </c>
      <c r="E23" s="391" t="s">
        <v>172</v>
      </c>
      <c r="F23" s="181"/>
      <c r="G23" s="389"/>
      <c r="I23" s="267"/>
    </row>
    <row r="24" spans="1:9" x14ac:dyDescent="0.25">
      <c r="A24" s="389"/>
      <c r="B24" s="82"/>
      <c r="C24" s="82"/>
      <c r="E24" s="82"/>
      <c r="F24" s="181"/>
      <c r="G24" s="82"/>
      <c r="I24" s="267"/>
    </row>
    <row r="25" spans="1:9" ht="18.75" x14ac:dyDescent="0.25">
      <c r="A25" s="380" t="s">
        <v>173</v>
      </c>
      <c r="B25" s="377"/>
      <c r="C25" s="378"/>
      <c r="E25" s="714" t="s">
        <v>742</v>
      </c>
      <c r="F25" s="181"/>
      <c r="G25" s="377"/>
    </row>
    <row r="26" spans="1:9" x14ac:dyDescent="0.25">
      <c r="A26" s="181"/>
      <c r="B26" s="389"/>
      <c r="C26" s="391" t="s">
        <v>171</v>
      </c>
      <c r="E26" s="391" t="s">
        <v>172</v>
      </c>
      <c r="F26" s="181"/>
      <c r="G26" s="389"/>
    </row>
    <row r="27" spans="1:9" ht="18.75" x14ac:dyDescent="0.3">
      <c r="A27" s="266"/>
      <c r="B27" s="266"/>
      <c r="C27" s="266"/>
      <c r="E27" s="266"/>
    </row>
    <row r="28" spans="1:9" ht="18.75" x14ac:dyDescent="0.3">
      <c r="B28" s="266"/>
      <c r="C28" s="266"/>
      <c r="D28" s="266"/>
      <c r="E28" s="266"/>
    </row>
    <row r="35" spans="8:8" x14ac:dyDescent="0.25">
      <c r="H35" s="267" t="s">
        <v>444</v>
      </c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K31"/>
  <sheetViews>
    <sheetView view="pageBreakPreview" zoomScale="60" workbookViewId="0">
      <selection activeCell="A7" sqref="A7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48.5703125" style="331" customWidth="1"/>
    <col min="7" max="8" width="19.28515625" style="330" customWidth="1"/>
    <col min="9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48.5703125" style="331" customWidth="1"/>
    <col min="263" max="264" width="19.28515625" style="331" customWidth="1"/>
    <col min="265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48.5703125" style="331" customWidth="1"/>
    <col min="519" max="520" width="19.28515625" style="331" customWidth="1"/>
    <col min="521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48.5703125" style="331" customWidth="1"/>
    <col min="775" max="776" width="19.28515625" style="331" customWidth="1"/>
    <col min="777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48.5703125" style="331" customWidth="1"/>
    <col min="1031" max="1032" width="19.28515625" style="331" customWidth="1"/>
    <col min="1033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48.5703125" style="331" customWidth="1"/>
    <col min="1287" max="1288" width="19.28515625" style="331" customWidth="1"/>
    <col min="1289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48.5703125" style="331" customWidth="1"/>
    <col min="1543" max="1544" width="19.28515625" style="331" customWidth="1"/>
    <col min="1545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48.5703125" style="331" customWidth="1"/>
    <col min="1799" max="1800" width="19.28515625" style="331" customWidth="1"/>
    <col min="1801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48.5703125" style="331" customWidth="1"/>
    <col min="2055" max="2056" width="19.28515625" style="331" customWidth="1"/>
    <col min="2057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48.5703125" style="331" customWidth="1"/>
    <col min="2311" max="2312" width="19.28515625" style="331" customWidth="1"/>
    <col min="2313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48.5703125" style="331" customWidth="1"/>
    <col min="2567" max="2568" width="19.28515625" style="331" customWidth="1"/>
    <col min="2569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48.5703125" style="331" customWidth="1"/>
    <col min="2823" max="2824" width="19.28515625" style="331" customWidth="1"/>
    <col min="2825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48.5703125" style="331" customWidth="1"/>
    <col min="3079" max="3080" width="19.28515625" style="331" customWidth="1"/>
    <col min="3081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48.5703125" style="331" customWidth="1"/>
    <col min="3335" max="3336" width="19.28515625" style="331" customWidth="1"/>
    <col min="3337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48.5703125" style="331" customWidth="1"/>
    <col min="3591" max="3592" width="19.28515625" style="331" customWidth="1"/>
    <col min="3593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48.5703125" style="331" customWidth="1"/>
    <col min="3847" max="3848" width="19.28515625" style="331" customWidth="1"/>
    <col min="3849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48.5703125" style="331" customWidth="1"/>
    <col min="4103" max="4104" width="19.28515625" style="331" customWidth="1"/>
    <col min="4105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48.5703125" style="331" customWidth="1"/>
    <col min="4359" max="4360" width="19.28515625" style="331" customWidth="1"/>
    <col min="4361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48.5703125" style="331" customWidth="1"/>
    <col min="4615" max="4616" width="19.28515625" style="331" customWidth="1"/>
    <col min="4617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48.5703125" style="331" customWidth="1"/>
    <col min="4871" max="4872" width="19.28515625" style="331" customWidth="1"/>
    <col min="4873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48.5703125" style="331" customWidth="1"/>
    <col min="5127" max="5128" width="19.28515625" style="331" customWidth="1"/>
    <col min="5129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48.5703125" style="331" customWidth="1"/>
    <col min="5383" max="5384" width="19.28515625" style="331" customWidth="1"/>
    <col min="5385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48.5703125" style="331" customWidth="1"/>
    <col min="5639" max="5640" width="19.28515625" style="331" customWidth="1"/>
    <col min="5641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48.5703125" style="331" customWidth="1"/>
    <col min="5895" max="5896" width="19.28515625" style="331" customWidth="1"/>
    <col min="5897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48.5703125" style="331" customWidth="1"/>
    <col min="6151" max="6152" width="19.28515625" style="331" customWidth="1"/>
    <col min="6153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48.5703125" style="331" customWidth="1"/>
    <col min="6407" max="6408" width="19.28515625" style="331" customWidth="1"/>
    <col min="6409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48.5703125" style="331" customWidth="1"/>
    <col min="6663" max="6664" width="19.28515625" style="331" customWidth="1"/>
    <col min="6665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48.5703125" style="331" customWidth="1"/>
    <col min="6919" max="6920" width="19.28515625" style="331" customWidth="1"/>
    <col min="6921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48.5703125" style="331" customWidth="1"/>
    <col min="7175" max="7176" width="19.28515625" style="331" customWidth="1"/>
    <col min="7177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48.5703125" style="331" customWidth="1"/>
    <col min="7431" max="7432" width="19.28515625" style="331" customWidth="1"/>
    <col min="7433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48.5703125" style="331" customWidth="1"/>
    <col min="7687" max="7688" width="19.28515625" style="331" customWidth="1"/>
    <col min="7689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48.5703125" style="331" customWidth="1"/>
    <col min="7943" max="7944" width="19.28515625" style="331" customWidth="1"/>
    <col min="7945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48.5703125" style="331" customWidth="1"/>
    <col min="8199" max="8200" width="19.28515625" style="331" customWidth="1"/>
    <col min="8201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48.5703125" style="331" customWidth="1"/>
    <col min="8455" max="8456" width="19.28515625" style="331" customWidth="1"/>
    <col min="8457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48.5703125" style="331" customWidth="1"/>
    <col min="8711" max="8712" width="19.28515625" style="331" customWidth="1"/>
    <col min="8713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48.5703125" style="331" customWidth="1"/>
    <col min="8967" max="8968" width="19.28515625" style="331" customWidth="1"/>
    <col min="8969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48.5703125" style="331" customWidth="1"/>
    <col min="9223" max="9224" width="19.28515625" style="331" customWidth="1"/>
    <col min="9225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48.5703125" style="331" customWidth="1"/>
    <col min="9479" max="9480" width="19.28515625" style="331" customWidth="1"/>
    <col min="9481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48.5703125" style="331" customWidth="1"/>
    <col min="9735" max="9736" width="19.28515625" style="331" customWidth="1"/>
    <col min="9737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48.5703125" style="331" customWidth="1"/>
    <col min="9991" max="9992" width="19.28515625" style="331" customWidth="1"/>
    <col min="9993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48.5703125" style="331" customWidth="1"/>
    <col min="10247" max="10248" width="19.28515625" style="331" customWidth="1"/>
    <col min="10249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48.5703125" style="331" customWidth="1"/>
    <col min="10503" max="10504" width="19.28515625" style="331" customWidth="1"/>
    <col min="10505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48.5703125" style="331" customWidth="1"/>
    <col min="10759" max="10760" width="19.28515625" style="331" customWidth="1"/>
    <col min="10761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48.5703125" style="331" customWidth="1"/>
    <col min="11015" max="11016" width="19.28515625" style="331" customWidth="1"/>
    <col min="11017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48.5703125" style="331" customWidth="1"/>
    <col min="11271" max="11272" width="19.28515625" style="331" customWidth="1"/>
    <col min="11273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48.5703125" style="331" customWidth="1"/>
    <col min="11527" max="11528" width="19.28515625" style="331" customWidth="1"/>
    <col min="11529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48.5703125" style="331" customWidth="1"/>
    <col min="11783" max="11784" width="19.28515625" style="331" customWidth="1"/>
    <col min="11785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48.5703125" style="331" customWidth="1"/>
    <col min="12039" max="12040" width="19.28515625" style="331" customWidth="1"/>
    <col min="12041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48.5703125" style="331" customWidth="1"/>
    <col min="12295" max="12296" width="19.28515625" style="331" customWidth="1"/>
    <col min="12297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48.5703125" style="331" customWidth="1"/>
    <col min="12551" max="12552" width="19.28515625" style="331" customWidth="1"/>
    <col min="12553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48.5703125" style="331" customWidth="1"/>
    <col min="12807" max="12808" width="19.28515625" style="331" customWidth="1"/>
    <col min="12809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48.5703125" style="331" customWidth="1"/>
    <col min="13063" max="13064" width="19.28515625" style="331" customWidth="1"/>
    <col min="13065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48.5703125" style="331" customWidth="1"/>
    <col min="13319" max="13320" width="19.28515625" style="331" customWidth="1"/>
    <col min="13321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48.5703125" style="331" customWidth="1"/>
    <col min="13575" max="13576" width="19.28515625" style="331" customWidth="1"/>
    <col min="13577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48.5703125" style="331" customWidth="1"/>
    <col min="13831" max="13832" width="19.28515625" style="331" customWidth="1"/>
    <col min="13833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48.5703125" style="331" customWidth="1"/>
    <col min="14087" max="14088" width="19.28515625" style="331" customWidth="1"/>
    <col min="14089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48.5703125" style="331" customWidth="1"/>
    <col min="14343" max="14344" width="19.28515625" style="331" customWidth="1"/>
    <col min="14345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48.5703125" style="331" customWidth="1"/>
    <col min="14599" max="14600" width="19.28515625" style="331" customWidth="1"/>
    <col min="14601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48.5703125" style="331" customWidth="1"/>
    <col min="14855" max="14856" width="19.28515625" style="331" customWidth="1"/>
    <col min="14857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48.5703125" style="331" customWidth="1"/>
    <col min="15111" max="15112" width="19.28515625" style="331" customWidth="1"/>
    <col min="15113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48.5703125" style="331" customWidth="1"/>
    <col min="15367" max="15368" width="19.28515625" style="331" customWidth="1"/>
    <col min="15369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48.5703125" style="331" customWidth="1"/>
    <col min="15623" max="15624" width="19.28515625" style="331" customWidth="1"/>
    <col min="15625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48.5703125" style="331" customWidth="1"/>
    <col min="15879" max="15880" width="19.28515625" style="331" customWidth="1"/>
    <col min="15881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48.5703125" style="331" customWidth="1"/>
    <col min="16135" max="16136" width="19.28515625" style="331" customWidth="1"/>
    <col min="16137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536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672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483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>
        <v>3</v>
      </c>
      <c r="D10" s="334">
        <v>4</v>
      </c>
      <c r="E10" s="334">
        <v>5</v>
      </c>
      <c r="F10" s="334">
        <v>6</v>
      </c>
      <c r="G10" s="540" t="s">
        <v>371</v>
      </c>
      <c r="H10" s="540" t="s">
        <v>372</v>
      </c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</row>
    <row r="12" spans="1:11" s="342" customFormat="1" ht="26.45" customHeight="1" x14ac:dyDescent="0.3">
      <c r="A12" s="337">
        <v>1</v>
      </c>
      <c r="B12" s="338" t="s">
        <v>487</v>
      </c>
      <c r="C12" s="339"/>
      <c r="D12" s="533"/>
      <c r="E12" s="533"/>
      <c r="F12" s="533">
        <v>0</v>
      </c>
      <c r="G12" s="534"/>
      <c r="H12" s="535">
        <f>F12-G12</f>
        <v>0</v>
      </c>
    </row>
    <row r="13" spans="1:11" s="345" customFormat="1" ht="22.15" customHeight="1" x14ac:dyDescent="0.3">
      <c r="A13" s="344">
        <v>2</v>
      </c>
      <c r="B13" s="348" t="s">
        <v>488</v>
      </c>
      <c r="C13" s="343"/>
      <c r="D13" s="533"/>
      <c r="E13" s="533"/>
      <c r="F13" s="533">
        <f>SUM(F14:F14)</f>
        <v>0</v>
      </c>
      <c r="G13" s="534"/>
      <c r="H13" s="534"/>
    </row>
    <row r="14" spans="1:11" s="345" customFormat="1" ht="24" customHeight="1" x14ac:dyDescent="0.3">
      <c r="A14" s="347"/>
      <c r="B14" s="346" t="s">
        <v>491</v>
      </c>
      <c r="C14" s="343"/>
      <c r="D14" s="533"/>
      <c r="E14" s="533"/>
      <c r="F14" s="536"/>
      <c r="G14" s="535"/>
      <c r="H14" s="535">
        <f>F14-G14</f>
        <v>0</v>
      </c>
    </row>
    <row r="15" spans="1:11" s="345" customFormat="1" ht="18" customHeight="1" x14ac:dyDescent="0.3">
      <c r="A15" s="347"/>
      <c r="B15" s="350"/>
      <c r="C15" s="343"/>
      <c r="D15" s="533"/>
      <c r="E15" s="533"/>
      <c r="F15" s="537"/>
      <c r="G15" s="534"/>
      <c r="H15" s="534"/>
    </row>
    <row r="16" spans="1:11" s="342" customFormat="1" x14ac:dyDescent="0.3">
      <c r="A16" s="351"/>
      <c r="B16" s="352" t="s">
        <v>364</v>
      </c>
      <c r="C16" s="353" t="s">
        <v>374</v>
      </c>
      <c r="D16" s="538" t="s">
        <v>374</v>
      </c>
      <c r="E16" s="538" t="s">
        <v>374</v>
      </c>
      <c r="F16" s="539">
        <f>SUM(F12:F13)</f>
        <v>0</v>
      </c>
      <c r="G16" s="534">
        <f>SUM(G12:G15)</f>
        <v>0</v>
      </c>
      <c r="H16" s="534">
        <f>SUM(H12:H15)</f>
        <v>0</v>
      </c>
    </row>
    <row r="17" spans="1:9" s="342" customFormat="1" x14ac:dyDescent="0.3">
      <c r="A17" s="1206" t="s">
        <v>551</v>
      </c>
      <c r="B17" s="1207"/>
      <c r="C17" s="1207"/>
      <c r="D17" s="1207"/>
      <c r="E17" s="1207"/>
      <c r="F17" s="1208"/>
      <c r="G17" s="359"/>
      <c r="H17" s="359"/>
    </row>
    <row r="18" spans="1:9" s="342" customFormat="1" x14ac:dyDescent="0.3">
      <c r="A18" s="337">
        <v>1</v>
      </c>
      <c r="B18" s="338" t="s">
        <v>487</v>
      </c>
      <c r="C18" s="339"/>
      <c r="D18" s="533"/>
      <c r="E18" s="533"/>
      <c r="F18" s="533">
        <v>0</v>
      </c>
      <c r="G18" s="534"/>
      <c r="H18" s="535">
        <f>F18-G18</f>
        <v>0</v>
      </c>
    </row>
    <row r="19" spans="1:9" s="82" customFormat="1" ht="23.25" customHeight="1" x14ac:dyDescent="0.3">
      <c r="A19" s="344">
        <v>2</v>
      </c>
      <c r="B19" s="348" t="s">
        <v>488</v>
      </c>
      <c r="C19" s="343"/>
      <c r="D19" s="533"/>
      <c r="E19" s="533"/>
      <c r="F19" s="533">
        <f>SUM(F20:F20)</f>
        <v>0</v>
      </c>
      <c r="G19" s="534"/>
      <c r="H19" s="534"/>
    </row>
    <row r="20" spans="1:9" s="82" customFormat="1" x14ac:dyDescent="0.3">
      <c r="A20" s="347"/>
      <c r="B20" s="346" t="s">
        <v>491</v>
      </c>
      <c r="C20" s="343"/>
      <c r="D20" s="533"/>
      <c r="E20" s="533"/>
      <c r="F20" s="536"/>
      <c r="G20" s="535"/>
      <c r="H20" s="535">
        <f>F20-G20</f>
        <v>0</v>
      </c>
    </row>
    <row r="21" spans="1:9" s="82" customFormat="1" x14ac:dyDescent="0.3">
      <c r="A21" s="347"/>
      <c r="B21" s="350"/>
      <c r="C21" s="343"/>
      <c r="D21" s="533"/>
      <c r="E21" s="533"/>
      <c r="F21" s="537"/>
      <c r="G21" s="534"/>
      <c r="H21" s="534"/>
    </row>
    <row r="22" spans="1:9" s="82" customFormat="1" x14ac:dyDescent="0.3">
      <c r="A22" s="351"/>
      <c r="B22" s="352" t="s">
        <v>364</v>
      </c>
      <c r="C22" s="353" t="s">
        <v>374</v>
      </c>
      <c r="D22" s="538" t="s">
        <v>374</v>
      </c>
      <c r="E22" s="538" t="s">
        <v>374</v>
      </c>
      <c r="F22" s="539">
        <f>SUM(F18:F19)</f>
        <v>0</v>
      </c>
      <c r="G22" s="534">
        <f>SUM(G18:G21)</f>
        <v>0</v>
      </c>
      <c r="H22" s="534">
        <f>SUM(H18:H21)</f>
        <v>0</v>
      </c>
    </row>
    <row r="23" spans="1:9" s="82" customFormat="1" x14ac:dyDescent="0.3">
      <c r="A23" s="355"/>
      <c r="B23" s="356"/>
      <c r="C23" s="357"/>
      <c r="D23" s="357"/>
      <c r="E23" s="357"/>
      <c r="F23" s="358"/>
      <c r="G23" s="359"/>
      <c r="H23" s="359"/>
    </row>
    <row r="24" spans="1:9" s="267" customFormat="1" x14ac:dyDescent="0.25">
      <c r="A24" s="380" t="s">
        <v>541</v>
      </c>
      <c r="B24" s="377"/>
      <c r="D24" s="378"/>
      <c r="F24" s="604" t="s">
        <v>694</v>
      </c>
      <c r="G24" s="377"/>
    </row>
    <row r="25" spans="1:9" s="267" customFormat="1" ht="15.75" x14ac:dyDescent="0.25">
      <c r="A25" s="181"/>
      <c r="B25" s="389"/>
      <c r="D25" s="391" t="s">
        <v>171</v>
      </c>
      <c r="F25" s="391" t="s">
        <v>172</v>
      </c>
      <c r="G25" s="389"/>
    </row>
    <row r="26" spans="1:9" s="267" customFormat="1" ht="15.75" x14ac:dyDescent="0.25">
      <c r="A26" s="389"/>
      <c r="B26" s="82"/>
      <c r="D26" s="82"/>
      <c r="F26" s="82"/>
      <c r="G26" s="82"/>
    </row>
    <row r="27" spans="1:9" s="267" customFormat="1" x14ac:dyDescent="0.25">
      <c r="A27" s="380" t="s">
        <v>173</v>
      </c>
      <c r="B27" s="377"/>
      <c r="D27" s="378"/>
      <c r="F27" s="714" t="s">
        <v>742</v>
      </c>
      <c r="G27" s="377"/>
      <c r="I27" s="290"/>
    </row>
    <row r="28" spans="1:9" s="267" customFormat="1" ht="15.75" x14ac:dyDescent="0.25">
      <c r="A28" s="181"/>
      <c r="B28" s="389"/>
      <c r="D28" s="391" t="s">
        <v>171</v>
      </c>
      <c r="F28" s="391" t="s">
        <v>172</v>
      </c>
      <c r="G28" s="389"/>
      <c r="I28" s="290"/>
    </row>
    <row r="29" spans="1:9" x14ac:dyDescent="0.3">
      <c r="A29" s="360"/>
      <c r="B29" s="329"/>
      <c r="C29" s="329"/>
      <c r="D29" s="329"/>
      <c r="E29" s="329"/>
      <c r="F29" s="360"/>
    </row>
    <row r="30" spans="1:9" x14ac:dyDescent="0.3">
      <c r="A30" s="360"/>
      <c r="B30" s="329"/>
      <c r="C30" s="329"/>
      <c r="D30" s="329"/>
      <c r="E30" s="329"/>
      <c r="F30" s="360"/>
    </row>
    <row r="31" spans="1:9" ht="21" x14ac:dyDescent="0.35">
      <c r="A31"/>
      <c r="B31" s="362"/>
      <c r="C31" s="362"/>
      <c r="D31" s="362"/>
      <c r="E31" s="362"/>
      <c r="F31" s="362"/>
      <c r="G31" s="363"/>
      <c r="H31" s="363"/>
    </row>
  </sheetData>
  <mergeCells count="3">
    <mergeCell ref="A3:F3"/>
    <mergeCell ref="A11:F11"/>
    <mergeCell ref="A17:F17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K28"/>
  <sheetViews>
    <sheetView view="pageBreakPreview" zoomScale="70" zoomScaleNormal="85" zoomScaleSheetLayoutView="70" workbookViewId="0">
      <selection activeCell="A7" sqref="A7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41.85546875" style="331" customWidth="1"/>
    <col min="7" max="8" width="19.28515625" style="330" customWidth="1"/>
    <col min="9" max="9" width="12.5703125" style="364" customWidth="1"/>
    <col min="10" max="10" width="10.7109375" style="331" customWidth="1"/>
    <col min="11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41.85546875" style="331" customWidth="1"/>
    <col min="263" max="264" width="19.28515625" style="331" customWidth="1"/>
    <col min="265" max="265" width="12.5703125" style="331" customWidth="1"/>
    <col min="266" max="266" width="10.7109375" style="331" customWidth="1"/>
    <col min="267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41.85546875" style="331" customWidth="1"/>
    <col min="519" max="520" width="19.28515625" style="331" customWidth="1"/>
    <col min="521" max="521" width="12.5703125" style="331" customWidth="1"/>
    <col min="522" max="522" width="10.7109375" style="331" customWidth="1"/>
    <col min="523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41.85546875" style="331" customWidth="1"/>
    <col min="775" max="776" width="19.28515625" style="331" customWidth="1"/>
    <col min="777" max="777" width="12.5703125" style="331" customWidth="1"/>
    <col min="778" max="778" width="10.7109375" style="331" customWidth="1"/>
    <col min="779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41.85546875" style="331" customWidth="1"/>
    <col min="1031" max="1032" width="19.28515625" style="331" customWidth="1"/>
    <col min="1033" max="1033" width="12.5703125" style="331" customWidth="1"/>
    <col min="1034" max="1034" width="10.7109375" style="331" customWidth="1"/>
    <col min="1035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41.85546875" style="331" customWidth="1"/>
    <col min="1287" max="1288" width="19.28515625" style="331" customWidth="1"/>
    <col min="1289" max="1289" width="12.5703125" style="331" customWidth="1"/>
    <col min="1290" max="1290" width="10.7109375" style="331" customWidth="1"/>
    <col min="1291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41.85546875" style="331" customWidth="1"/>
    <col min="1543" max="1544" width="19.28515625" style="331" customWidth="1"/>
    <col min="1545" max="1545" width="12.5703125" style="331" customWidth="1"/>
    <col min="1546" max="1546" width="10.7109375" style="331" customWidth="1"/>
    <col min="1547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41.85546875" style="331" customWidth="1"/>
    <col min="1799" max="1800" width="19.28515625" style="331" customWidth="1"/>
    <col min="1801" max="1801" width="12.5703125" style="331" customWidth="1"/>
    <col min="1802" max="1802" width="10.7109375" style="331" customWidth="1"/>
    <col min="1803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41.85546875" style="331" customWidth="1"/>
    <col min="2055" max="2056" width="19.28515625" style="331" customWidth="1"/>
    <col min="2057" max="2057" width="12.5703125" style="331" customWidth="1"/>
    <col min="2058" max="2058" width="10.7109375" style="331" customWidth="1"/>
    <col min="2059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41.85546875" style="331" customWidth="1"/>
    <col min="2311" max="2312" width="19.28515625" style="331" customWidth="1"/>
    <col min="2313" max="2313" width="12.5703125" style="331" customWidth="1"/>
    <col min="2314" max="2314" width="10.7109375" style="331" customWidth="1"/>
    <col min="2315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41.85546875" style="331" customWidth="1"/>
    <col min="2567" max="2568" width="19.28515625" style="331" customWidth="1"/>
    <col min="2569" max="2569" width="12.5703125" style="331" customWidth="1"/>
    <col min="2570" max="2570" width="10.7109375" style="331" customWidth="1"/>
    <col min="2571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41.85546875" style="331" customWidth="1"/>
    <col min="2823" max="2824" width="19.28515625" style="331" customWidth="1"/>
    <col min="2825" max="2825" width="12.5703125" style="331" customWidth="1"/>
    <col min="2826" max="2826" width="10.7109375" style="331" customWidth="1"/>
    <col min="2827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41.85546875" style="331" customWidth="1"/>
    <col min="3079" max="3080" width="19.28515625" style="331" customWidth="1"/>
    <col min="3081" max="3081" width="12.5703125" style="331" customWidth="1"/>
    <col min="3082" max="3082" width="10.7109375" style="331" customWidth="1"/>
    <col min="3083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41.85546875" style="331" customWidth="1"/>
    <col min="3335" max="3336" width="19.28515625" style="331" customWidth="1"/>
    <col min="3337" max="3337" width="12.5703125" style="331" customWidth="1"/>
    <col min="3338" max="3338" width="10.7109375" style="331" customWidth="1"/>
    <col min="3339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41.85546875" style="331" customWidth="1"/>
    <col min="3591" max="3592" width="19.28515625" style="331" customWidth="1"/>
    <col min="3593" max="3593" width="12.5703125" style="331" customWidth="1"/>
    <col min="3594" max="3594" width="10.7109375" style="331" customWidth="1"/>
    <col min="3595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41.85546875" style="331" customWidth="1"/>
    <col min="3847" max="3848" width="19.28515625" style="331" customWidth="1"/>
    <col min="3849" max="3849" width="12.5703125" style="331" customWidth="1"/>
    <col min="3850" max="3850" width="10.7109375" style="331" customWidth="1"/>
    <col min="3851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41.85546875" style="331" customWidth="1"/>
    <col min="4103" max="4104" width="19.28515625" style="331" customWidth="1"/>
    <col min="4105" max="4105" width="12.5703125" style="331" customWidth="1"/>
    <col min="4106" max="4106" width="10.7109375" style="331" customWidth="1"/>
    <col min="4107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41.85546875" style="331" customWidth="1"/>
    <col min="4359" max="4360" width="19.28515625" style="331" customWidth="1"/>
    <col min="4361" max="4361" width="12.5703125" style="331" customWidth="1"/>
    <col min="4362" max="4362" width="10.7109375" style="331" customWidth="1"/>
    <col min="4363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41.85546875" style="331" customWidth="1"/>
    <col min="4615" max="4616" width="19.28515625" style="331" customWidth="1"/>
    <col min="4617" max="4617" width="12.5703125" style="331" customWidth="1"/>
    <col min="4618" max="4618" width="10.7109375" style="331" customWidth="1"/>
    <col min="4619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41.85546875" style="331" customWidth="1"/>
    <col min="4871" max="4872" width="19.28515625" style="331" customWidth="1"/>
    <col min="4873" max="4873" width="12.5703125" style="331" customWidth="1"/>
    <col min="4874" max="4874" width="10.7109375" style="331" customWidth="1"/>
    <col min="4875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41.85546875" style="331" customWidth="1"/>
    <col min="5127" max="5128" width="19.28515625" style="331" customWidth="1"/>
    <col min="5129" max="5129" width="12.5703125" style="331" customWidth="1"/>
    <col min="5130" max="5130" width="10.7109375" style="331" customWidth="1"/>
    <col min="5131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41.85546875" style="331" customWidth="1"/>
    <col min="5383" max="5384" width="19.28515625" style="331" customWidth="1"/>
    <col min="5385" max="5385" width="12.5703125" style="331" customWidth="1"/>
    <col min="5386" max="5386" width="10.7109375" style="331" customWidth="1"/>
    <col min="5387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41.85546875" style="331" customWidth="1"/>
    <col min="5639" max="5640" width="19.28515625" style="331" customWidth="1"/>
    <col min="5641" max="5641" width="12.5703125" style="331" customWidth="1"/>
    <col min="5642" max="5642" width="10.7109375" style="331" customWidth="1"/>
    <col min="5643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41.85546875" style="331" customWidth="1"/>
    <col min="5895" max="5896" width="19.28515625" style="331" customWidth="1"/>
    <col min="5897" max="5897" width="12.5703125" style="331" customWidth="1"/>
    <col min="5898" max="5898" width="10.7109375" style="331" customWidth="1"/>
    <col min="5899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41.85546875" style="331" customWidth="1"/>
    <col min="6151" max="6152" width="19.28515625" style="331" customWidth="1"/>
    <col min="6153" max="6153" width="12.5703125" style="331" customWidth="1"/>
    <col min="6154" max="6154" width="10.7109375" style="331" customWidth="1"/>
    <col min="6155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41.85546875" style="331" customWidth="1"/>
    <col min="6407" max="6408" width="19.28515625" style="331" customWidth="1"/>
    <col min="6409" max="6409" width="12.5703125" style="331" customWidth="1"/>
    <col min="6410" max="6410" width="10.7109375" style="331" customWidth="1"/>
    <col min="6411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41.85546875" style="331" customWidth="1"/>
    <col min="6663" max="6664" width="19.28515625" style="331" customWidth="1"/>
    <col min="6665" max="6665" width="12.5703125" style="331" customWidth="1"/>
    <col min="6666" max="6666" width="10.7109375" style="331" customWidth="1"/>
    <col min="6667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41.85546875" style="331" customWidth="1"/>
    <col min="6919" max="6920" width="19.28515625" style="331" customWidth="1"/>
    <col min="6921" max="6921" width="12.5703125" style="331" customWidth="1"/>
    <col min="6922" max="6922" width="10.7109375" style="331" customWidth="1"/>
    <col min="6923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41.85546875" style="331" customWidth="1"/>
    <col min="7175" max="7176" width="19.28515625" style="331" customWidth="1"/>
    <col min="7177" max="7177" width="12.5703125" style="331" customWidth="1"/>
    <col min="7178" max="7178" width="10.7109375" style="331" customWidth="1"/>
    <col min="7179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41.85546875" style="331" customWidth="1"/>
    <col min="7431" max="7432" width="19.28515625" style="331" customWidth="1"/>
    <col min="7433" max="7433" width="12.5703125" style="331" customWidth="1"/>
    <col min="7434" max="7434" width="10.7109375" style="331" customWidth="1"/>
    <col min="7435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41.85546875" style="331" customWidth="1"/>
    <col min="7687" max="7688" width="19.28515625" style="331" customWidth="1"/>
    <col min="7689" max="7689" width="12.5703125" style="331" customWidth="1"/>
    <col min="7690" max="7690" width="10.7109375" style="331" customWidth="1"/>
    <col min="7691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41.85546875" style="331" customWidth="1"/>
    <col min="7943" max="7944" width="19.28515625" style="331" customWidth="1"/>
    <col min="7945" max="7945" width="12.5703125" style="331" customWidth="1"/>
    <col min="7946" max="7946" width="10.7109375" style="331" customWidth="1"/>
    <col min="7947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41.85546875" style="331" customWidth="1"/>
    <col min="8199" max="8200" width="19.28515625" style="331" customWidth="1"/>
    <col min="8201" max="8201" width="12.5703125" style="331" customWidth="1"/>
    <col min="8202" max="8202" width="10.7109375" style="331" customWidth="1"/>
    <col min="8203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41.85546875" style="331" customWidth="1"/>
    <col min="8455" max="8456" width="19.28515625" style="331" customWidth="1"/>
    <col min="8457" max="8457" width="12.5703125" style="331" customWidth="1"/>
    <col min="8458" max="8458" width="10.7109375" style="331" customWidth="1"/>
    <col min="8459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41.85546875" style="331" customWidth="1"/>
    <col min="8711" max="8712" width="19.28515625" style="331" customWidth="1"/>
    <col min="8713" max="8713" width="12.5703125" style="331" customWidth="1"/>
    <col min="8714" max="8714" width="10.7109375" style="331" customWidth="1"/>
    <col min="8715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41.85546875" style="331" customWidth="1"/>
    <col min="8967" max="8968" width="19.28515625" style="331" customWidth="1"/>
    <col min="8969" max="8969" width="12.5703125" style="331" customWidth="1"/>
    <col min="8970" max="8970" width="10.7109375" style="331" customWidth="1"/>
    <col min="8971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41.85546875" style="331" customWidth="1"/>
    <col min="9223" max="9224" width="19.28515625" style="331" customWidth="1"/>
    <col min="9225" max="9225" width="12.5703125" style="331" customWidth="1"/>
    <col min="9226" max="9226" width="10.7109375" style="331" customWidth="1"/>
    <col min="9227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41.85546875" style="331" customWidth="1"/>
    <col min="9479" max="9480" width="19.28515625" style="331" customWidth="1"/>
    <col min="9481" max="9481" width="12.5703125" style="331" customWidth="1"/>
    <col min="9482" max="9482" width="10.7109375" style="331" customWidth="1"/>
    <col min="9483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41.85546875" style="331" customWidth="1"/>
    <col min="9735" max="9736" width="19.28515625" style="331" customWidth="1"/>
    <col min="9737" max="9737" width="12.5703125" style="331" customWidth="1"/>
    <col min="9738" max="9738" width="10.7109375" style="331" customWidth="1"/>
    <col min="9739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41.85546875" style="331" customWidth="1"/>
    <col min="9991" max="9992" width="19.28515625" style="331" customWidth="1"/>
    <col min="9993" max="9993" width="12.5703125" style="331" customWidth="1"/>
    <col min="9994" max="9994" width="10.7109375" style="331" customWidth="1"/>
    <col min="9995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41.85546875" style="331" customWidth="1"/>
    <col min="10247" max="10248" width="19.28515625" style="331" customWidth="1"/>
    <col min="10249" max="10249" width="12.5703125" style="331" customWidth="1"/>
    <col min="10250" max="10250" width="10.7109375" style="331" customWidth="1"/>
    <col min="10251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41.85546875" style="331" customWidth="1"/>
    <col min="10503" max="10504" width="19.28515625" style="331" customWidth="1"/>
    <col min="10505" max="10505" width="12.5703125" style="331" customWidth="1"/>
    <col min="10506" max="10506" width="10.7109375" style="331" customWidth="1"/>
    <col min="10507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41.85546875" style="331" customWidth="1"/>
    <col min="10759" max="10760" width="19.28515625" style="331" customWidth="1"/>
    <col min="10761" max="10761" width="12.5703125" style="331" customWidth="1"/>
    <col min="10762" max="10762" width="10.7109375" style="331" customWidth="1"/>
    <col min="10763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41.85546875" style="331" customWidth="1"/>
    <col min="11015" max="11016" width="19.28515625" style="331" customWidth="1"/>
    <col min="11017" max="11017" width="12.5703125" style="331" customWidth="1"/>
    <col min="11018" max="11018" width="10.7109375" style="331" customWidth="1"/>
    <col min="11019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41.85546875" style="331" customWidth="1"/>
    <col min="11271" max="11272" width="19.28515625" style="331" customWidth="1"/>
    <col min="11273" max="11273" width="12.5703125" style="331" customWidth="1"/>
    <col min="11274" max="11274" width="10.7109375" style="331" customWidth="1"/>
    <col min="11275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41.85546875" style="331" customWidth="1"/>
    <col min="11527" max="11528" width="19.28515625" style="331" customWidth="1"/>
    <col min="11529" max="11529" width="12.5703125" style="331" customWidth="1"/>
    <col min="11530" max="11530" width="10.7109375" style="331" customWidth="1"/>
    <col min="11531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41.85546875" style="331" customWidth="1"/>
    <col min="11783" max="11784" width="19.28515625" style="331" customWidth="1"/>
    <col min="11785" max="11785" width="12.5703125" style="331" customWidth="1"/>
    <col min="11786" max="11786" width="10.7109375" style="331" customWidth="1"/>
    <col min="11787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41.85546875" style="331" customWidth="1"/>
    <col min="12039" max="12040" width="19.28515625" style="331" customWidth="1"/>
    <col min="12041" max="12041" width="12.5703125" style="331" customWidth="1"/>
    <col min="12042" max="12042" width="10.7109375" style="331" customWidth="1"/>
    <col min="12043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41.85546875" style="331" customWidth="1"/>
    <col min="12295" max="12296" width="19.28515625" style="331" customWidth="1"/>
    <col min="12297" max="12297" width="12.5703125" style="331" customWidth="1"/>
    <col min="12298" max="12298" width="10.7109375" style="331" customWidth="1"/>
    <col min="12299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41.85546875" style="331" customWidth="1"/>
    <col min="12551" max="12552" width="19.28515625" style="331" customWidth="1"/>
    <col min="12553" max="12553" width="12.5703125" style="331" customWidth="1"/>
    <col min="12554" max="12554" width="10.7109375" style="331" customWidth="1"/>
    <col min="12555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41.85546875" style="331" customWidth="1"/>
    <col min="12807" max="12808" width="19.28515625" style="331" customWidth="1"/>
    <col min="12809" max="12809" width="12.5703125" style="331" customWidth="1"/>
    <col min="12810" max="12810" width="10.7109375" style="331" customWidth="1"/>
    <col min="12811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41.85546875" style="331" customWidth="1"/>
    <col min="13063" max="13064" width="19.28515625" style="331" customWidth="1"/>
    <col min="13065" max="13065" width="12.5703125" style="331" customWidth="1"/>
    <col min="13066" max="13066" width="10.7109375" style="331" customWidth="1"/>
    <col min="13067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41.85546875" style="331" customWidth="1"/>
    <col min="13319" max="13320" width="19.28515625" style="331" customWidth="1"/>
    <col min="13321" max="13321" width="12.5703125" style="331" customWidth="1"/>
    <col min="13322" max="13322" width="10.7109375" style="331" customWidth="1"/>
    <col min="13323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41.85546875" style="331" customWidth="1"/>
    <col min="13575" max="13576" width="19.28515625" style="331" customWidth="1"/>
    <col min="13577" max="13577" width="12.5703125" style="331" customWidth="1"/>
    <col min="13578" max="13578" width="10.7109375" style="331" customWidth="1"/>
    <col min="13579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41.85546875" style="331" customWidth="1"/>
    <col min="13831" max="13832" width="19.28515625" style="331" customWidth="1"/>
    <col min="13833" max="13833" width="12.5703125" style="331" customWidth="1"/>
    <col min="13834" max="13834" width="10.7109375" style="331" customWidth="1"/>
    <col min="13835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41.85546875" style="331" customWidth="1"/>
    <col min="14087" max="14088" width="19.28515625" style="331" customWidth="1"/>
    <col min="14089" max="14089" width="12.5703125" style="331" customWidth="1"/>
    <col min="14090" max="14090" width="10.7109375" style="331" customWidth="1"/>
    <col min="14091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41.85546875" style="331" customWidth="1"/>
    <col min="14343" max="14344" width="19.28515625" style="331" customWidth="1"/>
    <col min="14345" max="14345" width="12.5703125" style="331" customWidth="1"/>
    <col min="14346" max="14346" width="10.7109375" style="331" customWidth="1"/>
    <col min="14347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41.85546875" style="331" customWidth="1"/>
    <col min="14599" max="14600" width="19.28515625" style="331" customWidth="1"/>
    <col min="14601" max="14601" width="12.5703125" style="331" customWidth="1"/>
    <col min="14602" max="14602" width="10.7109375" style="331" customWidth="1"/>
    <col min="14603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41.85546875" style="331" customWidth="1"/>
    <col min="14855" max="14856" width="19.28515625" style="331" customWidth="1"/>
    <col min="14857" max="14857" width="12.5703125" style="331" customWidth="1"/>
    <col min="14858" max="14858" width="10.7109375" style="331" customWidth="1"/>
    <col min="14859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41.85546875" style="331" customWidth="1"/>
    <col min="15111" max="15112" width="19.28515625" style="331" customWidth="1"/>
    <col min="15113" max="15113" width="12.5703125" style="331" customWidth="1"/>
    <col min="15114" max="15114" width="10.7109375" style="331" customWidth="1"/>
    <col min="15115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41.85546875" style="331" customWidth="1"/>
    <col min="15367" max="15368" width="19.28515625" style="331" customWidth="1"/>
    <col min="15369" max="15369" width="12.5703125" style="331" customWidth="1"/>
    <col min="15370" max="15370" width="10.7109375" style="331" customWidth="1"/>
    <col min="15371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41.85546875" style="331" customWidth="1"/>
    <col min="15623" max="15624" width="19.28515625" style="331" customWidth="1"/>
    <col min="15625" max="15625" width="12.5703125" style="331" customWidth="1"/>
    <col min="15626" max="15626" width="10.7109375" style="331" customWidth="1"/>
    <col min="15627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41.85546875" style="331" customWidth="1"/>
    <col min="15879" max="15880" width="19.28515625" style="331" customWidth="1"/>
    <col min="15881" max="15881" width="12.5703125" style="331" customWidth="1"/>
    <col min="15882" max="15882" width="10.7109375" style="331" customWidth="1"/>
    <col min="15883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41.85546875" style="331" customWidth="1"/>
    <col min="16135" max="16136" width="19.28515625" style="331" customWidth="1"/>
    <col min="16137" max="16137" width="12.5703125" style="331" customWidth="1"/>
    <col min="16138" max="16138" width="10.7109375" style="331" customWidth="1"/>
    <col min="16139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537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673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492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/>
      <c r="D10" s="334">
        <v>3</v>
      </c>
      <c r="E10" s="334">
        <v>4</v>
      </c>
      <c r="F10" s="365">
        <v>5</v>
      </c>
      <c r="G10" s="335" t="s">
        <v>371</v>
      </c>
      <c r="H10" s="335" t="s">
        <v>372</v>
      </c>
      <c r="I10" s="366"/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  <c r="I11" s="366"/>
    </row>
    <row r="12" spans="1:11" s="345" customFormat="1" ht="22.15" customHeight="1" x14ac:dyDescent="0.3">
      <c r="A12" s="344">
        <v>1</v>
      </c>
      <c r="B12" s="348" t="s">
        <v>488</v>
      </c>
      <c r="C12" s="343"/>
      <c r="D12" s="340"/>
      <c r="E12" s="340"/>
      <c r="F12" s="368">
        <f>SUM(F13)</f>
        <v>0</v>
      </c>
      <c r="G12" s="341"/>
      <c r="H12" s="341"/>
      <c r="I12" s="367"/>
    </row>
    <row r="13" spans="1:11" s="345" customFormat="1" ht="35.25" customHeight="1" x14ac:dyDescent="0.3">
      <c r="A13" s="347"/>
      <c r="B13" s="346" t="s">
        <v>490</v>
      </c>
      <c r="C13" s="343"/>
      <c r="D13" s="340"/>
      <c r="E13" s="340"/>
      <c r="F13" s="369">
        <f>2595.09-2595.09</f>
        <v>0</v>
      </c>
      <c r="G13" s="349"/>
      <c r="H13" s="349">
        <f>F13-G13</f>
        <v>0</v>
      </c>
      <c r="I13" s="367"/>
    </row>
    <row r="14" spans="1:11" s="345" customFormat="1" ht="19.5" customHeight="1" x14ac:dyDescent="0.3">
      <c r="A14" s="347"/>
      <c r="B14" s="266"/>
      <c r="C14" s="343"/>
      <c r="D14" s="340"/>
      <c r="E14" s="340"/>
      <c r="F14" s="368"/>
      <c r="G14" s="341"/>
      <c r="H14" s="341"/>
      <c r="I14" s="367"/>
    </row>
    <row r="15" spans="1:11" s="342" customFormat="1" x14ac:dyDescent="0.3">
      <c r="A15" s="351"/>
      <c r="B15" s="352" t="s">
        <v>364</v>
      </c>
      <c r="C15" s="353" t="s">
        <v>374</v>
      </c>
      <c r="D15" s="353" t="s">
        <v>374</v>
      </c>
      <c r="E15" s="353" t="s">
        <v>374</v>
      </c>
      <c r="F15" s="354">
        <f>SUM(F13:F14)</f>
        <v>0</v>
      </c>
      <c r="G15" s="341">
        <f>SUM(G13:G13)</f>
        <v>0</v>
      </c>
      <c r="H15" s="341">
        <f>SUM(H13:H13)</f>
        <v>0</v>
      </c>
      <c r="I15" s="367"/>
    </row>
    <row r="16" spans="1:11" ht="18.75" customHeight="1" x14ac:dyDescent="0.3">
      <c r="A16" s="1206" t="s">
        <v>551</v>
      </c>
      <c r="B16" s="1207"/>
      <c r="C16" s="1207"/>
      <c r="D16" s="1207"/>
      <c r="E16" s="1207"/>
      <c r="F16" s="1208"/>
    </row>
    <row r="17" spans="1:10" x14ac:dyDescent="0.3">
      <c r="A17" s="344">
        <v>1</v>
      </c>
      <c r="B17" s="348" t="s">
        <v>488</v>
      </c>
      <c r="C17" s="343"/>
      <c r="D17" s="340"/>
      <c r="E17" s="340"/>
      <c r="F17" s="368">
        <f>SUM(F18)</f>
        <v>0</v>
      </c>
      <c r="G17" s="341"/>
      <c r="H17" s="341"/>
      <c r="J17" s="370"/>
    </row>
    <row r="18" spans="1:10" ht="37.5" x14ac:dyDescent="0.3">
      <c r="A18" s="347"/>
      <c r="B18" s="346" t="s">
        <v>490</v>
      </c>
      <c r="C18" s="343"/>
      <c r="D18" s="340"/>
      <c r="E18" s="340"/>
      <c r="F18" s="369">
        <f>2595.09-2595.09</f>
        <v>0</v>
      </c>
      <c r="G18" s="349"/>
      <c r="H18" s="349">
        <f>F18-G18</f>
        <v>0</v>
      </c>
    </row>
    <row r="19" spans="1:10" x14ac:dyDescent="0.3">
      <c r="A19" s="347"/>
      <c r="B19" s="266"/>
      <c r="C19" s="343"/>
      <c r="D19" s="340"/>
      <c r="E19" s="340"/>
      <c r="F19" s="368"/>
      <c r="G19" s="341"/>
      <c r="H19" s="341"/>
    </row>
    <row r="20" spans="1:10" x14ac:dyDescent="0.3">
      <c r="A20" s="351"/>
      <c r="B20" s="352" t="s">
        <v>364</v>
      </c>
      <c r="C20" s="353" t="s">
        <v>374</v>
      </c>
      <c r="D20" s="353" t="s">
        <v>374</v>
      </c>
      <c r="E20" s="353" t="s">
        <v>374</v>
      </c>
      <c r="F20" s="354">
        <f>SUM(F18:F19)</f>
        <v>0</v>
      </c>
      <c r="G20" s="341">
        <f>SUM(G18:G18)</f>
        <v>0</v>
      </c>
      <c r="H20" s="341">
        <f>SUM(H18:H18)</f>
        <v>0</v>
      </c>
    </row>
    <row r="21" spans="1:10" s="82" customFormat="1" ht="23.25" customHeight="1" x14ac:dyDescent="0.25">
      <c r="A21" s="83"/>
    </row>
    <row r="22" spans="1:10" s="267" customFormat="1" x14ac:dyDescent="0.25">
      <c r="A22" s="380" t="s">
        <v>541</v>
      </c>
      <c r="B22" s="377"/>
      <c r="D22" s="378"/>
      <c r="F22" s="604" t="s">
        <v>694</v>
      </c>
      <c r="G22" s="377"/>
    </row>
    <row r="23" spans="1:10" s="267" customFormat="1" ht="15.75" x14ac:dyDescent="0.25">
      <c r="A23" s="181"/>
      <c r="B23" s="389"/>
      <c r="D23" s="391" t="s">
        <v>171</v>
      </c>
      <c r="F23" s="391" t="s">
        <v>172</v>
      </c>
      <c r="G23" s="389"/>
    </row>
    <row r="24" spans="1:10" s="267" customFormat="1" ht="15.75" x14ac:dyDescent="0.25">
      <c r="A24" s="389"/>
      <c r="B24" s="82"/>
      <c r="D24" s="82"/>
      <c r="F24" s="82"/>
      <c r="G24" s="82"/>
    </row>
    <row r="25" spans="1:10" s="267" customFormat="1" x14ac:dyDescent="0.25">
      <c r="A25" s="380" t="s">
        <v>173</v>
      </c>
      <c r="B25" s="377"/>
      <c r="D25" s="378"/>
      <c r="F25" s="714" t="s">
        <v>742</v>
      </c>
      <c r="G25" s="377"/>
      <c r="I25" s="290"/>
    </row>
    <row r="26" spans="1:10" s="267" customFormat="1" ht="15.75" x14ac:dyDescent="0.25">
      <c r="A26" s="181"/>
      <c r="B26" s="389"/>
      <c r="D26" s="391" t="s">
        <v>171</v>
      </c>
      <c r="F26" s="391" t="s">
        <v>172</v>
      </c>
      <c r="G26" s="389"/>
      <c r="I26" s="290"/>
    </row>
    <row r="27" spans="1:10" s="361" customFormat="1" x14ac:dyDescent="0.3">
      <c r="A27" s="360"/>
      <c r="B27" s="329"/>
      <c r="C27" s="329"/>
      <c r="D27" s="329"/>
      <c r="E27" s="329"/>
      <c r="F27" s="360"/>
      <c r="G27" s="330"/>
      <c r="H27" s="330"/>
      <c r="I27" s="364"/>
    </row>
    <row r="28" spans="1:10" customFormat="1" ht="21" x14ac:dyDescent="0.35">
      <c r="B28" s="362"/>
      <c r="C28" s="362"/>
      <c r="D28" s="362"/>
      <c r="E28" s="362"/>
      <c r="F28" s="362"/>
      <c r="G28" s="363"/>
      <c r="H28" s="363"/>
      <c r="I28" s="371"/>
    </row>
  </sheetData>
  <mergeCells count="3">
    <mergeCell ref="A3:F3"/>
    <mergeCell ref="A11:F11"/>
    <mergeCell ref="A16:F1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K26"/>
  <sheetViews>
    <sheetView view="pageBreakPreview" zoomScale="60" workbookViewId="0">
      <selection activeCell="A7" sqref="A7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38.140625" style="331" customWidth="1"/>
    <col min="7" max="8" width="21.28515625" style="330" customWidth="1"/>
    <col min="9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38.140625" style="331" customWidth="1"/>
    <col min="263" max="264" width="21.28515625" style="331" customWidth="1"/>
    <col min="265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38.140625" style="331" customWidth="1"/>
    <col min="519" max="520" width="21.28515625" style="331" customWidth="1"/>
    <col min="521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38.140625" style="331" customWidth="1"/>
    <col min="775" max="776" width="21.28515625" style="331" customWidth="1"/>
    <col min="777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38.140625" style="331" customWidth="1"/>
    <col min="1031" max="1032" width="21.28515625" style="331" customWidth="1"/>
    <col min="1033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38.140625" style="331" customWidth="1"/>
    <col min="1287" max="1288" width="21.28515625" style="331" customWidth="1"/>
    <col min="1289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38.140625" style="331" customWidth="1"/>
    <col min="1543" max="1544" width="21.28515625" style="331" customWidth="1"/>
    <col min="1545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38.140625" style="331" customWidth="1"/>
    <col min="1799" max="1800" width="21.28515625" style="331" customWidth="1"/>
    <col min="1801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38.140625" style="331" customWidth="1"/>
    <col min="2055" max="2056" width="21.28515625" style="331" customWidth="1"/>
    <col min="2057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38.140625" style="331" customWidth="1"/>
    <col min="2311" max="2312" width="21.28515625" style="331" customWidth="1"/>
    <col min="2313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38.140625" style="331" customWidth="1"/>
    <col min="2567" max="2568" width="21.28515625" style="331" customWidth="1"/>
    <col min="2569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38.140625" style="331" customWidth="1"/>
    <col min="2823" max="2824" width="21.28515625" style="331" customWidth="1"/>
    <col min="2825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38.140625" style="331" customWidth="1"/>
    <col min="3079" max="3080" width="21.28515625" style="331" customWidth="1"/>
    <col min="3081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38.140625" style="331" customWidth="1"/>
    <col min="3335" max="3336" width="21.28515625" style="331" customWidth="1"/>
    <col min="3337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38.140625" style="331" customWidth="1"/>
    <col min="3591" max="3592" width="21.28515625" style="331" customWidth="1"/>
    <col min="3593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38.140625" style="331" customWidth="1"/>
    <col min="3847" max="3848" width="21.28515625" style="331" customWidth="1"/>
    <col min="3849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38.140625" style="331" customWidth="1"/>
    <col min="4103" max="4104" width="21.28515625" style="331" customWidth="1"/>
    <col min="4105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38.140625" style="331" customWidth="1"/>
    <col min="4359" max="4360" width="21.28515625" style="331" customWidth="1"/>
    <col min="4361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38.140625" style="331" customWidth="1"/>
    <col min="4615" max="4616" width="21.28515625" style="331" customWidth="1"/>
    <col min="4617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38.140625" style="331" customWidth="1"/>
    <col min="4871" max="4872" width="21.28515625" style="331" customWidth="1"/>
    <col min="4873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38.140625" style="331" customWidth="1"/>
    <col min="5127" max="5128" width="21.28515625" style="331" customWidth="1"/>
    <col min="5129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38.140625" style="331" customWidth="1"/>
    <col min="5383" max="5384" width="21.28515625" style="331" customWidth="1"/>
    <col min="5385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38.140625" style="331" customWidth="1"/>
    <col min="5639" max="5640" width="21.28515625" style="331" customWidth="1"/>
    <col min="5641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38.140625" style="331" customWidth="1"/>
    <col min="5895" max="5896" width="21.28515625" style="331" customWidth="1"/>
    <col min="5897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38.140625" style="331" customWidth="1"/>
    <col min="6151" max="6152" width="21.28515625" style="331" customWidth="1"/>
    <col min="6153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38.140625" style="331" customWidth="1"/>
    <col min="6407" max="6408" width="21.28515625" style="331" customWidth="1"/>
    <col min="6409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38.140625" style="331" customWidth="1"/>
    <col min="6663" max="6664" width="21.28515625" style="331" customWidth="1"/>
    <col min="6665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38.140625" style="331" customWidth="1"/>
    <col min="6919" max="6920" width="21.28515625" style="331" customWidth="1"/>
    <col min="6921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38.140625" style="331" customWidth="1"/>
    <col min="7175" max="7176" width="21.28515625" style="331" customWidth="1"/>
    <col min="7177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38.140625" style="331" customWidth="1"/>
    <col min="7431" max="7432" width="21.28515625" style="331" customWidth="1"/>
    <col min="7433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38.140625" style="331" customWidth="1"/>
    <col min="7687" max="7688" width="21.28515625" style="331" customWidth="1"/>
    <col min="7689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38.140625" style="331" customWidth="1"/>
    <col min="7943" max="7944" width="21.28515625" style="331" customWidth="1"/>
    <col min="7945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38.140625" style="331" customWidth="1"/>
    <col min="8199" max="8200" width="21.28515625" style="331" customWidth="1"/>
    <col min="8201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38.140625" style="331" customWidth="1"/>
    <col min="8455" max="8456" width="21.28515625" style="331" customWidth="1"/>
    <col min="8457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38.140625" style="331" customWidth="1"/>
    <col min="8711" max="8712" width="21.28515625" style="331" customWidth="1"/>
    <col min="8713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38.140625" style="331" customWidth="1"/>
    <col min="8967" max="8968" width="21.28515625" style="331" customWidth="1"/>
    <col min="8969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38.140625" style="331" customWidth="1"/>
    <col min="9223" max="9224" width="21.28515625" style="331" customWidth="1"/>
    <col min="9225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38.140625" style="331" customWidth="1"/>
    <col min="9479" max="9480" width="21.28515625" style="331" customWidth="1"/>
    <col min="9481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38.140625" style="331" customWidth="1"/>
    <col min="9735" max="9736" width="21.28515625" style="331" customWidth="1"/>
    <col min="9737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38.140625" style="331" customWidth="1"/>
    <col min="9991" max="9992" width="21.28515625" style="331" customWidth="1"/>
    <col min="9993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38.140625" style="331" customWidth="1"/>
    <col min="10247" max="10248" width="21.28515625" style="331" customWidth="1"/>
    <col min="10249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38.140625" style="331" customWidth="1"/>
    <col min="10503" max="10504" width="21.28515625" style="331" customWidth="1"/>
    <col min="10505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38.140625" style="331" customWidth="1"/>
    <col min="10759" max="10760" width="21.28515625" style="331" customWidth="1"/>
    <col min="10761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38.140625" style="331" customWidth="1"/>
    <col min="11015" max="11016" width="21.28515625" style="331" customWidth="1"/>
    <col min="11017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38.140625" style="331" customWidth="1"/>
    <col min="11271" max="11272" width="21.28515625" style="331" customWidth="1"/>
    <col min="11273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38.140625" style="331" customWidth="1"/>
    <col min="11527" max="11528" width="21.28515625" style="331" customWidth="1"/>
    <col min="11529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38.140625" style="331" customWidth="1"/>
    <col min="11783" max="11784" width="21.28515625" style="331" customWidth="1"/>
    <col min="11785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38.140625" style="331" customWidth="1"/>
    <col min="12039" max="12040" width="21.28515625" style="331" customWidth="1"/>
    <col min="12041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38.140625" style="331" customWidth="1"/>
    <col min="12295" max="12296" width="21.28515625" style="331" customWidth="1"/>
    <col min="12297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38.140625" style="331" customWidth="1"/>
    <col min="12551" max="12552" width="21.28515625" style="331" customWidth="1"/>
    <col min="12553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38.140625" style="331" customWidth="1"/>
    <col min="12807" max="12808" width="21.28515625" style="331" customWidth="1"/>
    <col min="12809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38.140625" style="331" customWidth="1"/>
    <col min="13063" max="13064" width="21.28515625" style="331" customWidth="1"/>
    <col min="13065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38.140625" style="331" customWidth="1"/>
    <col min="13319" max="13320" width="21.28515625" style="331" customWidth="1"/>
    <col min="13321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38.140625" style="331" customWidth="1"/>
    <col min="13575" max="13576" width="21.28515625" style="331" customWidth="1"/>
    <col min="13577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38.140625" style="331" customWidth="1"/>
    <col min="13831" max="13832" width="21.28515625" style="331" customWidth="1"/>
    <col min="13833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38.140625" style="331" customWidth="1"/>
    <col min="14087" max="14088" width="21.28515625" style="331" customWidth="1"/>
    <col min="14089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38.140625" style="331" customWidth="1"/>
    <col min="14343" max="14344" width="21.28515625" style="331" customWidth="1"/>
    <col min="14345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38.140625" style="331" customWidth="1"/>
    <col min="14599" max="14600" width="21.28515625" style="331" customWidth="1"/>
    <col min="14601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38.140625" style="331" customWidth="1"/>
    <col min="14855" max="14856" width="21.28515625" style="331" customWidth="1"/>
    <col min="14857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38.140625" style="331" customWidth="1"/>
    <col min="15111" max="15112" width="21.28515625" style="331" customWidth="1"/>
    <col min="15113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38.140625" style="331" customWidth="1"/>
    <col min="15367" max="15368" width="21.28515625" style="331" customWidth="1"/>
    <col min="15369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38.140625" style="331" customWidth="1"/>
    <col min="15623" max="15624" width="21.28515625" style="331" customWidth="1"/>
    <col min="15625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38.140625" style="331" customWidth="1"/>
    <col min="15879" max="15880" width="21.28515625" style="331" customWidth="1"/>
    <col min="15881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38.140625" style="331" customWidth="1"/>
    <col min="16135" max="16136" width="21.28515625" style="331" customWidth="1"/>
    <col min="16137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538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674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492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/>
      <c r="D10" s="334">
        <v>3</v>
      </c>
      <c r="E10" s="334">
        <v>4</v>
      </c>
      <c r="F10" s="365">
        <v>5</v>
      </c>
      <c r="G10" s="335" t="s">
        <v>371</v>
      </c>
      <c r="H10" s="335" t="s">
        <v>372</v>
      </c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</row>
    <row r="12" spans="1:11" s="345" customFormat="1" ht="22.15" customHeight="1" x14ac:dyDescent="0.3">
      <c r="A12" s="344">
        <v>1</v>
      </c>
      <c r="B12" s="348" t="s">
        <v>488</v>
      </c>
      <c r="C12" s="343"/>
      <c r="D12" s="340"/>
      <c r="E12" s="340"/>
      <c r="F12" s="368">
        <f>SUM(F13)</f>
        <v>0</v>
      </c>
      <c r="G12" s="341"/>
      <c r="H12" s="341"/>
    </row>
    <row r="13" spans="1:11" s="345" customFormat="1" ht="22.15" customHeight="1" x14ac:dyDescent="0.3">
      <c r="A13" s="347"/>
      <c r="B13" s="346" t="s">
        <v>489</v>
      </c>
      <c r="C13" s="343"/>
      <c r="D13" s="340"/>
      <c r="E13" s="340"/>
      <c r="F13" s="369">
        <f>2595.09-2595.09</f>
        <v>0</v>
      </c>
      <c r="G13" s="349"/>
      <c r="H13" s="349">
        <f>F13-G13</f>
        <v>0</v>
      </c>
    </row>
    <row r="14" spans="1:11" s="345" customFormat="1" ht="35.25" customHeight="1" x14ac:dyDescent="0.3">
      <c r="A14" s="347"/>
      <c r="B14" s="266"/>
      <c r="C14" s="343"/>
      <c r="D14" s="340"/>
      <c r="E14" s="340"/>
      <c r="F14" s="368"/>
      <c r="G14" s="341"/>
      <c r="H14" s="341"/>
    </row>
    <row r="15" spans="1:11" s="345" customFormat="1" ht="18.75" customHeight="1" x14ac:dyDescent="0.3">
      <c r="A15" s="351"/>
      <c r="B15" s="352" t="s">
        <v>364</v>
      </c>
      <c r="C15" s="353" t="s">
        <v>374</v>
      </c>
      <c r="D15" s="353" t="s">
        <v>374</v>
      </c>
      <c r="E15" s="353" t="s">
        <v>374</v>
      </c>
      <c r="F15" s="354">
        <f>SUM(F13:F14)</f>
        <v>0</v>
      </c>
      <c r="G15" s="341">
        <f>SUM(G13:G13)</f>
        <v>0</v>
      </c>
      <c r="H15" s="341">
        <f>SUM(H13:H13)</f>
        <v>0</v>
      </c>
    </row>
    <row r="16" spans="1:11" s="345" customFormat="1" ht="35.25" customHeight="1" x14ac:dyDescent="0.3">
      <c r="A16" s="1206" t="s">
        <v>551</v>
      </c>
      <c r="B16" s="1207"/>
      <c r="C16" s="1207"/>
      <c r="D16" s="1207"/>
      <c r="E16" s="1207"/>
      <c r="F16" s="1208"/>
      <c r="G16" s="330"/>
      <c r="H16" s="330"/>
    </row>
    <row r="17" spans="1:9" s="342" customFormat="1" x14ac:dyDescent="0.3">
      <c r="A17" s="344">
        <v>1</v>
      </c>
      <c r="B17" s="348" t="s">
        <v>488</v>
      </c>
      <c r="C17" s="343"/>
      <c r="D17" s="340"/>
      <c r="E17" s="340"/>
      <c r="F17" s="368">
        <f>SUM(F18)</f>
        <v>0</v>
      </c>
      <c r="G17" s="341"/>
      <c r="H17" s="341"/>
    </row>
    <row r="18" spans="1:9" x14ac:dyDescent="0.3">
      <c r="A18" s="347"/>
      <c r="B18" s="346" t="s">
        <v>489</v>
      </c>
      <c r="C18" s="343"/>
      <c r="D18" s="340"/>
      <c r="E18" s="340"/>
      <c r="F18" s="369">
        <f>2595.09-2595.09</f>
        <v>0</v>
      </c>
      <c r="G18" s="349"/>
      <c r="H18" s="349">
        <f>F18-G18</f>
        <v>0</v>
      </c>
    </row>
    <row r="19" spans="1:9" s="82" customFormat="1" ht="23.25" customHeight="1" x14ac:dyDescent="0.3">
      <c r="A19" s="347"/>
      <c r="B19" s="266"/>
      <c r="C19" s="343"/>
      <c r="D19" s="340"/>
      <c r="E19" s="340"/>
      <c r="F19" s="368"/>
      <c r="G19" s="341"/>
      <c r="H19" s="341"/>
    </row>
    <row r="20" spans="1:9" s="82" customFormat="1" x14ac:dyDescent="0.3">
      <c r="A20" s="351"/>
      <c r="B20" s="352" t="s">
        <v>364</v>
      </c>
      <c r="C20" s="353" t="s">
        <v>374</v>
      </c>
      <c r="D20" s="353" t="s">
        <v>374</v>
      </c>
      <c r="E20" s="353" t="s">
        <v>374</v>
      </c>
      <c r="F20" s="354">
        <f>SUM(F18:F19)</f>
        <v>0</v>
      </c>
      <c r="G20" s="341">
        <f>SUM(G18:G18)</f>
        <v>0</v>
      </c>
      <c r="H20" s="341">
        <f>SUM(H18:H18)</f>
        <v>0</v>
      </c>
    </row>
    <row r="21" spans="1:9" s="82" customFormat="1" ht="15.75" x14ac:dyDescent="0.25">
      <c r="A21" s="83"/>
    </row>
    <row r="22" spans="1:9" s="82" customFormat="1" x14ac:dyDescent="0.25">
      <c r="A22" s="380" t="s">
        <v>541</v>
      </c>
      <c r="B22" s="377"/>
      <c r="C22" s="267"/>
      <c r="D22" s="378"/>
      <c r="E22" s="267"/>
      <c r="F22" s="604" t="s">
        <v>694</v>
      </c>
      <c r="G22" s="377"/>
      <c r="H22" s="267"/>
    </row>
    <row r="23" spans="1:9" s="82" customFormat="1" ht="15.75" x14ac:dyDescent="0.25">
      <c r="A23" s="181"/>
      <c r="B23" s="389"/>
      <c r="C23" s="267"/>
      <c r="D23" s="391" t="s">
        <v>171</v>
      </c>
      <c r="E23" s="267"/>
      <c r="F23" s="391" t="s">
        <v>172</v>
      </c>
      <c r="G23" s="389"/>
      <c r="H23" s="267"/>
    </row>
    <row r="24" spans="1:9" s="361" customFormat="1" x14ac:dyDescent="0.3">
      <c r="A24" s="389"/>
      <c r="B24" s="82"/>
      <c r="C24" s="267"/>
      <c r="D24" s="82"/>
      <c r="E24" s="267"/>
      <c r="F24" s="82"/>
      <c r="G24" s="82"/>
      <c r="H24" s="267"/>
    </row>
    <row r="25" spans="1:9" customFormat="1" x14ac:dyDescent="0.3">
      <c r="A25" s="380" t="s">
        <v>173</v>
      </c>
      <c r="B25" s="377"/>
      <c r="C25" s="267"/>
      <c r="D25" s="378"/>
      <c r="E25" s="267"/>
      <c r="F25" s="714" t="s">
        <v>742</v>
      </c>
      <c r="G25" s="377"/>
      <c r="H25" s="267"/>
      <c r="I25" s="363"/>
    </row>
    <row r="26" spans="1:9" s="361" customFormat="1" x14ac:dyDescent="0.3">
      <c r="A26" s="181"/>
      <c r="B26" s="389"/>
      <c r="C26" s="267"/>
      <c r="D26" s="391" t="s">
        <v>171</v>
      </c>
      <c r="E26" s="267"/>
      <c r="F26" s="391" t="s">
        <v>172</v>
      </c>
      <c r="G26" s="389"/>
      <c r="H26" s="267"/>
    </row>
  </sheetData>
  <mergeCells count="3">
    <mergeCell ref="A3:F3"/>
    <mergeCell ref="A11:F11"/>
    <mergeCell ref="A16:F1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F25" sqref="F25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A3" sqref="A3:E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zoomScale="80" zoomScaleSheetLayoutView="80" workbookViewId="0">
      <selection activeCell="B54" sqref="B54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78600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56.25" x14ac:dyDescent="0.3">
      <c r="A35" s="495"/>
      <c r="B35" s="507" t="s">
        <v>698</v>
      </c>
      <c r="C35" s="492"/>
      <c r="D35" s="467"/>
      <c r="E35" s="492"/>
      <c r="F35" s="760">
        <f>88800-17000-17000+23800</f>
        <v>78600</v>
      </c>
      <c r="G35" s="220"/>
      <c r="H35" s="220"/>
      <c r="I35" s="220">
        <f t="shared" si="0"/>
        <v>78600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78600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1001" t="s">
        <v>541</v>
      </c>
      <c r="B47" s="84"/>
      <c r="C47" s="84"/>
      <c r="D47" s="378"/>
      <c r="E47" s="84"/>
      <c r="F47" s="1000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1002" t="s">
        <v>810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69"/>
  <sheetViews>
    <sheetView view="pageBreakPreview" topLeftCell="A4" zoomScale="80" zoomScaleNormal="60" zoomScaleSheetLayoutView="80" workbookViewId="0">
      <selection activeCell="B13" sqref="B13:D13"/>
    </sheetView>
  </sheetViews>
  <sheetFormatPr defaultColWidth="8.85546875" defaultRowHeight="15.75" x14ac:dyDescent="0.25"/>
  <cols>
    <col min="1" max="1" width="7.28515625" style="185" customWidth="1"/>
    <col min="2" max="2" width="91.28515625" style="185" customWidth="1"/>
    <col min="3" max="3" width="26.7109375" style="185" customWidth="1"/>
    <col min="4" max="4" width="42.7109375" style="185" customWidth="1"/>
    <col min="5" max="7" width="26.5703125" style="185" customWidth="1"/>
    <col min="8" max="256" width="8.85546875" style="185"/>
    <col min="257" max="257" width="7.28515625" style="185" customWidth="1"/>
    <col min="258" max="258" width="91.28515625" style="185" customWidth="1"/>
    <col min="259" max="259" width="26.7109375" style="185" customWidth="1"/>
    <col min="260" max="260" width="42.7109375" style="185" customWidth="1"/>
    <col min="261" max="261" width="11.85546875" style="185" bestFit="1" customWidth="1"/>
    <col min="262" max="512" width="8.85546875" style="185"/>
    <col min="513" max="513" width="7.28515625" style="185" customWidth="1"/>
    <col min="514" max="514" width="91.28515625" style="185" customWidth="1"/>
    <col min="515" max="515" width="26.7109375" style="185" customWidth="1"/>
    <col min="516" max="516" width="42.7109375" style="185" customWidth="1"/>
    <col min="517" max="517" width="11.85546875" style="185" bestFit="1" customWidth="1"/>
    <col min="518" max="768" width="8.85546875" style="185"/>
    <col min="769" max="769" width="7.28515625" style="185" customWidth="1"/>
    <col min="770" max="770" width="91.28515625" style="185" customWidth="1"/>
    <col min="771" max="771" width="26.7109375" style="185" customWidth="1"/>
    <col min="772" max="772" width="42.7109375" style="185" customWidth="1"/>
    <col min="773" max="773" width="11.85546875" style="185" bestFit="1" customWidth="1"/>
    <col min="774" max="1024" width="8.85546875" style="185"/>
    <col min="1025" max="1025" width="7.28515625" style="185" customWidth="1"/>
    <col min="1026" max="1026" width="91.28515625" style="185" customWidth="1"/>
    <col min="1027" max="1027" width="26.7109375" style="185" customWidth="1"/>
    <col min="1028" max="1028" width="42.7109375" style="185" customWidth="1"/>
    <col min="1029" max="1029" width="11.85546875" style="185" bestFit="1" customWidth="1"/>
    <col min="1030" max="1280" width="8.85546875" style="185"/>
    <col min="1281" max="1281" width="7.28515625" style="185" customWidth="1"/>
    <col min="1282" max="1282" width="91.28515625" style="185" customWidth="1"/>
    <col min="1283" max="1283" width="26.7109375" style="185" customWidth="1"/>
    <col min="1284" max="1284" width="42.7109375" style="185" customWidth="1"/>
    <col min="1285" max="1285" width="11.85546875" style="185" bestFit="1" customWidth="1"/>
    <col min="1286" max="1536" width="8.85546875" style="185"/>
    <col min="1537" max="1537" width="7.28515625" style="185" customWidth="1"/>
    <col min="1538" max="1538" width="91.28515625" style="185" customWidth="1"/>
    <col min="1539" max="1539" width="26.7109375" style="185" customWidth="1"/>
    <col min="1540" max="1540" width="42.7109375" style="185" customWidth="1"/>
    <col min="1541" max="1541" width="11.85546875" style="185" bestFit="1" customWidth="1"/>
    <col min="1542" max="1792" width="8.85546875" style="185"/>
    <col min="1793" max="1793" width="7.28515625" style="185" customWidth="1"/>
    <col min="1794" max="1794" width="91.28515625" style="185" customWidth="1"/>
    <col min="1795" max="1795" width="26.7109375" style="185" customWidth="1"/>
    <col min="1796" max="1796" width="42.7109375" style="185" customWidth="1"/>
    <col min="1797" max="1797" width="11.85546875" style="185" bestFit="1" customWidth="1"/>
    <col min="1798" max="2048" width="8.85546875" style="185"/>
    <col min="2049" max="2049" width="7.28515625" style="185" customWidth="1"/>
    <col min="2050" max="2050" width="91.28515625" style="185" customWidth="1"/>
    <col min="2051" max="2051" width="26.7109375" style="185" customWidth="1"/>
    <col min="2052" max="2052" width="42.7109375" style="185" customWidth="1"/>
    <col min="2053" max="2053" width="11.85546875" style="185" bestFit="1" customWidth="1"/>
    <col min="2054" max="2304" width="8.85546875" style="185"/>
    <col min="2305" max="2305" width="7.28515625" style="185" customWidth="1"/>
    <col min="2306" max="2306" width="91.28515625" style="185" customWidth="1"/>
    <col min="2307" max="2307" width="26.7109375" style="185" customWidth="1"/>
    <col min="2308" max="2308" width="42.7109375" style="185" customWidth="1"/>
    <col min="2309" max="2309" width="11.85546875" style="185" bestFit="1" customWidth="1"/>
    <col min="2310" max="2560" width="8.85546875" style="185"/>
    <col min="2561" max="2561" width="7.28515625" style="185" customWidth="1"/>
    <col min="2562" max="2562" width="91.28515625" style="185" customWidth="1"/>
    <col min="2563" max="2563" width="26.7109375" style="185" customWidth="1"/>
    <col min="2564" max="2564" width="42.7109375" style="185" customWidth="1"/>
    <col min="2565" max="2565" width="11.85546875" style="185" bestFit="1" customWidth="1"/>
    <col min="2566" max="2816" width="8.85546875" style="185"/>
    <col min="2817" max="2817" width="7.28515625" style="185" customWidth="1"/>
    <col min="2818" max="2818" width="91.28515625" style="185" customWidth="1"/>
    <col min="2819" max="2819" width="26.7109375" style="185" customWidth="1"/>
    <col min="2820" max="2820" width="42.7109375" style="185" customWidth="1"/>
    <col min="2821" max="2821" width="11.85546875" style="185" bestFit="1" customWidth="1"/>
    <col min="2822" max="3072" width="8.85546875" style="185"/>
    <col min="3073" max="3073" width="7.28515625" style="185" customWidth="1"/>
    <col min="3074" max="3074" width="91.28515625" style="185" customWidth="1"/>
    <col min="3075" max="3075" width="26.7109375" style="185" customWidth="1"/>
    <col min="3076" max="3076" width="42.7109375" style="185" customWidth="1"/>
    <col min="3077" max="3077" width="11.85546875" style="185" bestFit="1" customWidth="1"/>
    <col min="3078" max="3328" width="8.85546875" style="185"/>
    <col min="3329" max="3329" width="7.28515625" style="185" customWidth="1"/>
    <col min="3330" max="3330" width="91.28515625" style="185" customWidth="1"/>
    <col min="3331" max="3331" width="26.7109375" style="185" customWidth="1"/>
    <col min="3332" max="3332" width="42.7109375" style="185" customWidth="1"/>
    <col min="3333" max="3333" width="11.85546875" style="185" bestFit="1" customWidth="1"/>
    <col min="3334" max="3584" width="8.85546875" style="185"/>
    <col min="3585" max="3585" width="7.28515625" style="185" customWidth="1"/>
    <col min="3586" max="3586" width="91.28515625" style="185" customWidth="1"/>
    <col min="3587" max="3587" width="26.7109375" style="185" customWidth="1"/>
    <col min="3588" max="3588" width="42.7109375" style="185" customWidth="1"/>
    <col min="3589" max="3589" width="11.85546875" style="185" bestFit="1" customWidth="1"/>
    <col min="3590" max="3840" width="8.85546875" style="185"/>
    <col min="3841" max="3841" width="7.28515625" style="185" customWidth="1"/>
    <col min="3842" max="3842" width="91.28515625" style="185" customWidth="1"/>
    <col min="3843" max="3843" width="26.7109375" style="185" customWidth="1"/>
    <col min="3844" max="3844" width="42.7109375" style="185" customWidth="1"/>
    <col min="3845" max="3845" width="11.85546875" style="185" bestFit="1" customWidth="1"/>
    <col min="3846" max="4096" width="8.85546875" style="185"/>
    <col min="4097" max="4097" width="7.28515625" style="185" customWidth="1"/>
    <col min="4098" max="4098" width="91.28515625" style="185" customWidth="1"/>
    <col min="4099" max="4099" width="26.7109375" style="185" customWidth="1"/>
    <col min="4100" max="4100" width="42.7109375" style="185" customWidth="1"/>
    <col min="4101" max="4101" width="11.85546875" style="185" bestFit="1" customWidth="1"/>
    <col min="4102" max="4352" width="8.85546875" style="185"/>
    <col min="4353" max="4353" width="7.28515625" style="185" customWidth="1"/>
    <col min="4354" max="4354" width="91.28515625" style="185" customWidth="1"/>
    <col min="4355" max="4355" width="26.7109375" style="185" customWidth="1"/>
    <col min="4356" max="4356" width="42.7109375" style="185" customWidth="1"/>
    <col min="4357" max="4357" width="11.85546875" style="185" bestFit="1" customWidth="1"/>
    <col min="4358" max="4608" width="8.85546875" style="185"/>
    <col min="4609" max="4609" width="7.28515625" style="185" customWidth="1"/>
    <col min="4610" max="4610" width="91.28515625" style="185" customWidth="1"/>
    <col min="4611" max="4611" width="26.7109375" style="185" customWidth="1"/>
    <col min="4612" max="4612" width="42.7109375" style="185" customWidth="1"/>
    <col min="4613" max="4613" width="11.85546875" style="185" bestFit="1" customWidth="1"/>
    <col min="4614" max="4864" width="8.85546875" style="185"/>
    <col min="4865" max="4865" width="7.28515625" style="185" customWidth="1"/>
    <col min="4866" max="4866" width="91.28515625" style="185" customWidth="1"/>
    <col min="4867" max="4867" width="26.7109375" style="185" customWidth="1"/>
    <col min="4868" max="4868" width="42.7109375" style="185" customWidth="1"/>
    <col min="4869" max="4869" width="11.85546875" style="185" bestFit="1" customWidth="1"/>
    <col min="4870" max="5120" width="8.85546875" style="185"/>
    <col min="5121" max="5121" width="7.28515625" style="185" customWidth="1"/>
    <col min="5122" max="5122" width="91.28515625" style="185" customWidth="1"/>
    <col min="5123" max="5123" width="26.7109375" style="185" customWidth="1"/>
    <col min="5124" max="5124" width="42.7109375" style="185" customWidth="1"/>
    <col min="5125" max="5125" width="11.85546875" style="185" bestFit="1" customWidth="1"/>
    <col min="5126" max="5376" width="8.85546875" style="185"/>
    <col min="5377" max="5377" width="7.28515625" style="185" customWidth="1"/>
    <col min="5378" max="5378" width="91.28515625" style="185" customWidth="1"/>
    <col min="5379" max="5379" width="26.7109375" style="185" customWidth="1"/>
    <col min="5380" max="5380" width="42.7109375" style="185" customWidth="1"/>
    <col min="5381" max="5381" width="11.85546875" style="185" bestFit="1" customWidth="1"/>
    <col min="5382" max="5632" width="8.85546875" style="185"/>
    <col min="5633" max="5633" width="7.28515625" style="185" customWidth="1"/>
    <col min="5634" max="5634" width="91.28515625" style="185" customWidth="1"/>
    <col min="5635" max="5635" width="26.7109375" style="185" customWidth="1"/>
    <col min="5636" max="5636" width="42.7109375" style="185" customWidth="1"/>
    <col min="5637" max="5637" width="11.85546875" style="185" bestFit="1" customWidth="1"/>
    <col min="5638" max="5888" width="8.85546875" style="185"/>
    <col min="5889" max="5889" width="7.28515625" style="185" customWidth="1"/>
    <col min="5890" max="5890" width="91.28515625" style="185" customWidth="1"/>
    <col min="5891" max="5891" width="26.7109375" style="185" customWidth="1"/>
    <col min="5892" max="5892" width="42.7109375" style="185" customWidth="1"/>
    <col min="5893" max="5893" width="11.85546875" style="185" bestFit="1" customWidth="1"/>
    <col min="5894" max="6144" width="8.85546875" style="185"/>
    <col min="6145" max="6145" width="7.28515625" style="185" customWidth="1"/>
    <col min="6146" max="6146" width="91.28515625" style="185" customWidth="1"/>
    <col min="6147" max="6147" width="26.7109375" style="185" customWidth="1"/>
    <col min="6148" max="6148" width="42.7109375" style="185" customWidth="1"/>
    <col min="6149" max="6149" width="11.85546875" style="185" bestFit="1" customWidth="1"/>
    <col min="6150" max="6400" width="8.85546875" style="185"/>
    <col min="6401" max="6401" width="7.28515625" style="185" customWidth="1"/>
    <col min="6402" max="6402" width="91.28515625" style="185" customWidth="1"/>
    <col min="6403" max="6403" width="26.7109375" style="185" customWidth="1"/>
    <col min="6404" max="6404" width="42.7109375" style="185" customWidth="1"/>
    <col min="6405" max="6405" width="11.85546875" style="185" bestFit="1" customWidth="1"/>
    <col min="6406" max="6656" width="8.85546875" style="185"/>
    <col min="6657" max="6657" width="7.28515625" style="185" customWidth="1"/>
    <col min="6658" max="6658" width="91.28515625" style="185" customWidth="1"/>
    <col min="6659" max="6659" width="26.7109375" style="185" customWidth="1"/>
    <col min="6660" max="6660" width="42.7109375" style="185" customWidth="1"/>
    <col min="6661" max="6661" width="11.85546875" style="185" bestFit="1" customWidth="1"/>
    <col min="6662" max="6912" width="8.85546875" style="185"/>
    <col min="6913" max="6913" width="7.28515625" style="185" customWidth="1"/>
    <col min="6914" max="6914" width="91.28515625" style="185" customWidth="1"/>
    <col min="6915" max="6915" width="26.7109375" style="185" customWidth="1"/>
    <col min="6916" max="6916" width="42.7109375" style="185" customWidth="1"/>
    <col min="6917" max="6917" width="11.85546875" style="185" bestFit="1" customWidth="1"/>
    <col min="6918" max="7168" width="8.85546875" style="185"/>
    <col min="7169" max="7169" width="7.28515625" style="185" customWidth="1"/>
    <col min="7170" max="7170" width="91.28515625" style="185" customWidth="1"/>
    <col min="7171" max="7171" width="26.7109375" style="185" customWidth="1"/>
    <col min="7172" max="7172" width="42.7109375" style="185" customWidth="1"/>
    <col min="7173" max="7173" width="11.85546875" style="185" bestFit="1" customWidth="1"/>
    <col min="7174" max="7424" width="8.85546875" style="185"/>
    <col min="7425" max="7425" width="7.28515625" style="185" customWidth="1"/>
    <col min="7426" max="7426" width="91.28515625" style="185" customWidth="1"/>
    <col min="7427" max="7427" width="26.7109375" style="185" customWidth="1"/>
    <col min="7428" max="7428" width="42.7109375" style="185" customWidth="1"/>
    <col min="7429" max="7429" width="11.85546875" style="185" bestFit="1" customWidth="1"/>
    <col min="7430" max="7680" width="8.85546875" style="185"/>
    <col min="7681" max="7681" width="7.28515625" style="185" customWidth="1"/>
    <col min="7682" max="7682" width="91.28515625" style="185" customWidth="1"/>
    <col min="7683" max="7683" width="26.7109375" style="185" customWidth="1"/>
    <col min="7684" max="7684" width="42.7109375" style="185" customWidth="1"/>
    <col min="7685" max="7685" width="11.85546875" style="185" bestFit="1" customWidth="1"/>
    <col min="7686" max="7936" width="8.85546875" style="185"/>
    <col min="7937" max="7937" width="7.28515625" style="185" customWidth="1"/>
    <col min="7938" max="7938" width="91.28515625" style="185" customWidth="1"/>
    <col min="7939" max="7939" width="26.7109375" style="185" customWidth="1"/>
    <col min="7940" max="7940" width="42.7109375" style="185" customWidth="1"/>
    <col min="7941" max="7941" width="11.85546875" style="185" bestFit="1" customWidth="1"/>
    <col min="7942" max="8192" width="8.85546875" style="185"/>
    <col min="8193" max="8193" width="7.28515625" style="185" customWidth="1"/>
    <col min="8194" max="8194" width="91.28515625" style="185" customWidth="1"/>
    <col min="8195" max="8195" width="26.7109375" style="185" customWidth="1"/>
    <col min="8196" max="8196" width="42.7109375" style="185" customWidth="1"/>
    <col min="8197" max="8197" width="11.85546875" style="185" bestFit="1" customWidth="1"/>
    <col min="8198" max="8448" width="8.85546875" style="185"/>
    <col min="8449" max="8449" width="7.28515625" style="185" customWidth="1"/>
    <col min="8450" max="8450" width="91.28515625" style="185" customWidth="1"/>
    <col min="8451" max="8451" width="26.7109375" style="185" customWidth="1"/>
    <col min="8452" max="8452" width="42.7109375" style="185" customWidth="1"/>
    <col min="8453" max="8453" width="11.85546875" style="185" bestFit="1" customWidth="1"/>
    <col min="8454" max="8704" width="8.85546875" style="185"/>
    <col min="8705" max="8705" width="7.28515625" style="185" customWidth="1"/>
    <col min="8706" max="8706" width="91.28515625" style="185" customWidth="1"/>
    <col min="8707" max="8707" width="26.7109375" style="185" customWidth="1"/>
    <col min="8708" max="8708" width="42.7109375" style="185" customWidth="1"/>
    <col min="8709" max="8709" width="11.85546875" style="185" bestFit="1" customWidth="1"/>
    <col min="8710" max="8960" width="8.85546875" style="185"/>
    <col min="8961" max="8961" width="7.28515625" style="185" customWidth="1"/>
    <col min="8962" max="8962" width="91.28515625" style="185" customWidth="1"/>
    <col min="8963" max="8963" width="26.7109375" style="185" customWidth="1"/>
    <col min="8964" max="8964" width="42.7109375" style="185" customWidth="1"/>
    <col min="8965" max="8965" width="11.85546875" style="185" bestFit="1" customWidth="1"/>
    <col min="8966" max="9216" width="8.85546875" style="185"/>
    <col min="9217" max="9217" width="7.28515625" style="185" customWidth="1"/>
    <col min="9218" max="9218" width="91.28515625" style="185" customWidth="1"/>
    <col min="9219" max="9219" width="26.7109375" style="185" customWidth="1"/>
    <col min="9220" max="9220" width="42.7109375" style="185" customWidth="1"/>
    <col min="9221" max="9221" width="11.85546875" style="185" bestFit="1" customWidth="1"/>
    <col min="9222" max="9472" width="8.85546875" style="185"/>
    <col min="9473" max="9473" width="7.28515625" style="185" customWidth="1"/>
    <col min="9474" max="9474" width="91.28515625" style="185" customWidth="1"/>
    <col min="9475" max="9475" width="26.7109375" style="185" customWidth="1"/>
    <col min="9476" max="9476" width="42.7109375" style="185" customWidth="1"/>
    <col min="9477" max="9477" width="11.85546875" style="185" bestFit="1" customWidth="1"/>
    <col min="9478" max="9728" width="8.85546875" style="185"/>
    <col min="9729" max="9729" width="7.28515625" style="185" customWidth="1"/>
    <col min="9730" max="9730" width="91.28515625" style="185" customWidth="1"/>
    <col min="9731" max="9731" width="26.7109375" style="185" customWidth="1"/>
    <col min="9732" max="9732" width="42.7109375" style="185" customWidth="1"/>
    <col min="9733" max="9733" width="11.85546875" style="185" bestFit="1" customWidth="1"/>
    <col min="9734" max="9984" width="8.85546875" style="185"/>
    <col min="9985" max="9985" width="7.28515625" style="185" customWidth="1"/>
    <col min="9986" max="9986" width="91.28515625" style="185" customWidth="1"/>
    <col min="9987" max="9987" width="26.7109375" style="185" customWidth="1"/>
    <col min="9988" max="9988" width="42.7109375" style="185" customWidth="1"/>
    <col min="9989" max="9989" width="11.85546875" style="185" bestFit="1" customWidth="1"/>
    <col min="9990" max="10240" width="8.85546875" style="185"/>
    <col min="10241" max="10241" width="7.28515625" style="185" customWidth="1"/>
    <col min="10242" max="10242" width="91.28515625" style="185" customWidth="1"/>
    <col min="10243" max="10243" width="26.7109375" style="185" customWidth="1"/>
    <col min="10244" max="10244" width="42.7109375" style="185" customWidth="1"/>
    <col min="10245" max="10245" width="11.85546875" style="185" bestFit="1" customWidth="1"/>
    <col min="10246" max="10496" width="8.85546875" style="185"/>
    <col min="10497" max="10497" width="7.28515625" style="185" customWidth="1"/>
    <col min="10498" max="10498" width="91.28515625" style="185" customWidth="1"/>
    <col min="10499" max="10499" width="26.7109375" style="185" customWidth="1"/>
    <col min="10500" max="10500" width="42.7109375" style="185" customWidth="1"/>
    <col min="10501" max="10501" width="11.85546875" style="185" bestFit="1" customWidth="1"/>
    <col min="10502" max="10752" width="8.85546875" style="185"/>
    <col min="10753" max="10753" width="7.28515625" style="185" customWidth="1"/>
    <col min="10754" max="10754" width="91.28515625" style="185" customWidth="1"/>
    <col min="10755" max="10755" width="26.7109375" style="185" customWidth="1"/>
    <col min="10756" max="10756" width="42.7109375" style="185" customWidth="1"/>
    <col min="10757" max="10757" width="11.85546875" style="185" bestFit="1" customWidth="1"/>
    <col min="10758" max="11008" width="8.85546875" style="185"/>
    <col min="11009" max="11009" width="7.28515625" style="185" customWidth="1"/>
    <col min="11010" max="11010" width="91.28515625" style="185" customWidth="1"/>
    <col min="11011" max="11011" width="26.7109375" style="185" customWidth="1"/>
    <col min="11012" max="11012" width="42.7109375" style="185" customWidth="1"/>
    <col min="11013" max="11013" width="11.85546875" style="185" bestFit="1" customWidth="1"/>
    <col min="11014" max="11264" width="8.85546875" style="185"/>
    <col min="11265" max="11265" width="7.28515625" style="185" customWidth="1"/>
    <col min="11266" max="11266" width="91.28515625" style="185" customWidth="1"/>
    <col min="11267" max="11267" width="26.7109375" style="185" customWidth="1"/>
    <col min="11268" max="11268" width="42.7109375" style="185" customWidth="1"/>
    <col min="11269" max="11269" width="11.85546875" style="185" bestFit="1" customWidth="1"/>
    <col min="11270" max="11520" width="8.85546875" style="185"/>
    <col min="11521" max="11521" width="7.28515625" style="185" customWidth="1"/>
    <col min="11522" max="11522" width="91.28515625" style="185" customWidth="1"/>
    <col min="11523" max="11523" width="26.7109375" style="185" customWidth="1"/>
    <col min="11524" max="11524" width="42.7109375" style="185" customWidth="1"/>
    <col min="11525" max="11525" width="11.85546875" style="185" bestFit="1" customWidth="1"/>
    <col min="11526" max="11776" width="8.85546875" style="185"/>
    <col min="11777" max="11777" width="7.28515625" style="185" customWidth="1"/>
    <col min="11778" max="11778" width="91.28515625" style="185" customWidth="1"/>
    <col min="11779" max="11779" width="26.7109375" style="185" customWidth="1"/>
    <col min="11780" max="11780" width="42.7109375" style="185" customWidth="1"/>
    <col min="11781" max="11781" width="11.85546875" style="185" bestFit="1" customWidth="1"/>
    <col min="11782" max="12032" width="8.85546875" style="185"/>
    <col min="12033" max="12033" width="7.28515625" style="185" customWidth="1"/>
    <col min="12034" max="12034" width="91.28515625" style="185" customWidth="1"/>
    <col min="12035" max="12035" width="26.7109375" style="185" customWidth="1"/>
    <col min="12036" max="12036" width="42.7109375" style="185" customWidth="1"/>
    <col min="12037" max="12037" width="11.85546875" style="185" bestFit="1" customWidth="1"/>
    <col min="12038" max="12288" width="8.85546875" style="185"/>
    <col min="12289" max="12289" width="7.28515625" style="185" customWidth="1"/>
    <col min="12290" max="12290" width="91.28515625" style="185" customWidth="1"/>
    <col min="12291" max="12291" width="26.7109375" style="185" customWidth="1"/>
    <col min="12292" max="12292" width="42.7109375" style="185" customWidth="1"/>
    <col min="12293" max="12293" width="11.85546875" style="185" bestFit="1" customWidth="1"/>
    <col min="12294" max="12544" width="8.85546875" style="185"/>
    <col min="12545" max="12545" width="7.28515625" style="185" customWidth="1"/>
    <col min="12546" max="12546" width="91.28515625" style="185" customWidth="1"/>
    <col min="12547" max="12547" width="26.7109375" style="185" customWidth="1"/>
    <col min="12548" max="12548" width="42.7109375" style="185" customWidth="1"/>
    <col min="12549" max="12549" width="11.85546875" style="185" bestFit="1" customWidth="1"/>
    <col min="12550" max="12800" width="8.85546875" style="185"/>
    <col min="12801" max="12801" width="7.28515625" style="185" customWidth="1"/>
    <col min="12802" max="12802" width="91.28515625" style="185" customWidth="1"/>
    <col min="12803" max="12803" width="26.7109375" style="185" customWidth="1"/>
    <col min="12804" max="12804" width="42.7109375" style="185" customWidth="1"/>
    <col min="12805" max="12805" width="11.85546875" style="185" bestFit="1" customWidth="1"/>
    <col min="12806" max="13056" width="8.85546875" style="185"/>
    <col min="13057" max="13057" width="7.28515625" style="185" customWidth="1"/>
    <col min="13058" max="13058" width="91.28515625" style="185" customWidth="1"/>
    <col min="13059" max="13059" width="26.7109375" style="185" customWidth="1"/>
    <col min="13060" max="13060" width="42.7109375" style="185" customWidth="1"/>
    <col min="13061" max="13061" width="11.85546875" style="185" bestFit="1" customWidth="1"/>
    <col min="13062" max="13312" width="8.85546875" style="185"/>
    <col min="13313" max="13313" width="7.28515625" style="185" customWidth="1"/>
    <col min="13314" max="13314" width="91.28515625" style="185" customWidth="1"/>
    <col min="13315" max="13315" width="26.7109375" style="185" customWidth="1"/>
    <col min="13316" max="13316" width="42.7109375" style="185" customWidth="1"/>
    <col min="13317" max="13317" width="11.85546875" style="185" bestFit="1" customWidth="1"/>
    <col min="13318" max="13568" width="8.85546875" style="185"/>
    <col min="13569" max="13569" width="7.28515625" style="185" customWidth="1"/>
    <col min="13570" max="13570" width="91.28515625" style="185" customWidth="1"/>
    <col min="13571" max="13571" width="26.7109375" style="185" customWidth="1"/>
    <col min="13572" max="13572" width="42.7109375" style="185" customWidth="1"/>
    <col min="13573" max="13573" width="11.85546875" style="185" bestFit="1" customWidth="1"/>
    <col min="13574" max="13824" width="8.85546875" style="185"/>
    <col min="13825" max="13825" width="7.28515625" style="185" customWidth="1"/>
    <col min="13826" max="13826" width="91.28515625" style="185" customWidth="1"/>
    <col min="13827" max="13827" width="26.7109375" style="185" customWidth="1"/>
    <col min="13828" max="13828" width="42.7109375" style="185" customWidth="1"/>
    <col min="13829" max="13829" width="11.85546875" style="185" bestFit="1" customWidth="1"/>
    <col min="13830" max="14080" width="8.85546875" style="185"/>
    <col min="14081" max="14081" width="7.28515625" style="185" customWidth="1"/>
    <col min="14082" max="14082" width="91.28515625" style="185" customWidth="1"/>
    <col min="14083" max="14083" width="26.7109375" style="185" customWidth="1"/>
    <col min="14084" max="14084" width="42.7109375" style="185" customWidth="1"/>
    <col min="14085" max="14085" width="11.85546875" style="185" bestFit="1" customWidth="1"/>
    <col min="14086" max="14336" width="8.85546875" style="185"/>
    <col min="14337" max="14337" width="7.28515625" style="185" customWidth="1"/>
    <col min="14338" max="14338" width="91.28515625" style="185" customWidth="1"/>
    <col min="14339" max="14339" width="26.7109375" style="185" customWidth="1"/>
    <col min="14340" max="14340" width="42.7109375" style="185" customWidth="1"/>
    <col min="14341" max="14341" width="11.85546875" style="185" bestFit="1" customWidth="1"/>
    <col min="14342" max="14592" width="8.85546875" style="185"/>
    <col min="14593" max="14593" width="7.28515625" style="185" customWidth="1"/>
    <col min="14594" max="14594" width="91.28515625" style="185" customWidth="1"/>
    <col min="14595" max="14595" width="26.7109375" style="185" customWidth="1"/>
    <col min="14596" max="14596" width="42.7109375" style="185" customWidth="1"/>
    <col min="14597" max="14597" width="11.85546875" style="185" bestFit="1" customWidth="1"/>
    <col min="14598" max="14848" width="8.85546875" style="185"/>
    <col min="14849" max="14849" width="7.28515625" style="185" customWidth="1"/>
    <col min="14850" max="14850" width="91.28515625" style="185" customWidth="1"/>
    <col min="14851" max="14851" width="26.7109375" style="185" customWidth="1"/>
    <col min="14852" max="14852" width="42.7109375" style="185" customWidth="1"/>
    <col min="14853" max="14853" width="11.85546875" style="185" bestFit="1" customWidth="1"/>
    <col min="14854" max="15104" width="8.85546875" style="185"/>
    <col min="15105" max="15105" width="7.28515625" style="185" customWidth="1"/>
    <col min="15106" max="15106" width="91.28515625" style="185" customWidth="1"/>
    <col min="15107" max="15107" width="26.7109375" style="185" customWidth="1"/>
    <col min="15108" max="15108" width="42.7109375" style="185" customWidth="1"/>
    <col min="15109" max="15109" width="11.85546875" style="185" bestFit="1" customWidth="1"/>
    <col min="15110" max="15360" width="8.85546875" style="185"/>
    <col min="15361" max="15361" width="7.28515625" style="185" customWidth="1"/>
    <col min="15362" max="15362" width="91.28515625" style="185" customWidth="1"/>
    <col min="15363" max="15363" width="26.7109375" style="185" customWidth="1"/>
    <col min="15364" max="15364" width="42.7109375" style="185" customWidth="1"/>
    <col min="15365" max="15365" width="11.85546875" style="185" bestFit="1" customWidth="1"/>
    <col min="15366" max="15616" width="8.85546875" style="185"/>
    <col min="15617" max="15617" width="7.28515625" style="185" customWidth="1"/>
    <col min="15618" max="15618" width="91.28515625" style="185" customWidth="1"/>
    <col min="15619" max="15619" width="26.7109375" style="185" customWidth="1"/>
    <col min="15620" max="15620" width="42.7109375" style="185" customWidth="1"/>
    <col min="15621" max="15621" width="11.85546875" style="185" bestFit="1" customWidth="1"/>
    <col min="15622" max="15872" width="8.85546875" style="185"/>
    <col min="15873" max="15873" width="7.28515625" style="185" customWidth="1"/>
    <col min="15874" max="15874" width="91.28515625" style="185" customWidth="1"/>
    <col min="15875" max="15875" width="26.7109375" style="185" customWidth="1"/>
    <col min="15876" max="15876" width="42.7109375" style="185" customWidth="1"/>
    <col min="15877" max="15877" width="11.85546875" style="185" bestFit="1" customWidth="1"/>
    <col min="15878" max="16128" width="8.85546875" style="185"/>
    <col min="16129" max="16129" width="7.28515625" style="185" customWidth="1"/>
    <col min="16130" max="16130" width="91.28515625" style="185" customWidth="1"/>
    <col min="16131" max="16131" width="26.7109375" style="185" customWidth="1"/>
    <col min="16132" max="16132" width="42.7109375" style="185" customWidth="1"/>
    <col min="16133" max="16133" width="11.85546875" style="185" bestFit="1" customWidth="1"/>
    <col min="16134" max="16384" width="8.85546875" style="185"/>
  </cols>
  <sheetData>
    <row r="1" spans="1:11" ht="18.75" x14ac:dyDescent="0.3">
      <c r="A1" s="178"/>
      <c r="B1" s="178"/>
      <c r="C1" s="178"/>
      <c r="D1" s="372" t="s">
        <v>527</v>
      </c>
    </row>
    <row r="2" spans="1:11" ht="12.75" customHeight="1" x14ac:dyDescent="0.3">
      <c r="A2" s="178"/>
      <c r="B2" s="178"/>
      <c r="C2" s="178"/>
      <c r="D2" s="178"/>
    </row>
    <row r="3" spans="1:11" ht="29.25" customHeight="1" x14ac:dyDescent="0.25">
      <c r="A3" s="1211" t="s">
        <v>654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84"/>
      <c r="B8" s="178"/>
      <c r="C8" s="178"/>
      <c r="D8" s="178"/>
      <c r="E8" s="285"/>
      <c r="F8" s="285"/>
      <c r="G8" s="285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</row>
    <row r="14" spans="1:11" s="274" customFormat="1" ht="18.75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si="0"/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67" customFormat="1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s="274" customFormat="1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82" customFormat="1" ht="23.25" customHeigh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18.75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267" customFormat="1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s="267" customFormat="1" ht="18.75" x14ac:dyDescent="0.3">
      <c r="A29" s="161"/>
      <c r="B29" s="116"/>
      <c r="C29" s="260"/>
      <c r="D29" s="521"/>
      <c r="E29" s="525"/>
      <c r="F29" s="220"/>
      <c r="G29" s="220"/>
    </row>
    <row r="30" spans="1:7" s="267" customFormat="1" ht="18.75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SUM(F13:F29)</f>
        <v>0</v>
      </c>
      <c r="G30" s="223">
        <f>SUM(G13:G29)</f>
        <v>0</v>
      </c>
    </row>
    <row r="31" spans="1:7" s="267" customFormat="1" ht="18.75" x14ac:dyDescent="0.3">
      <c r="A31" s="544"/>
      <c r="B31" s="545"/>
      <c r="C31" s="546"/>
      <c r="D31" s="547"/>
      <c r="E31" s="548"/>
      <c r="F31" s="548"/>
      <c r="G31" s="548"/>
    </row>
    <row r="32" spans="1:7" s="267" customFormat="1" ht="18.75" x14ac:dyDescent="0.25">
      <c r="A32" s="97" t="s">
        <v>541</v>
      </c>
      <c r="B32" s="84"/>
      <c r="C32" s="378"/>
      <c r="D32" s="604" t="s">
        <v>694</v>
      </c>
      <c r="E32" s="84"/>
      <c r="F32" s="181"/>
      <c r="G32" s="84"/>
    </row>
    <row r="33" spans="1:7" s="267" customFormat="1" x14ac:dyDescent="0.25">
      <c r="A33" s="181"/>
      <c r="B33" s="389"/>
      <c r="C33" s="391" t="s">
        <v>171</v>
      </c>
      <c r="D33" s="391" t="s">
        <v>172</v>
      </c>
      <c r="E33" s="389"/>
      <c r="F33" s="181"/>
      <c r="G33" s="389"/>
    </row>
    <row r="34" spans="1:7" s="267" customFormat="1" x14ac:dyDescent="0.25">
      <c r="A34" s="389"/>
      <c r="B34" s="82"/>
      <c r="C34" s="82"/>
      <c r="D34" s="82"/>
      <c r="E34" s="82"/>
      <c r="F34" s="181"/>
      <c r="G34" s="82"/>
    </row>
    <row r="35" spans="1:7" s="267" customFormat="1" ht="18.75" x14ac:dyDescent="0.25">
      <c r="A35" s="97" t="s">
        <v>173</v>
      </c>
      <c r="B35" s="84"/>
      <c r="C35" s="378"/>
      <c r="D35" s="714" t="s">
        <v>742</v>
      </c>
      <c r="E35" s="84"/>
      <c r="F35" s="181"/>
      <c r="G35" s="84"/>
    </row>
    <row r="36" spans="1:7" s="267" customFormat="1" x14ac:dyDescent="0.25">
      <c r="A36" s="181"/>
      <c r="B36" s="389"/>
      <c r="C36" s="391" t="s">
        <v>171</v>
      </c>
      <c r="D36" s="391" t="s">
        <v>172</v>
      </c>
      <c r="E36" s="389"/>
      <c r="F36" s="181"/>
      <c r="G36" s="389"/>
    </row>
    <row r="45" spans="1:7" ht="15.75" hidden="1" customHeight="1" x14ac:dyDescent="0.25"/>
    <row r="46" spans="1:7" ht="15.75" hidden="1" customHeight="1" x14ac:dyDescent="0.25"/>
    <row r="47" spans="1:7" ht="15.75" hidden="1" customHeight="1" x14ac:dyDescent="0.25"/>
    <row r="48" spans="1:7" ht="15.75" hidden="1" customHeight="1" x14ac:dyDescent="0.25"/>
    <row r="49" ht="15.75" hidden="1" customHeight="1" x14ac:dyDescent="0.25"/>
    <row r="50" ht="15.75" hidden="1" customHeight="1" x14ac:dyDescent="0.25"/>
    <row r="51" ht="21.75" hidden="1" customHeight="1" x14ac:dyDescent="0.25"/>
    <row r="56" ht="15.75" hidden="1" customHeight="1" x14ac:dyDescent="0.25"/>
    <row r="57" ht="15.75" hidden="1" customHeight="1" x14ac:dyDescent="0.25"/>
    <row r="58" ht="15.75" hidden="1" customHeight="1" x14ac:dyDescent="0.25"/>
    <row r="59" ht="15.75" hidden="1" customHeight="1" x14ac:dyDescent="0.25"/>
    <row r="60" ht="15.75" hidden="1" customHeight="1" x14ac:dyDescent="0.25"/>
    <row r="61" ht="15.75" hidden="1" customHeight="1" x14ac:dyDescent="0.25"/>
    <row r="62" ht="15.75" hidden="1" customHeight="1" x14ac:dyDescent="0.25"/>
    <row r="63" ht="15.75" hidden="1" customHeight="1" x14ac:dyDescent="0.25"/>
    <row r="67" ht="15.75" hidden="1" customHeight="1" x14ac:dyDescent="0.25"/>
    <row r="68" ht="15.75" hidden="1" customHeight="1" x14ac:dyDescent="0.25"/>
    <row r="69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69"/>
  <sheetViews>
    <sheetView view="pageBreakPreview" zoomScale="80" zoomScaleSheetLayoutView="80" workbookViewId="0">
      <selection activeCell="B13" sqref="B13"/>
    </sheetView>
  </sheetViews>
  <sheetFormatPr defaultColWidth="8.85546875" defaultRowHeight="15.75" x14ac:dyDescent="0.25"/>
  <cols>
    <col min="1" max="1" width="7.28515625" style="185" customWidth="1"/>
    <col min="2" max="2" width="91.28515625" style="185" customWidth="1"/>
    <col min="3" max="3" width="26.7109375" style="185" customWidth="1"/>
    <col min="4" max="4" width="42.7109375" style="185" customWidth="1"/>
    <col min="5" max="7" width="26.5703125" style="185" customWidth="1"/>
    <col min="8" max="256" width="8.85546875" style="185"/>
    <col min="257" max="257" width="7.28515625" style="185" customWidth="1"/>
    <col min="258" max="258" width="91.28515625" style="185" customWidth="1"/>
    <col min="259" max="259" width="26.7109375" style="185" customWidth="1"/>
    <col min="260" max="260" width="42.7109375" style="185" customWidth="1"/>
    <col min="261" max="261" width="11.85546875" style="185" bestFit="1" customWidth="1"/>
    <col min="262" max="512" width="8.85546875" style="185"/>
    <col min="513" max="513" width="7.28515625" style="185" customWidth="1"/>
    <col min="514" max="514" width="91.28515625" style="185" customWidth="1"/>
    <col min="515" max="515" width="26.7109375" style="185" customWidth="1"/>
    <col min="516" max="516" width="42.7109375" style="185" customWidth="1"/>
    <col min="517" max="517" width="11.85546875" style="185" bestFit="1" customWidth="1"/>
    <col min="518" max="768" width="8.85546875" style="185"/>
    <col min="769" max="769" width="7.28515625" style="185" customWidth="1"/>
    <col min="770" max="770" width="91.28515625" style="185" customWidth="1"/>
    <col min="771" max="771" width="26.7109375" style="185" customWidth="1"/>
    <col min="772" max="772" width="42.7109375" style="185" customWidth="1"/>
    <col min="773" max="773" width="11.85546875" style="185" bestFit="1" customWidth="1"/>
    <col min="774" max="1024" width="8.85546875" style="185"/>
    <col min="1025" max="1025" width="7.28515625" style="185" customWidth="1"/>
    <col min="1026" max="1026" width="91.28515625" style="185" customWidth="1"/>
    <col min="1027" max="1027" width="26.7109375" style="185" customWidth="1"/>
    <col min="1028" max="1028" width="42.7109375" style="185" customWidth="1"/>
    <col min="1029" max="1029" width="11.85546875" style="185" bestFit="1" customWidth="1"/>
    <col min="1030" max="1280" width="8.85546875" style="185"/>
    <col min="1281" max="1281" width="7.28515625" style="185" customWidth="1"/>
    <col min="1282" max="1282" width="91.28515625" style="185" customWidth="1"/>
    <col min="1283" max="1283" width="26.7109375" style="185" customWidth="1"/>
    <col min="1284" max="1284" width="42.7109375" style="185" customWidth="1"/>
    <col min="1285" max="1285" width="11.85546875" style="185" bestFit="1" customWidth="1"/>
    <col min="1286" max="1536" width="8.85546875" style="185"/>
    <col min="1537" max="1537" width="7.28515625" style="185" customWidth="1"/>
    <col min="1538" max="1538" width="91.28515625" style="185" customWidth="1"/>
    <col min="1539" max="1539" width="26.7109375" style="185" customWidth="1"/>
    <col min="1540" max="1540" width="42.7109375" style="185" customWidth="1"/>
    <col min="1541" max="1541" width="11.85546875" style="185" bestFit="1" customWidth="1"/>
    <col min="1542" max="1792" width="8.85546875" style="185"/>
    <col min="1793" max="1793" width="7.28515625" style="185" customWidth="1"/>
    <col min="1794" max="1794" width="91.28515625" style="185" customWidth="1"/>
    <col min="1795" max="1795" width="26.7109375" style="185" customWidth="1"/>
    <col min="1796" max="1796" width="42.7109375" style="185" customWidth="1"/>
    <col min="1797" max="1797" width="11.85546875" style="185" bestFit="1" customWidth="1"/>
    <col min="1798" max="2048" width="8.85546875" style="185"/>
    <col min="2049" max="2049" width="7.28515625" style="185" customWidth="1"/>
    <col min="2050" max="2050" width="91.28515625" style="185" customWidth="1"/>
    <col min="2051" max="2051" width="26.7109375" style="185" customWidth="1"/>
    <col min="2052" max="2052" width="42.7109375" style="185" customWidth="1"/>
    <col min="2053" max="2053" width="11.85546875" style="185" bestFit="1" customWidth="1"/>
    <col min="2054" max="2304" width="8.85546875" style="185"/>
    <col min="2305" max="2305" width="7.28515625" style="185" customWidth="1"/>
    <col min="2306" max="2306" width="91.28515625" style="185" customWidth="1"/>
    <col min="2307" max="2307" width="26.7109375" style="185" customWidth="1"/>
    <col min="2308" max="2308" width="42.7109375" style="185" customWidth="1"/>
    <col min="2309" max="2309" width="11.85546875" style="185" bestFit="1" customWidth="1"/>
    <col min="2310" max="2560" width="8.85546875" style="185"/>
    <col min="2561" max="2561" width="7.28515625" style="185" customWidth="1"/>
    <col min="2562" max="2562" width="91.28515625" style="185" customWidth="1"/>
    <col min="2563" max="2563" width="26.7109375" style="185" customWidth="1"/>
    <col min="2564" max="2564" width="42.7109375" style="185" customWidth="1"/>
    <col min="2565" max="2565" width="11.85546875" style="185" bestFit="1" customWidth="1"/>
    <col min="2566" max="2816" width="8.85546875" style="185"/>
    <col min="2817" max="2817" width="7.28515625" style="185" customWidth="1"/>
    <col min="2818" max="2818" width="91.28515625" style="185" customWidth="1"/>
    <col min="2819" max="2819" width="26.7109375" style="185" customWidth="1"/>
    <col min="2820" max="2820" width="42.7109375" style="185" customWidth="1"/>
    <col min="2821" max="2821" width="11.85546875" style="185" bestFit="1" customWidth="1"/>
    <col min="2822" max="3072" width="8.85546875" style="185"/>
    <col min="3073" max="3073" width="7.28515625" style="185" customWidth="1"/>
    <col min="3074" max="3074" width="91.28515625" style="185" customWidth="1"/>
    <col min="3075" max="3075" width="26.7109375" style="185" customWidth="1"/>
    <col min="3076" max="3076" width="42.7109375" style="185" customWidth="1"/>
    <col min="3077" max="3077" width="11.85546875" style="185" bestFit="1" customWidth="1"/>
    <col min="3078" max="3328" width="8.85546875" style="185"/>
    <col min="3329" max="3329" width="7.28515625" style="185" customWidth="1"/>
    <col min="3330" max="3330" width="91.28515625" style="185" customWidth="1"/>
    <col min="3331" max="3331" width="26.7109375" style="185" customWidth="1"/>
    <col min="3332" max="3332" width="42.7109375" style="185" customWidth="1"/>
    <col min="3333" max="3333" width="11.85546875" style="185" bestFit="1" customWidth="1"/>
    <col min="3334" max="3584" width="8.85546875" style="185"/>
    <col min="3585" max="3585" width="7.28515625" style="185" customWidth="1"/>
    <col min="3586" max="3586" width="91.28515625" style="185" customWidth="1"/>
    <col min="3587" max="3587" width="26.7109375" style="185" customWidth="1"/>
    <col min="3588" max="3588" width="42.7109375" style="185" customWidth="1"/>
    <col min="3589" max="3589" width="11.85546875" style="185" bestFit="1" customWidth="1"/>
    <col min="3590" max="3840" width="8.85546875" style="185"/>
    <col min="3841" max="3841" width="7.28515625" style="185" customWidth="1"/>
    <col min="3842" max="3842" width="91.28515625" style="185" customWidth="1"/>
    <col min="3843" max="3843" width="26.7109375" style="185" customWidth="1"/>
    <col min="3844" max="3844" width="42.7109375" style="185" customWidth="1"/>
    <col min="3845" max="3845" width="11.85546875" style="185" bestFit="1" customWidth="1"/>
    <col min="3846" max="4096" width="8.85546875" style="185"/>
    <col min="4097" max="4097" width="7.28515625" style="185" customWidth="1"/>
    <col min="4098" max="4098" width="91.28515625" style="185" customWidth="1"/>
    <col min="4099" max="4099" width="26.7109375" style="185" customWidth="1"/>
    <col min="4100" max="4100" width="42.7109375" style="185" customWidth="1"/>
    <col min="4101" max="4101" width="11.85546875" style="185" bestFit="1" customWidth="1"/>
    <col min="4102" max="4352" width="8.85546875" style="185"/>
    <col min="4353" max="4353" width="7.28515625" style="185" customWidth="1"/>
    <col min="4354" max="4354" width="91.28515625" style="185" customWidth="1"/>
    <col min="4355" max="4355" width="26.7109375" style="185" customWidth="1"/>
    <col min="4356" max="4356" width="42.7109375" style="185" customWidth="1"/>
    <col min="4357" max="4357" width="11.85546875" style="185" bestFit="1" customWidth="1"/>
    <col min="4358" max="4608" width="8.85546875" style="185"/>
    <col min="4609" max="4609" width="7.28515625" style="185" customWidth="1"/>
    <col min="4610" max="4610" width="91.28515625" style="185" customWidth="1"/>
    <col min="4611" max="4611" width="26.7109375" style="185" customWidth="1"/>
    <col min="4612" max="4612" width="42.7109375" style="185" customWidth="1"/>
    <col min="4613" max="4613" width="11.85546875" style="185" bestFit="1" customWidth="1"/>
    <col min="4614" max="4864" width="8.85546875" style="185"/>
    <col min="4865" max="4865" width="7.28515625" style="185" customWidth="1"/>
    <col min="4866" max="4866" width="91.28515625" style="185" customWidth="1"/>
    <col min="4867" max="4867" width="26.7109375" style="185" customWidth="1"/>
    <col min="4868" max="4868" width="42.7109375" style="185" customWidth="1"/>
    <col min="4869" max="4869" width="11.85546875" style="185" bestFit="1" customWidth="1"/>
    <col min="4870" max="5120" width="8.85546875" style="185"/>
    <col min="5121" max="5121" width="7.28515625" style="185" customWidth="1"/>
    <col min="5122" max="5122" width="91.28515625" style="185" customWidth="1"/>
    <col min="5123" max="5123" width="26.7109375" style="185" customWidth="1"/>
    <col min="5124" max="5124" width="42.7109375" style="185" customWidth="1"/>
    <col min="5125" max="5125" width="11.85546875" style="185" bestFit="1" customWidth="1"/>
    <col min="5126" max="5376" width="8.85546875" style="185"/>
    <col min="5377" max="5377" width="7.28515625" style="185" customWidth="1"/>
    <col min="5378" max="5378" width="91.28515625" style="185" customWidth="1"/>
    <col min="5379" max="5379" width="26.7109375" style="185" customWidth="1"/>
    <col min="5380" max="5380" width="42.7109375" style="185" customWidth="1"/>
    <col min="5381" max="5381" width="11.85546875" style="185" bestFit="1" customWidth="1"/>
    <col min="5382" max="5632" width="8.85546875" style="185"/>
    <col min="5633" max="5633" width="7.28515625" style="185" customWidth="1"/>
    <col min="5634" max="5634" width="91.28515625" style="185" customWidth="1"/>
    <col min="5635" max="5635" width="26.7109375" style="185" customWidth="1"/>
    <col min="5636" max="5636" width="42.7109375" style="185" customWidth="1"/>
    <col min="5637" max="5637" width="11.85546875" style="185" bestFit="1" customWidth="1"/>
    <col min="5638" max="5888" width="8.85546875" style="185"/>
    <col min="5889" max="5889" width="7.28515625" style="185" customWidth="1"/>
    <col min="5890" max="5890" width="91.28515625" style="185" customWidth="1"/>
    <col min="5891" max="5891" width="26.7109375" style="185" customWidth="1"/>
    <col min="5892" max="5892" width="42.7109375" style="185" customWidth="1"/>
    <col min="5893" max="5893" width="11.85546875" style="185" bestFit="1" customWidth="1"/>
    <col min="5894" max="6144" width="8.85546875" style="185"/>
    <col min="6145" max="6145" width="7.28515625" style="185" customWidth="1"/>
    <col min="6146" max="6146" width="91.28515625" style="185" customWidth="1"/>
    <col min="6147" max="6147" width="26.7109375" style="185" customWidth="1"/>
    <col min="6148" max="6148" width="42.7109375" style="185" customWidth="1"/>
    <col min="6149" max="6149" width="11.85546875" style="185" bestFit="1" customWidth="1"/>
    <col min="6150" max="6400" width="8.85546875" style="185"/>
    <col min="6401" max="6401" width="7.28515625" style="185" customWidth="1"/>
    <col min="6402" max="6402" width="91.28515625" style="185" customWidth="1"/>
    <col min="6403" max="6403" width="26.7109375" style="185" customWidth="1"/>
    <col min="6404" max="6404" width="42.7109375" style="185" customWidth="1"/>
    <col min="6405" max="6405" width="11.85546875" style="185" bestFit="1" customWidth="1"/>
    <col min="6406" max="6656" width="8.85546875" style="185"/>
    <col min="6657" max="6657" width="7.28515625" style="185" customWidth="1"/>
    <col min="6658" max="6658" width="91.28515625" style="185" customWidth="1"/>
    <col min="6659" max="6659" width="26.7109375" style="185" customWidth="1"/>
    <col min="6660" max="6660" width="42.7109375" style="185" customWidth="1"/>
    <col min="6661" max="6661" width="11.85546875" style="185" bestFit="1" customWidth="1"/>
    <col min="6662" max="6912" width="8.85546875" style="185"/>
    <col min="6913" max="6913" width="7.28515625" style="185" customWidth="1"/>
    <col min="6914" max="6914" width="91.28515625" style="185" customWidth="1"/>
    <col min="6915" max="6915" width="26.7109375" style="185" customWidth="1"/>
    <col min="6916" max="6916" width="42.7109375" style="185" customWidth="1"/>
    <col min="6917" max="6917" width="11.85546875" style="185" bestFit="1" customWidth="1"/>
    <col min="6918" max="7168" width="8.85546875" style="185"/>
    <col min="7169" max="7169" width="7.28515625" style="185" customWidth="1"/>
    <col min="7170" max="7170" width="91.28515625" style="185" customWidth="1"/>
    <col min="7171" max="7171" width="26.7109375" style="185" customWidth="1"/>
    <col min="7172" max="7172" width="42.7109375" style="185" customWidth="1"/>
    <col min="7173" max="7173" width="11.85546875" style="185" bestFit="1" customWidth="1"/>
    <col min="7174" max="7424" width="8.85546875" style="185"/>
    <col min="7425" max="7425" width="7.28515625" style="185" customWidth="1"/>
    <col min="7426" max="7426" width="91.28515625" style="185" customWidth="1"/>
    <col min="7427" max="7427" width="26.7109375" style="185" customWidth="1"/>
    <col min="7428" max="7428" width="42.7109375" style="185" customWidth="1"/>
    <col min="7429" max="7429" width="11.85546875" style="185" bestFit="1" customWidth="1"/>
    <col min="7430" max="7680" width="8.85546875" style="185"/>
    <col min="7681" max="7681" width="7.28515625" style="185" customWidth="1"/>
    <col min="7682" max="7682" width="91.28515625" style="185" customWidth="1"/>
    <col min="7683" max="7683" width="26.7109375" style="185" customWidth="1"/>
    <col min="7684" max="7684" width="42.7109375" style="185" customWidth="1"/>
    <col min="7685" max="7685" width="11.85546875" style="185" bestFit="1" customWidth="1"/>
    <col min="7686" max="7936" width="8.85546875" style="185"/>
    <col min="7937" max="7937" width="7.28515625" style="185" customWidth="1"/>
    <col min="7938" max="7938" width="91.28515625" style="185" customWidth="1"/>
    <col min="7939" max="7939" width="26.7109375" style="185" customWidth="1"/>
    <col min="7940" max="7940" width="42.7109375" style="185" customWidth="1"/>
    <col min="7941" max="7941" width="11.85546875" style="185" bestFit="1" customWidth="1"/>
    <col min="7942" max="8192" width="8.85546875" style="185"/>
    <col min="8193" max="8193" width="7.28515625" style="185" customWidth="1"/>
    <col min="8194" max="8194" width="91.28515625" style="185" customWidth="1"/>
    <col min="8195" max="8195" width="26.7109375" style="185" customWidth="1"/>
    <col min="8196" max="8196" width="42.7109375" style="185" customWidth="1"/>
    <col min="8197" max="8197" width="11.85546875" style="185" bestFit="1" customWidth="1"/>
    <col min="8198" max="8448" width="8.85546875" style="185"/>
    <col min="8449" max="8449" width="7.28515625" style="185" customWidth="1"/>
    <col min="8450" max="8450" width="91.28515625" style="185" customWidth="1"/>
    <col min="8451" max="8451" width="26.7109375" style="185" customWidth="1"/>
    <col min="8452" max="8452" width="42.7109375" style="185" customWidth="1"/>
    <col min="8453" max="8453" width="11.85546875" style="185" bestFit="1" customWidth="1"/>
    <col min="8454" max="8704" width="8.85546875" style="185"/>
    <col min="8705" max="8705" width="7.28515625" style="185" customWidth="1"/>
    <col min="8706" max="8706" width="91.28515625" style="185" customWidth="1"/>
    <col min="8707" max="8707" width="26.7109375" style="185" customWidth="1"/>
    <col min="8708" max="8708" width="42.7109375" style="185" customWidth="1"/>
    <col min="8709" max="8709" width="11.85546875" style="185" bestFit="1" customWidth="1"/>
    <col min="8710" max="8960" width="8.85546875" style="185"/>
    <col min="8961" max="8961" width="7.28515625" style="185" customWidth="1"/>
    <col min="8962" max="8962" width="91.28515625" style="185" customWidth="1"/>
    <col min="8963" max="8963" width="26.7109375" style="185" customWidth="1"/>
    <col min="8964" max="8964" width="42.7109375" style="185" customWidth="1"/>
    <col min="8965" max="8965" width="11.85546875" style="185" bestFit="1" customWidth="1"/>
    <col min="8966" max="9216" width="8.85546875" style="185"/>
    <col min="9217" max="9217" width="7.28515625" style="185" customWidth="1"/>
    <col min="9218" max="9218" width="91.28515625" style="185" customWidth="1"/>
    <col min="9219" max="9219" width="26.7109375" style="185" customWidth="1"/>
    <col min="9220" max="9220" width="42.7109375" style="185" customWidth="1"/>
    <col min="9221" max="9221" width="11.85546875" style="185" bestFit="1" customWidth="1"/>
    <col min="9222" max="9472" width="8.85546875" style="185"/>
    <col min="9473" max="9473" width="7.28515625" style="185" customWidth="1"/>
    <col min="9474" max="9474" width="91.28515625" style="185" customWidth="1"/>
    <col min="9475" max="9475" width="26.7109375" style="185" customWidth="1"/>
    <col min="9476" max="9476" width="42.7109375" style="185" customWidth="1"/>
    <col min="9477" max="9477" width="11.85546875" style="185" bestFit="1" customWidth="1"/>
    <col min="9478" max="9728" width="8.85546875" style="185"/>
    <col min="9729" max="9729" width="7.28515625" style="185" customWidth="1"/>
    <col min="9730" max="9730" width="91.28515625" style="185" customWidth="1"/>
    <col min="9731" max="9731" width="26.7109375" style="185" customWidth="1"/>
    <col min="9732" max="9732" width="42.7109375" style="185" customWidth="1"/>
    <col min="9733" max="9733" width="11.85546875" style="185" bestFit="1" customWidth="1"/>
    <col min="9734" max="9984" width="8.85546875" style="185"/>
    <col min="9985" max="9985" width="7.28515625" style="185" customWidth="1"/>
    <col min="9986" max="9986" width="91.28515625" style="185" customWidth="1"/>
    <col min="9987" max="9987" width="26.7109375" style="185" customWidth="1"/>
    <col min="9988" max="9988" width="42.7109375" style="185" customWidth="1"/>
    <col min="9989" max="9989" width="11.85546875" style="185" bestFit="1" customWidth="1"/>
    <col min="9990" max="10240" width="8.85546875" style="185"/>
    <col min="10241" max="10241" width="7.28515625" style="185" customWidth="1"/>
    <col min="10242" max="10242" width="91.28515625" style="185" customWidth="1"/>
    <col min="10243" max="10243" width="26.7109375" style="185" customWidth="1"/>
    <col min="10244" max="10244" width="42.7109375" style="185" customWidth="1"/>
    <col min="10245" max="10245" width="11.85546875" style="185" bestFit="1" customWidth="1"/>
    <col min="10246" max="10496" width="8.85546875" style="185"/>
    <col min="10497" max="10497" width="7.28515625" style="185" customWidth="1"/>
    <col min="10498" max="10498" width="91.28515625" style="185" customWidth="1"/>
    <col min="10499" max="10499" width="26.7109375" style="185" customWidth="1"/>
    <col min="10500" max="10500" width="42.7109375" style="185" customWidth="1"/>
    <col min="10501" max="10501" width="11.85546875" style="185" bestFit="1" customWidth="1"/>
    <col min="10502" max="10752" width="8.85546875" style="185"/>
    <col min="10753" max="10753" width="7.28515625" style="185" customWidth="1"/>
    <col min="10754" max="10754" width="91.28515625" style="185" customWidth="1"/>
    <col min="10755" max="10755" width="26.7109375" style="185" customWidth="1"/>
    <col min="10756" max="10756" width="42.7109375" style="185" customWidth="1"/>
    <col min="10757" max="10757" width="11.85546875" style="185" bestFit="1" customWidth="1"/>
    <col min="10758" max="11008" width="8.85546875" style="185"/>
    <col min="11009" max="11009" width="7.28515625" style="185" customWidth="1"/>
    <col min="11010" max="11010" width="91.28515625" style="185" customWidth="1"/>
    <col min="11011" max="11011" width="26.7109375" style="185" customWidth="1"/>
    <col min="11012" max="11012" width="42.7109375" style="185" customWidth="1"/>
    <col min="11013" max="11013" width="11.85546875" style="185" bestFit="1" customWidth="1"/>
    <col min="11014" max="11264" width="8.85546875" style="185"/>
    <col min="11265" max="11265" width="7.28515625" style="185" customWidth="1"/>
    <col min="11266" max="11266" width="91.28515625" style="185" customWidth="1"/>
    <col min="11267" max="11267" width="26.7109375" style="185" customWidth="1"/>
    <col min="11268" max="11268" width="42.7109375" style="185" customWidth="1"/>
    <col min="11269" max="11269" width="11.85546875" style="185" bestFit="1" customWidth="1"/>
    <col min="11270" max="11520" width="8.85546875" style="185"/>
    <col min="11521" max="11521" width="7.28515625" style="185" customWidth="1"/>
    <col min="11522" max="11522" width="91.28515625" style="185" customWidth="1"/>
    <col min="11523" max="11523" width="26.7109375" style="185" customWidth="1"/>
    <col min="11524" max="11524" width="42.7109375" style="185" customWidth="1"/>
    <col min="11525" max="11525" width="11.85546875" style="185" bestFit="1" customWidth="1"/>
    <col min="11526" max="11776" width="8.85546875" style="185"/>
    <col min="11777" max="11777" width="7.28515625" style="185" customWidth="1"/>
    <col min="11778" max="11778" width="91.28515625" style="185" customWidth="1"/>
    <col min="11779" max="11779" width="26.7109375" style="185" customWidth="1"/>
    <col min="11780" max="11780" width="42.7109375" style="185" customWidth="1"/>
    <col min="11781" max="11781" width="11.85546875" style="185" bestFit="1" customWidth="1"/>
    <col min="11782" max="12032" width="8.85546875" style="185"/>
    <col min="12033" max="12033" width="7.28515625" style="185" customWidth="1"/>
    <col min="12034" max="12034" width="91.28515625" style="185" customWidth="1"/>
    <col min="12035" max="12035" width="26.7109375" style="185" customWidth="1"/>
    <col min="12036" max="12036" width="42.7109375" style="185" customWidth="1"/>
    <col min="12037" max="12037" width="11.85546875" style="185" bestFit="1" customWidth="1"/>
    <col min="12038" max="12288" width="8.85546875" style="185"/>
    <col min="12289" max="12289" width="7.28515625" style="185" customWidth="1"/>
    <col min="12290" max="12290" width="91.28515625" style="185" customWidth="1"/>
    <col min="12291" max="12291" width="26.7109375" style="185" customWidth="1"/>
    <col min="12292" max="12292" width="42.7109375" style="185" customWidth="1"/>
    <col min="12293" max="12293" width="11.85546875" style="185" bestFit="1" customWidth="1"/>
    <col min="12294" max="12544" width="8.85546875" style="185"/>
    <col min="12545" max="12545" width="7.28515625" style="185" customWidth="1"/>
    <col min="12546" max="12546" width="91.28515625" style="185" customWidth="1"/>
    <col min="12547" max="12547" width="26.7109375" style="185" customWidth="1"/>
    <col min="12548" max="12548" width="42.7109375" style="185" customWidth="1"/>
    <col min="12549" max="12549" width="11.85546875" style="185" bestFit="1" customWidth="1"/>
    <col min="12550" max="12800" width="8.85546875" style="185"/>
    <col min="12801" max="12801" width="7.28515625" style="185" customWidth="1"/>
    <col min="12802" max="12802" width="91.28515625" style="185" customWidth="1"/>
    <col min="12803" max="12803" width="26.7109375" style="185" customWidth="1"/>
    <col min="12804" max="12804" width="42.7109375" style="185" customWidth="1"/>
    <col min="12805" max="12805" width="11.85546875" style="185" bestFit="1" customWidth="1"/>
    <col min="12806" max="13056" width="8.85546875" style="185"/>
    <col min="13057" max="13057" width="7.28515625" style="185" customWidth="1"/>
    <col min="13058" max="13058" width="91.28515625" style="185" customWidth="1"/>
    <col min="13059" max="13059" width="26.7109375" style="185" customWidth="1"/>
    <col min="13060" max="13060" width="42.7109375" style="185" customWidth="1"/>
    <col min="13061" max="13061" width="11.85546875" style="185" bestFit="1" customWidth="1"/>
    <col min="13062" max="13312" width="8.85546875" style="185"/>
    <col min="13313" max="13313" width="7.28515625" style="185" customWidth="1"/>
    <col min="13314" max="13314" width="91.28515625" style="185" customWidth="1"/>
    <col min="13315" max="13315" width="26.7109375" style="185" customWidth="1"/>
    <col min="13316" max="13316" width="42.7109375" style="185" customWidth="1"/>
    <col min="13317" max="13317" width="11.85546875" style="185" bestFit="1" customWidth="1"/>
    <col min="13318" max="13568" width="8.85546875" style="185"/>
    <col min="13569" max="13569" width="7.28515625" style="185" customWidth="1"/>
    <col min="13570" max="13570" width="91.28515625" style="185" customWidth="1"/>
    <col min="13571" max="13571" width="26.7109375" style="185" customWidth="1"/>
    <col min="13572" max="13572" width="42.7109375" style="185" customWidth="1"/>
    <col min="13573" max="13573" width="11.85546875" style="185" bestFit="1" customWidth="1"/>
    <col min="13574" max="13824" width="8.85546875" style="185"/>
    <col min="13825" max="13825" width="7.28515625" style="185" customWidth="1"/>
    <col min="13826" max="13826" width="91.28515625" style="185" customWidth="1"/>
    <col min="13827" max="13827" width="26.7109375" style="185" customWidth="1"/>
    <col min="13828" max="13828" width="42.7109375" style="185" customWidth="1"/>
    <col min="13829" max="13829" width="11.85546875" style="185" bestFit="1" customWidth="1"/>
    <col min="13830" max="14080" width="8.85546875" style="185"/>
    <col min="14081" max="14081" width="7.28515625" style="185" customWidth="1"/>
    <col min="14082" max="14082" width="91.28515625" style="185" customWidth="1"/>
    <col min="14083" max="14083" width="26.7109375" style="185" customWidth="1"/>
    <col min="14084" max="14084" width="42.7109375" style="185" customWidth="1"/>
    <col min="14085" max="14085" width="11.85546875" style="185" bestFit="1" customWidth="1"/>
    <col min="14086" max="14336" width="8.85546875" style="185"/>
    <col min="14337" max="14337" width="7.28515625" style="185" customWidth="1"/>
    <col min="14338" max="14338" width="91.28515625" style="185" customWidth="1"/>
    <col min="14339" max="14339" width="26.7109375" style="185" customWidth="1"/>
    <col min="14340" max="14340" width="42.7109375" style="185" customWidth="1"/>
    <col min="14341" max="14341" width="11.85546875" style="185" bestFit="1" customWidth="1"/>
    <col min="14342" max="14592" width="8.85546875" style="185"/>
    <col min="14593" max="14593" width="7.28515625" style="185" customWidth="1"/>
    <col min="14594" max="14594" width="91.28515625" style="185" customWidth="1"/>
    <col min="14595" max="14595" width="26.7109375" style="185" customWidth="1"/>
    <col min="14596" max="14596" width="42.7109375" style="185" customWidth="1"/>
    <col min="14597" max="14597" width="11.85546875" style="185" bestFit="1" customWidth="1"/>
    <col min="14598" max="14848" width="8.85546875" style="185"/>
    <col min="14849" max="14849" width="7.28515625" style="185" customWidth="1"/>
    <col min="14850" max="14850" width="91.28515625" style="185" customWidth="1"/>
    <col min="14851" max="14851" width="26.7109375" style="185" customWidth="1"/>
    <col min="14852" max="14852" width="42.7109375" style="185" customWidth="1"/>
    <col min="14853" max="14853" width="11.85546875" style="185" bestFit="1" customWidth="1"/>
    <col min="14854" max="15104" width="8.85546875" style="185"/>
    <col min="15105" max="15105" width="7.28515625" style="185" customWidth="1"/>
    <col min="15106" max="15106" width="91.28515625" style="185" customWidth="1"/>
    <col min="15107" max="15107" width="26.7109375" style="185" customWidth="1"/>
    <col min="15108" max="15108" width="42.7109375" style="185" customWidth="1"/>
    <col min="15109" max="15109" width="11.85546875" style="185" bestFit="1" customWidth="1"/>
    <col min="15110" max="15360" width="8.85546875" style="185"/>
    <col min="15361" max="15361" width="7.28515625" style="185" customWidth="1"/>
    <col min="15362" max="15362" width="91.28515625" style="185" customWidth="1"/>
    <col min="15363" max="15363" width="26.7109375" style="185" customWidth="1"/>
    <col min="15364" max="15364" width="42.7109375" style="185" customWidth="1"/>
    <col min="15365" max="15365" width="11.85546875" style="185" bestFit="1" customWidth="1"/>
    <col min="15366" max="15616" width="8.85546875" style="185"/>
    <col min="15617" max="15617" width="7.28515625" style="185" customWidth="1"/>
    <col min="15618" max="15618" width="91.28515625" style="185" customWidth="1"/>
    <col min="15619" max="15619" width="26.7109375" style="185" customWidth="1"/>
    <col min="15620" max="15620" width="42.7109375" style="185" customWidth="1"/>
    <col min="15621" max="15621" width="11.85546875" style="185" bestFit="1" customWidth="1"/>
    <col min="15622" max="15872" width="8.85546875" style="185"/>
    <col min="15873" max="15873" width="7.28515625" style="185" customWidth="1"/>
    <col min="15874" max="15874" width="91.28515625" style="185" customWidth="1"/>
    <col min="15875" max="15875" width="26.7109375" style="185" customWidth="1"/>
    <col min="15876" max="15876" width="42.7109375" style="185" customWidth="1"/>
    <col min="15877" max="15877" width="11.85546875" style="185" bestFit="1" customWidth="1"/>
    <col min="15878" max="16128" width="8.85546875" style="185"/>
    <col min="16129" max="16129" width="7.28515625" style="185" customWidth="1"/>
    <col min="16130" max="16130" width="91.28515625" style="185" customWidth="1"/>
    <col min="16131" max="16131" width="26.7109375" style="185" customWidth="1"/>
    <col min="16132" max="16132" width="42.7109375" style="185" customWidth="1"/>
    <col min="16133" max="16133" width="11.85546875" style="185" bestFit="1" customWidth="1"/>
    <col min="16134" max="16384" width="8.85546875" style="185"/>
  </cols>
  <sheetData>
    <row r="1" spans="1:11" ht="18.75" x14ac:dyDescent="0.3">
      <c r="A1" s="178"/>
      <c r="B1" s="178"/>
      <c r="C1" s="178"/>
      <c r="D1" s="372" t="s">
        <v>527</v>
      </c>
    </row>
    <row r="2" spans="1:11" ht="12.75" customHeight="1" x14ac:dyDescent="0.3">
      <c r="A2" s="178"/>
      <c r="B2" s="178"/>
      <c r="C2" s="178"/>
      <c r="D2" s="178"/>
    </row>
    <row r="3" spans="1:11" ht="29.25" customHeight="1" x14ac:dyDescent="0.25">
      <c r="A3" s="1211" t="s">
        <v>654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84"/>
      <c r="B8" s="178"/>
      <c r="C8" s="178"/>
      <c r="D8" s="178"/>
      <c r="E8" s="285"/>
      <c r="F8" s="285"/>
      <c r="G8" s="285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56.25" x14ac:dyDescent="0.3">
      <c r="A13" s="161">
        <v>1</v>
      </c>
      <c r="B13" s="116" t="s">
        <v>699</v>
      </c>
      <c r="C13" s="260"/>
      <c r="D13" s="520">
        <f>72300-5500-11938.7-22400+4000</f>
        <v>36461.300000000003</v>
      </c>
      <c r="E13" s="525"/>
      <c r="F13" s="220"/>
      <c r="G13" s="220">
        <f>D13-F13</f>
        <v>36461.300000000003</v>
      </c>
    </row>
    <row r="14" spans="1:11" s="274" customFormat="1" ht="18.75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</row>
    <row r="15" spans="1:11" s="274" customFormat="1" ht="22.5" customHeight="1" x14ac:dyDescent="0.3">
      <c r="A15" s="161"/>
      <c r="B15" s="116"/>
      <c r="C15" s="260"/>
      <c r="D15" s="521"/>
      <c r="E15" s="525"/>
      <c r="F15" s="220"/>
      <c r="G15" s="220">
        <f t="shared" si="0"/>
        <v>0</v>
      </c>
    </row>
    <row r="16" spans="1:11" s="274" customFormat="1" ht="18.75" hidden="1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hidden="1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hidden="1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hidden="1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67" customFormat="1" ht="18.75" hidden="1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s="274" customFormat="1" ht="18.75" hidden="1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hidden="1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82" customFormat="1" ht="23.25" hidden="1" customHeigh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18.75" hidden="1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hidden="1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hidden="1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hidden="1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267" customFormat="1" ht="18.75" hidden="1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s="267" customFormat="1" ht="18.75" x14ac:dyDescent="0.3">
      <c r="A29" s="161"/>
      <c r="B29" s="116"/>
      <c r="C29" s="260"/>
      <c r="D29" s="521"/>
      <c r="E29" s="525"/>
      <c r="F29" s="220"/>
      <c r="G29" s="220"/>
    </row>
    <row r="30" spans="1:7" s="267" customFormat="1" ht="18.75" x14ac:dyDescent="0.3">
      <c r="A30" s="235"/>
      <c r="B30" s="193" t="s">
        <v>364</v>
      </c>
      <c r="C30" s="231" t="s">
        <v>374</v>
      </c>
      <c r="D30" s="517">
        <f>SUM(D13:D29)</f>
        <v>36461.300000000003</v>
      </c>
      <c r="E30" s="223" t="s">
        <v>438</v>
      </c>
      <c r="F30" s="223">
        <f>SUM(F13:F29)</f>
        <v>0</v>
      </c>
      <c r="G30" s="223">
        <f>SUM(G13:G29)</f>
        <v>36461.300000000003</v>
      </c>
    </row>
    <row r="31" spans="1:7" s="267" customFormat="1" ht="18.75" x14ac:dyDescent="0.3">
      <c r="A31" s="544"/>
      <c r="B31" s="545"/>
      <c r="C31" s="546"/>
      <c r="D31" s="547"/>
      <c r="E31" s="548"/>
      <c r="F31" s="548"/>
      <c r="G31" s="548"/>
    </row>
    <row r="32" spans="1:7" s="267" customFormat="1" ht="18.75" x14ac:dyDescent="0.25">
      <c r="A32" s="1001" t="s">
        <v>541</v>
      </c>
      <c r="B32" s="84"/>
      <c r="C32" s="378"/>
      <c r="D32" s="1000" t="s">
        <v>694</v>
      </c>
      <c r="E32" s="84"/>
      <c r="F32" s="181"/>
      <c r="G32" s="84"/>
    </row>
    <row r="33" spans="1:7" s="267" customFormat="1" x14ac:dyDescent="0.25">
      <c r="A33" s="181"/>
      <c r="B33" s="389"/>
      <c r="C33" s="391" t="s">
        <v>171</v>
      </c>
      <c r="D33" s="391" t="s">
        <v>172</v>
      </c>
      <c r="E33" s="389"/>
      <c r="F33" s="181"/>
      <c r="G33" s="389"/>
    </row>
    <row r="34" spans="1:7" s="267" customFormat="1" x14ac:dyDescent="0.25">
      <c r="A34" s="389"/>
      <c r="B34" s="82"/>
      <c r="C34" s="82"/>
      <c r="D34" s="82"/>
      <c r="E34" s="82"/>
      <c r="F34" s="181"/>
      <c r="G34" s="82"/>
    </row>
    <row r="35" spans="1:7" s="267" customFormat="1" ht="18.75" x14ac:dyDescent="0.25">
      <c r="A35" s="97" t="s">
        <v>173</v>
      </c>
      <c r="B35" s="84"/>
      <c r="C35" s="378"/>
      <c r="D35" s="1002" t="s">
        <v>810</v>
      </c>
      <c r="E35" s="84"/>
      <c r="F35" s="181"/>
      <c r="G35" s="84"/>
    </row>
    <row r="36" spans="1:7" s="267" customFormat="1" x14ac:dyDescent="0.25">
      <c r="A36" s="181"/>
      <c r="B36" s="389"/>
      <c r="C36" s="391" t="s">
        <v>171</v>
      </c>
      <c r="D36" s="391" t="s">
        <v>172</v>
      </c>
      <c r="E36" s="389"/>
      <c r="F36" s="181"/>
      <c r="G36" s="389"/>
    </row>
    <row r="45" spans="1:7" ht="15.75" hidden="1" customHeight="1" x14ac:dyDescent="0.25"/>
    <row r="46" spans="1:7" ht="15.75" hidden="1" customHeight="1" x14ac:dyDescent="0.25"/>
    <row r="47" spans="1:7" ht="15.75" hidden="1" customHeight="1" x14ac:dyDescent="0.25"/>
    <row r="48" spans="1:7" ht="15.75" hidden="1" customHeight="1" x14ac:dyDescent="0.25"/>
    <row r="49" ht="15.75" hidden="1" customHeight="1" x14ac:dyDescent="0.25"/>
    <row r="50" ht="15.75" hidden="1" customHeight="1" x14ac:dyDescent="0.25"/>
    <row r="51" ht="21.75" hidden="1" customHeight="1" x14ac:dyDescent="0.25"/>
    <row r="56" ht="15.75" hidden="1" customHeight="1" x14ac:dyDescent="0.25"/>
    <row r="57" ht="15.75" hidden="1" customHeight="1" x14ac:dyDescent="0.25"/>
    <row r="58" ht="15.75" hidden="1" customHeight="1" x14ac:dyDescent="0.25"/>
    <row r="59" ht="15.75" hidden="1" customHeight="1" x14ac:dyDescent="0.25"/>
    <row r="60" ht="15.75" hidden="1" customHeight="1" x14ac:dyDescent="0.25"/>
    <row r="61" ht="15.75" hidden="1" customHeight="1" x14ac:dyDescent="0.25"/>
    <row r="62" ht="15.75" hidden="1" customHeight="1" x14ac:dyDescent="0.25"/>
    <row r="63" ht="15.75" hidden="1" customHeight="1" x14ac:dyDescent="0.25"/>
    <row r="67" ht="15.75" hidden="1" customHeight="1" x14ac:dyDescent="0.25"/>
    <row r="68" ht="15.75" hidden="1" customHeight="1" x14ac:dyDescent="0.25"/>
    <row r="69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87"/>
  <sheetViews>
    <sheetView view="pageBreakPreview" zoomScale="80" zoomScaleNormal="75" zoomScaleSheetLayoutView="80" workbookViewId="0">
      <selection activeCell="A6" sqref="A6:XFD6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372" t="s">
        <v>513</v>
      </c>
    </row>
    <row r="2" spans="1:11" x14ac:dyDescent="0.3">
      <c r="D2" s="106"/>
    </row>
    <row r="3" spans="1:11" ht="55.9" customHeight="1" x14ac:dyDescent="0.3">
      <c r="A3" s="1191" t="s">
        <v>613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11">
        <v>1</v>
      </c>
      <c r="B10" s="111">
        <v>2</v>
      </c>
      <c r="C10" s="111">
        <v>3</v>
      </c>
      <c r="D10" s="111">
        <v>4</v>
      </c>
      <c r="E10" s="112" t="s">
        <v>370</v>
      </c>
      <c r="F10" s="113" t="s">
        <v>371</v>
      </c>
      <c r="G10" s="113" t="s">
        <v>372</v>
      </c>
      <c r="H10" s="114"/>
    </row>
    <row r="11" spans="1:11" x14ac:dyDescent="0.3">
      <c r="A11" s="115">
        <v>1</v>
      </c>
      <c r="B11" s="116"/>
      <c r="C11" s="422"/>
      <c r="D11" s="422"/>
      <c r="E11" s="423">
        <f>C11*D11*12</f>
        <v>0</v>
      </c>
      <c r="F11" s="216"/>
      <c r="G11" s="435">
        <f>E11-F11</f>
        <v>0</v>
      </c>
    </row>
    <row r="12" spans="1:11" x14ac:dyDescent="0.3">
      <c r="A12" s="117"/>
      <c r="B12" s="119" t="s">
        <v>364</v>
      </c>
      <c r="C12" s="424" t="s">
        <v>374</v>
      </c>
      <c r="D12" s="424" t="s">
        <v>374</v>
      </c>
      <c r="E12" s="425">
        <f>SUM(E11:E11)</f>
        <v>0</v>
      </c>
      <c r="F12" s="435">
        <f>SUM(F11:F11)</f>
        <v>0</v>
      </c>
      <c r="G12" s="435">
        <f>SUM(G11:G11)</f>
        <v>0</v>
      </c>
    </row>
    <row r="14" spans="1:11" s="84" customFormat="1" ht="23.25" customHeight="1" x14ac:dyDescent="0.25">
      <c r="A14" s="97" t="s">
        <v>541</v>
      </c>
      <c r="C14" s="378"/>
      <c r="E14" s="604" t="s">
        <v>694</v>
      </c>
      <c r="F14" s="379"/>
      <c r="I14" s="415"/>
    </row>
    <row r="15" spans="1:11" s="389" customFormat="1" ht="12.75" x14ac:dyDescent="0.25">
      <c r="C15" s="391" t="s">
        <v>171</v>
      </c>
      <c r="E15" s="391" t="s">
        <v>172</v>
      </c>
      <c r="F15" s="393"/>
      <c r="I15" s="393"/>
    </row>
    <row r="16" spans="1:11" s="82" customFormat="1" ht="15.75" x14ac:dyDescent="0.25">
      <c r="F16" s="392"/>
      <c r="I16" s="392"/>
    </row>
    <row r="17" spans="1:9" s="84" customFormat="1" ht="23.25" customHeight="1" x14ac:dyDescent="0.25">
      <c r="A17" s="97" t="s">
        <v>173</v>
      </c>
      <c r="C17" s="378"/>
      <c r="E17" s="714" t="s">
        <v>742</v>
      </c>
      <c r="F17" s="379"/>
      <c r="I17" s="415"/>
    </row>
    <row r="18" spans="1:9" s="389" customFormat="1" ht="12.75" x14ac:dyDescent="0.25">
      <c r="C18" s="391" t="s">
        <v>171</v>
      </c>
      <c r="E18" s="391" t="s">
        <v>172</v>
      </c>
      <c r="F18" s="393"/>
      <c r="I18" s="39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69"/>
  <sheetViews>
    <sheetView view="pageBreakPreview" zoomScale="80" zoomScaleSheetLayoutView="80" workbookViewId="0">
      <selection activeCell="N27" sqref="N27"/>
    </sheetView>
  </sheetViews>
  <sheetFormatPr defaultColWidth="8.85546875" defaultRowHeight="15.75" x14ac:dyDescent="0.25"/>
  <cols>
    <col min="1" max="1" width="7.28515625" style="185" customWidth="1"/>
    <col min="2" max="2" width="91.28515625" style="185" customWidth="1"/>
    <col min="3" max="3" width="26.7109375" style="185" customWidth="1"/>
    <col min="4" max="4" width="42.7109375" style="185" customWidth="1"/>
    <col min="5" max="7" width="26.5703125" style="185" customWidth="1"/>
    <col min="8" max="256" width="8.85546875" style="185"/>
    <col min="257" max="257" width="7.28515625" style="185" customWidth="1"/>
    <col min="258" max="258" width="91.28515625" style="185" customWidth="1"/>
    <col min="259" max="259" width="26.7109375" style="185" customWidth="1"/>
    <col min="260" max="260" width="42.7109375" style="185" customWidth="1"/>
    <col min="261" max="261" width="11.85546875" style="185" bestFit="1" customWidth="1"/>
    <col min="262" max="512" width="8.85546875" style="185"/>
    <col min="513" max="513" width="7.28515625" style="185" customWidth="1"/>
    <col min="514" max="514" width="91.28515625" style="185" customWidth="1"/>
    <col min="515" max="515" width="26.7109375" style="185" customWidth="1"/>
    <col min="516" max="516" width="42.7109375" style="185" customWidth="1"/>
    <col min="517" max="517" width="11.85546875" style="185" bestFit="1" customWidth="1"/>
    <col min="518" max="768" width="8.85546875" style="185"/>
    <col min="769" max="769" width="7.28515625" style="185" customWidth="1"/>
    <col min="770" max="770" width="91.28515625" style="185" customWidth="1"/>
    <col min="771" max="771" width="26.7109375" style="185" customWidth="1"/>
    <col min="772" max="772" width="42.7109375" style="185" customWidth="1"/>
    <col min="773" max="773" width="11.85546875" style="185" bestFit="1" customWidth="1"/>
    <col min="774" max="1024" width="8.85546875" style="185"/>
    <col min="1025" max="1025" width="7.28515625" style="185" customWidth="1"/>
    <col min="1026" max="1026" width="91.28515625" style="185" customWidth="1"/>
    <col min="1027" max="1027" width="26.7109375" style="185" customWidth="1"/>
    <col min="1028" max="1028" width="42.7109375" style="185" customWidth="1"/>
    <col min="1029" max="1029" width="11.85546875" style="185" bestFit="1" customWidth="1"/>
    <col min="1030" max="1280" width="8.85546875" style="185"/>
    <col min="1281" max="1281" width="7.28515625" style="185" customWidth="1"/>
    <col min="1282" max="1282" width="91.28515625" style="185" customWidth="1"/>
    <col min="1283" max="1283" width="26.7109375" style="185" customWidth="1"/>
    <col min="1284" max="1284" width="42.7109375" style="185" customWidth="1"/>
    <col min="1285" max="1285" width="11.85546875" style="185" bestFit="1" customWidth="1"/>
    <col min="1286" max="1536" width="8.85546875" style="185"/>
    <col min="1537" max="1537" width="7.28515625" style="185" customWidth="1"/>
    <col min="1538" max="1538" width="91.28515625" style="185" customWidth="1"/>
    <col min="1539" max="1539" width="26.7109375" style="185" customWidth="1"/>
    <col min="1540" max="1540" width="42.7109375" style="185" customWidth="1"/>
    <col min="1541" max="1541" width="11.85546875" style="185" bestFit="1" customWidth="1"/>
    <col min="1542" max="1792" width="8.85546875" style="185"/>
    <col min="1793" max="1793" width="7.28515625" style="185" customWidth="1"/>
    <col min="1794" max="1794" width="91.28515625" style="185" customWidth="1"/>
    <col min="1795" max="1795" width="26.7109375" style="185" customWidth="1"/>
    <col min="1796" max="1796" width="42.7109375" style="185" customWidth="1"/>
    <col min="1797" max="1797" width="11.85546875" style="185" bestFit="1" customWidth="1"/>
    <col min="1798" max="2048" width="8.85546875" style="185"/>
    <col min="2049" max="2049" width="7.28515625" style="185" customWidth="1"/>
    <col min="2050" max="2050" width="91.28515625" style="185" customWidth="1"/>
    <col min="2051" max="2051" width="26.7109375" style="185" customWidth="1"/>
    <col min="2052" max="2052" width="42.7109375" style="185" customWidth="1"/>
    <col min="2053" max="2053" width="11.85546875" style="185" bestFit="1" customWidth="1"/>
    <col min="2054" max="2304" width="8.85546875" style="185"/>
    <col min="2305" max="2305" width="7.28515625" style="185" customWidth="1"/>
    <col min="2306" max="2306" width="91.28515625" style="185" customWidth="1"/>
    <col min="2307" max="2307" width="26.7109375" style="185" customWidth="1"/>
    <col min="2308" max="2308" width="42.7109375" style="185" customWidth="1"/>
    <col min="2309" max="2309" width="11.85546875" style="185" bestFit="1" customWidth="1"/>
    <col min="2310" max="2560" width="8.85546875" style="185"/>
    <col min="2561" max="2561" width="7.28515625" style="185" customWidth="1"/>
    <col min="2562" max="2562" width="91.28515625" style="185" customWidth="1"/>
    <col min="2563" max="2563" width="26.7109375" style="185" customWidth="1"/>
    <col min="2564" max="2564" width="42.7109375" style="185" customWidth="1"/>
    <col min="2565" max="2565" width="11.85546875" style="185" bestFit="1" customWidth="1"/>
    <col min="2566" max="2816" width="8.85546875" style="185"/>
    <col min="2817" max="2817" width="7.28515625" style="185" customWidth="1"/>
    <col min="2818" max="2818" width="91.28515625" style="185" customWidth="1"/>
    <col min="2819" max="2819" width="26.7109375" style="185" customWidth="1"/>
    <col min="2820" max="2820" width="42.7109375" style="185" customWidth="1"/>
    <col min="2821" max="2821" width="11.85546875" style="185" bestFit="1" customWidth="1"/>
    <col min="2822" max="3072" width="8.85546875" style="185"/>
    <col min="3073" max="3073" width="7.28515625" style="185" customWidth="1"/>
    <col min="3074" max="3074" width="91.28515625" style="185" customWidth="1"/>
    <col min="3075" max="3075" width="26.7109375" style="185" customWidth="1"/>
    <col min="3076" max="3076" width="42.7109375" style="185" customWidth="1"/>
    <col min="3077" max="3077" width="11.85546875" style="185" bestFit="1" customWidth="1"/>
    <col min="3078" max="3328" width="8.85546875" style="185"/>
    <col min="3329" max="3329" width="7.28515625" style="185" customWidth="1"/>
    <col min="3330" max="3330" width="91.28515625" style="185" customWidth="1"/>
    <col min="3331" max="3331" width="26.7109375" style="185" customWidth="1"/>
    <col min="3332" max="3332" width="42.7109375" style="185" customWidth="1"/>
    <col min="3333" max="3333" width="11.85546875" style="185" bestFit="1" customWidth="1"/>
    <col min="3334" max="3584" width="8.85546875" style="185"/>
    <col min="3585" max="3585" width="7.28515625" style="185" customWidth="1"/>
    <col min="3586" max="3586" width="91.28515625" style="185" customWidth="1"/>
    <col min="3587" max="3587" width="26.7109375" style="185" customWidth="1"/>
    <col min="3588" max="3588" width="42.7109375" style="185" customWidth="1"/>
    <col min="3589" max="3589" width="11.85546875" style="185" bestFit="1" customWidth="1"/>
    <col min="3590" max="3840" width="8.85546875" style="185"/>
    <col min="3841" max="3841" width="7.28515625" style="185" customWidth="1"/>
    <col min="3842" max="3842" width="91.28515625" style="185" customWidth="1"/>
    <col min="3843" max="3843" width="26.7109375" style="185" customWidth="1"/>
    <col min="3844" max="3844" width="42.7109375" style="185" customWidth="1"/>
    <col min="3845" max="3845" width="11.85546875" style="185" bestFit="1" customWidth="1"/>
    <col min="3846" max="4096" width="8.85546875" style="185"/>
    <col min="4097" max="4097" width="7.28515625" style="185" customWidth="1"/>
    <col min="4098" max="4098" width="91.28515625" style="185" customWidth="1"/>
    <col min="4099" max="4099" width="26.7109375" style="185" customWidth="1"/>
    <col min="4100" max="4100" width="42.7109375" style="185" customWidth="1"/>
    <col min="4101" max="4101" width="11.85546875" style="185" bestFit="1" customWidth="1"/>
    <col min="4102" max="4352" width="8.85546875" style="185"/>
    <col min="4353" max="4353" width="7.28515625" style="185" customWidth="1"/>
    <col min="4354" max="4354" width="91.28515625" style="185" customWidth="1"/>
    <col min="4355" max="4355" width="26.7109375" style="185" customWidth="1"/>
    <col min="4356" max="4356" width="42.7109375" style="185" customWidth="1"/>
    <col min="4357" max="4357" width="11.85546875" style="185" bestFit="1" customWidth="1"/>
    <col min="4358" max="4608" width="8.85546875" style="185"/>
    <col min="4609" max="4609" width="7.28515625" style="185" customWidth="1"/>
    <col min="4610" max="4610" width="91.28515625" style="185" customWidth="1"/>
    <col min="4611" max="4611" width="26.7109375" style="185" customWidth="1"/>
    <col min="4612" max="4612" width="42.7109375" style="185" customWidth="1"/>
    <col min="4613" max="4613" width="11.85546875" style="185" bestFit="1" customWidth="1"/>
    <col min="4614" max="4864" width="8.85546875" style="185"/>
    <col min="4865" max="4865" width="7.28515625" style="185" customWidth="1"/>
    <col min="4866" max="4866" width="91.28515625" style="185" customWidth="1"/>
    <col min="4867" max="4867" width="26.7109375" style="185" customWidth="1"/>
    <col min="4868" max="4868" width="42.7109375" style="185" customWidth="1"/>
    <col min="4869" max="4869" width="11.85546875" style="185" bestFit="1" customWidth="1"/>
    <col min="4870" max="5120" width="8.85546875" style="185"/>
    <col min="5121" max="5121" width="7.28515625" style="185" customWidth="1"/>
    <col min="5122" max="5122" width="91.28515625" style="185" customWidth="1"/>
    <col min="5123" max="5123" width="26.7109375" style="185" customWidth="1"/>
    <col min="5124" max="5124" width="42.7109375" style="185" customWidth="1"/>
    <col min="5125" max="5125" width="11.85546875" style="185" bestFit="1" customWidth="1"/>
    <col min="5126" max="5376" width="8.85546875" style="185"/>
    <col min="5377" max="5377" width="7.28515625" style="185" customWidth="1"/>
    <col min="5378" max="5378" width="91.28515625" style="185" customWidth="1"/>
    <col min="5379" max="5379" width="26.7109375" style="185" customWidth="1"/>
    <col min="5380" max="5380" width="42.7109375" style="185" customWidth="1"/>
    <col min="5381" max="5381" width="11.85546875" style="185" bestFit="1" customWidth="1"/>
    <col min="5382" max="5632" width="8.85546875" style="185"/>
    <col min="5633" max="5633" width="7.28515625" style="185" customWidth="1"/>
    <col min="5634" max="5634" width="91.28515625" style="185" customWidth="1"/>
    <col min="5635" max="5635" width="26.7109375" style="185" customWidth="1"/>
    <col min="5636" max="5636" width="42.7109375" style="185" customWidth="1"/>
    <col min="5637" max="5637" width="11.85546875" style="185" bestFit="1" customWidth="1"/>
    <col min="5638" max="5888" width="8.85546875" style="185"/>
    <col min="5889" max="5889" width="7.28515625" style="185" customWidth="1"/>
    <col min="5890" max="5890" width="91.28515625" style="185" customWidth="1"/>
    <col min="5891" max="5891" width="26.7109375" style="185" customWidth="1"/>
    <col min="5892" max="5892" width="42.7109375" style="185" customWidth="1"/>
    <col min="5893" max="5893" width="11.85546875" style="185" bestFit="1" customWidth="1"/>
    <col min="5894" max="6144" width="8.85546875" style="185"/>
    <col min="6145" max="6145" width="7.28515625" style="185" customWidth="1"/>
    <col min="6146" max="6146" width="91.28515625" style="185" customWidth="1"/>
    <col min="6147" max="6147" width="26.7109375" style="185" customWidth="1"/>
    <col min="6148" max="6148" width="42.7109375" style="185" customWidth="1"/>
    <col min="6149" max="6149" width="11.85546875" style="185" bestFit="1" customWidth="1"/>
    <col min="6150" max="6400" width="8.85546875" style="185"/>
    <col min="6401" max="6401" width="7.28515625" style="185" customWidth="1"/>
    <col min="6402" max="6402" width="91.28515625" style="185" customWidth="1"/>
    <col min="6403" max="6403" width="26.7109375" style="185" customWidth="1"/>
    <col min="6404" max="6404" width="42.7109375" style="185" customWidth="1"/>
    <col min="6405" max="6405" width="11.85546875" style="185" bestFit="1" customWidth="1"/>
    <col min="6406" max="6656" width="8.85546875" style="185"/>
    <col min="6657" max="6657" width="7.28515625" style="185" customWidth="1"/>
    <col min="6658" max="6658" width="91.28515625" style="185" customWidth="1"/>
    <col min="6659" max="6659" width="26.7109375" style="185" customWidth="1"/>
    <col min="6660" max="6660" width="42.7109375" style="185" customWidth="1"/>
    <col min="6661" max="6661" width="11.85546875" style="185" bestFit="1" customWidth="1"/>
    <col min="6662" max="6912" width="8.85546875" style="185"/>
    <col min="6913" max="6913" width="7.28515625" style="185" customWidth="1"/>
    <col min="6914" max="6914" width="91.28515625" style="185" customWidth="1"/>
    <col min="6915" max="6915" width="26.7109375" style="185" customWidth="1"/>
    <col min="6916" max="6916" width="42.7109375" style="185" customWidth="1"/>
    <col min="6917" max="6917" width="11.85546875" style="185" bestFit="1" customWidth="1"/>
    <col min="6918" max="7168" width="8.85546875" style="185"/>
    <col min="7169" max="7169" width="7.28515625" style="185" customWidth="1"/>
    <col min="7170" max="7170" width="91.28515625" style="185" customWidth="1"/>
    <col min="7171" max="7171" width="26.7109375" style="185" customWidth="1"/>
    <col min="7172" max="7172" width="42.7109375" style="185" customWidth="1"/>
    <col min="7173" max="7173" width="11.85546875" style="185" bestFit="1" customWidth="1"/>
    <col min="7174" max="7424" width="8.85546875" style="185"/>
    <col min="7425" max="7425" width="7.28515625" style="185" customWidth="1"/>
    <col min="7426" max="7426" width="91.28515625" style="185" customWidth="1"/>
    <col min="7427" max="7427" width="26.7109375" style="185" customWidth="1"/>
    <col min="7428" max="7428" width="42.7109375" style="185" customWidth="1"/>
    <col min="7429" max="7429" width="11.85546875" style="185" bestFit="1" customWidth="1"/>
    <col min="7430" max="7680" width="8.85546875" style="185"/>
    <col min="7681" max="7681" width="7.28515625" style="185" customWidth="1"/>
    <col min="7682" max="7682" width="91.28515625" style="185" customWidth="1"/>
    <col min="7683" max="7683" width="26.7109375" style="185" customWidth="1"/>
    <col min="7684" max="7684" width="42.7109375" style="185" customWidth="1"/>
    <col min="7685" max="7685" width="11.85546875" style="185" bestFit="1" customWidth="1"/>
    <col min="7686" max="7936" width="8.85546875" style="185"/>
    <col min="7937" max="7937" width="7.28515625" style="185" customWidth="1"/>
    <col min="7938" max="7938" width="91.28515625" style="185" customWidth="1"/>
    <col min="7939" max="7939" width="26.7109375" style="185" customWidth="1"/>
    <col min="7940" max="7940" width="42.7109375" style="185" customWidth="1"/>
    <col min="7941" max="7941" width="11.85546875" style="185" bestFit="1" customWidth="1"/>
    <col min="7942" max="8192" width="8.85546875" style="185"/>
    <col min="8193" max="8193" width="7.28515625" style="185" customWidth="1"/>
    <col min="8194" max="8194" width="91.28515625" style="185" customWidth="1"/>
    <col min="8195" max="8195" width="26.7109375" style="185" customWidth="1"/>
    <col min="8196" max="8196" width="42.7109375" style="185" customWidth="1"/>
    <col min="8197" max="8197" width="11.85546875" style="185" bestFit="1" customWidth="1"/>
    <col min="8198" max="8448" width="8.85546875" style="185"/>
    <col min="8449" max="8449" width="7.28515625" style="185" customWidth="1"/>
    <col min="8450" max="8450" width="91.28515625" style="185" customWidth="1"/>
    <col min="8451" max="8451" width="26.7109375" style="185" customWidth="1"/>
    <col min="8452" max="8452" width="42.7109375" style="185" customWidth="1"/>
    <col min="8453" max="8453" width="11.85546875" style="185" bestFit="1" customWidth="1"/>
    <col min="8454" max="8704" width="8.85546875" style="185"/>
    <col min="8705" max="8705" width="7.28515625" style="185" customWidth="1"/>
    <col min="8706" max="8706" width="91.28515625" style="185" customWidth="1"/>
    <col min="8707" max="8707" width="26.7109375" style="185" customWidth="1"/>
    <col min="8708" max="8708" width="42.7109375" style="185" customWidth="1"/>
    <col min="8709" max="8709" width="11.85546875" style="185" bestFit="1" customWidth="1"/>
    <col min="8710" max="8960" width="8.85546875" style="185"/>
    <col min="8961" max="8961" width="7.28515625" style="185" customWidth="1"/>
    <col min="8962" max="8962" width="91.28515625" style="185" customWidth="1"/>
    <col min="8963" max="8963" width="26.7109375" style="185" customWidth="1"/>
    <col min="8964" max="8964" width="42.7109375" style="185" customWidth="1"/>
    <col min="8965" max="8965" width="11.85546875" style="185" bestFit="1" customWidth="1"/>
    <col min="8966" max="9216" width="8.85546875" style="185"/>
    <col min="9217" max="9217" width="7.28515625" style="185" customWidth="1"/>
    <col min="9218" max="9218" width="91.28515625" style="185" customWidth="1"/>
    <col min="9219" max="9219" width="26.7109375" style="185" customWidth="1"/>
    <col min="9220" max="9220" width="42.7109375" style="185" customWidth="1"/>
    <col min="9221" max="9221" width="11.85546875" style="185" bestFit="1" customWidth="1"/>
    <col min="9222" max="9472" width="8.85546875" style="185"/>
    <col min="9473" max="9473" width="7.28515625" style="185" customWidth="1"/>
    <col min="9474" max="9474" width="91.28515625" style="185" customWidth="1"/>
    <col min="9475" max="9475" width="26.7109375" style="185" customWidth="1"/>
    <col min="9476" max="9476" width="42.7109375" style="185" customWidth="1"/>
    <col min="9477" max="9477" width="11.85546875" style="185" bestFit="1" customWidth="1"/>
    <col min="9478" max="9728" width="8.85546875" style="185"/>
    <col min="9729" max="9729" width="7.28515625" style="185" customWidth="1"/>
    <col min="9730" max="9730" width="91.28515625" style="185" customWidth="1"/>
    <col min="9731" max="9731" width="26.7109375" style="185" customWidth="1"/>
    <col min="9732" max="9732" width="42.7109375" style="185" customWidth="1"/>
    <col min="9733" max="9733" width="11.85546875" style="185" bestFit="1" customWidth="1"/>
    <col min="9734" max="9984" width="8.85546875" style="185"/>
    <col min="9985" max="9985" width="7.28515625" style="185" customWidth="1"/>
    <col min="9986" max="9986" width="91.28515625" style="185" customWidth="1"/>
    <col min="9987" max="9987" width="26.7109375" style="185" customWidth="1"/>
    <col min="9988" max="9988" width="42.7109375" style="185" customWidth="1"/>
    <col min="9989" max="9989" width="11.85546875" style="185" bestFit="1" customWidth="1"/>
    <col min="9990" max="10240" width="8.85546875" style="185"/>
    <col min="10241" max="10241" width="7.28515625" style="185" customWidth="1"/>
    <col min="10242" max="10242" width="91.28515625" style="185" customWidth="1"/>
    <col min="10243" max="10243" width="26.7109375" style="185" customWidth="1"/>
    <col min="10244" max="10244" width="42.7109375" style="185" customWidth="1"/>
    <col min="10245" max="10245" width="11.85546875" style="185" bestFit="1" customWidth="1"/>
    <col min="10246" max="10496" width="8.85546875" style="185"/>
    <col min="10497" max="10497" width="7.28515625" style="185" customWidth="1"/>
    <col min="10498" max="10498" width="91.28515625" style="185" customWidth="1"/>
    <col min="10499" max="10499" width="26.7109375" style="185" customWidth="1"/>
    <col min="10500" max="10500" width="42.7109375" style="185" customWidth="1"/>
    <col min="10501" max="10501" width="11.85546875" style="185" bestFit="1" customWidth="1"/>
    <col min="10502" max="10752" width="8.85546875" style="185"/>
    <col min="10753" max="10753" width="7.28515625" style="185" customWidth="1"/>
    <col min="10754" max="10754" width="91.28515625" style="185" customWidth="1"/>
    <col min="10755" max="10755" width="26.7109375" style="185" customWidth="1"/>
    <col min="10756" max="10756" width="42.7109375" style="185" customWidth="1"/>
    <col min="10757" max="10757" width="11.85546875" style="185" bestFit="1" customWidth="1"/>
    <col min="10758" max="11008" width="8.85546875" style="185"/>
    <col min="11009" max="11009" width="7.28515625" style="185" customWidth="1"/>
    <col min="11010" max="11010" width="91.28515625" style="185" customWidth="1"/>
    <col min="11011" max="11011" width="26.7109375" style="185" customWidth="1"/>
    <col min="11012" max="11012" width="42.7109375" style="185" customWidth="1"/>
    <col min="11013" max="11013" width="11.85546875" style="185" bestFit="1" customWidth="1"/>
    <col min="11014" max="11264" width="8.85546875" style="185"/>
    <col min="11265" max="11265" width="7.28515625" style="185" customWidth="1"/>
    <col min="11266" max="11266" width="91.28515625" style="185" customWidth="1"/>
    <col min="11267" max="11267" width="26.7109375" style="185" customWidth="1"/>
    <col min="11268" max="11268" width="42.7109375" style="185" customWidth="1"/>
    <col min="11269" max="11269" width="11.85546875" style="185" bestFit="1" customWidth="1"/>
    <col min="11270" max="11520" width="8.85546875" style="185"/>
    <col min="11521" max="11521" width="7.28515625" style="185" customWidth="1"/>
    <col min="11522" max="11522" width="91.28515625" style="185" customWidth="1"/>
    <col min="11523" max="11523" width="26.7109375" style="185" customWidth="1"/>
    <col min="11524" max="11524" width="42.7109375" style="185" customWidth="1"/>
    <col min="11525" max="11525" width="11.85546875" style="185" bestFit="1" customWidth="1"/>
    <col min="11526" max="11776" width="8.85546875" style="185"/>
    <col min="11777" max="11777" width="7.28515625" style="185" customWidth="1"/>
    <col min="11778" max="11778" width="91.28515625" style="185" customWidth="1"/>
    <col min="11779" max="11779" width="26.7109375" style="185" customWidth="1"/>
    <col min="11780" max="11780" width="42.7109375" style="185" customWidth="1"/>
    <col min="11781" max="11781" width="11.85546875" style="185" bestFit="1" customWidth="1"/>
    <col min="11782" max="12032" width="8.85546875" style="185"/>
    <col min="12033" max="12033" width="7.28515625" style="185" customWidth="1"/>
    <col min="12034" max="12034" width="91.28515625" style="185" customWidth="1"/>
    <col min="12035" max="12035" width="26.7109375" style="185" customWidth="1"/>
    <col min="12036" max="12036" width="42.7109375" style="185" customWidth="1"/>
    <col min="12037" max="12037" width="11.85546875" style="185" bestFit="1" customWidth="1"/>
    <col min="12038" max="12288" width="8.85546875" style="185"/>
    <col min="12289" max="12289" width="7.28515625" style="185" customWidth="1"/>
    <col min="12290" max="12290" width="91.28515625" style="185" customWidth="1"/>
    <col min="12291" max="12291" width="26.7109375" style="185" customWidth="1"/>
    <col min="12292" max="12292" width="42.7109375" style="185" customWidth="1"/>
    <col min="12293" max="12293" width="11.85546875" style="185" bestFit="1" customWidth="1"/>
    <col min="12294" max="12544" width="8.85546875" style="185"/>
    <col min="12545" max="12545" width="7.28515625" style="185" customWidth="1"/>
    <col min="12546" max="12546" width="91.28515625" style="185" customWidth="1"/>
    <col min="12547" max="12547" width="26.7109375" style="185" customWidth="1"/>
    <col min="12548" max="12548" width="42.7109375" style="185" customWidth="1"/>
    <col min="12549" max="12549" width="11.85546875" style="185" bestFit="1" customWidth="1"/>
    <col min="12550" max="12800" width="8.85546875" style="185"/>
    <col min="12801" max="12801" width="7.28515625" style="185" customWidth="1"/>
    <col min="12802" max="12802" width="91.28515625" style="185" customWidth="1"/>
    <col min="12803" max="12803" width="26.7109375" style="185" customWidth="1"/>
    <col min="12804" max="12804" width="42.7109375" style="185" customWidth="1"/>
    <col min="12805" max="12805" width="11.85546875" style="185" bestFit="1" customWidth="1"/>
    <col min="12806" max="13056" width="8.85546875" style="185"/>
    <col min="13057" max="13057" width="7.28515625" style="185" customWidth="1"/>
    <col min="13058" max="13058" width="91.28515625" style="185" customWidth="1"/>
    <col min="13059" max="13059" width="26.7109375" style="185" customWidth="1"/>
    <col min="13060" max="13060" width="42.7109375" style="185" customWidth="1"/>
    <col min="13061" max="13061" width="11.85546875" style="185" bestFit="1" customWidth="1"/>
    <col min="13062" max="13312" width="8.85546875" style="185"/>
    <col min="13313" max="13313" width="7.28515625" style="185" customWidth="1"/>
    <col min="13314" max="13314" width="91.28515625" style="185" customWidth="1"/>
    <col min="13315" max="13315" width="26.7109375" style="185" customWidth="1"/>
    <col min="13316" max="13316" width="42.7109375" style="185" customWidth="1"/>
    <col min="13317" max="13317" width="11.85546875" style="185" bestFit="1" customWidth="1"/>
    <col min="13318" max="13568" width="8.85546875" style="185"/>
    <col min="13569" max="13569" width="7.28515625" style="185" customWidth="1"/>
    <col min="13570" max="13570" width="91.28515625" style="185" customWidth="1"/>
    <col min="13571" max="13571" width="26.7109375" style="185" customWidth="1"/>
    <col min="13572" max="13572" width="42.7109375" style="185" customWidth="1"/>
    <col min="13573" max="13573" width="11.85546875" style="185" bestFit="1" customWidth="1"/>
    <col min="13574" max="13824" width="8.85546875" style="185"/>
    <col min="13825" max="13825" width="7.28515625" style="185" customWidth="1"/>
    <col min="13826" max="13826" width="91.28515625" style="185" customWidth="1"/>
    <col min="13827" max="13827" width="26.7109375" style="185" customWidth="1"/>
    <col min="13828" max="13828" width="42.7109375" style="185" customWidth="1"/>
    <col min="13829" max="13829" width="11.85546875" style="185" bestFit="1" customWidth="1"/>
    <col min="13830" max="14080" width="8.85546875" style="185"/>
    <col min="14081" max="14081" width="7.28515625" style="185" customWidth="1"/>
    <col min="14082" max="14082" width="91.28515625" style="185" customWidth="1"/>
    <col min="14083" max="14083" width="26.7109375" style="185" customWidth="1"/>
    <col min="14084" max="14084" width="42.7109375" style="185" customWidth="1"/>
    <col min="14085" max="14085" width="11.85546875" style="185" bestFit="1" customWidth="1"/>
    <col min="14086" max="14336" width="8.85546875" style="185"/>
    <col min="14337" max="14337" width="7.28515625" style="185" customWidth="1"/>
    <col min="14338" max="14338" width="91.28515625" style="185" customWidth="1"/>
    <col min="14339" max="14339" width="26.7109375" style="185" customWidth="1"/>
    <col min="14340" max="14340" width="42.7109375" style="185" customWidth="1"/>
    <col min="14341" max="14341" width="11.85546875" style="185" bestFit="1" customWidth="1"/>
    <col min="14342" max="14592" width="8.85546875" style="185"/>
    <col min="14593" max="14593" width="7.28515625" style="185" customWidth="1"/>
    <col min="14594" max="14594" width="91.28515625" style="185" customWidth="1"/>
    <col min="14595" max="14595" width="26.7109375" style="185" customWidth="1"/>
    <col min="14596" max="14596" width="42.7109375" style="185" customWidth="1"/>
    <col min="14597" max="14597" width="11.85546875" style="185" bestFit="1" customWidth="1"/>
    <col min="14598" max="14848" width="8.85546875" style="185"/>
    <col min="14849" max="14849" width="7.28515625" style="185" customWidth="1"/>
    <col min="14850" max="14850" width="91.28515625" style="185" customWidth="1"/>
    <col min="14851" max="14851" width="26.7109375" style="185" customWidth="1"/>
    <col min="14852" max="14852" width="42.7109375" style="185" customWidth="1"/>
    <col min="14853" max="14853" width="11.85546875" style="185" bestFit="1" customWidth="1"/>
    <col min="14854" max="15104" width="8.85546875" style="185"/>
    <col min="15105" max="15105" width="7.28515625" style="185" customWidth="1"/>
    <col min="15106" max="15106" width="91.28515625" style="185" customWidth="1"/>
    <col min="15107" max="15107" width="26.7109375" style="185" customWidth="1"/>
    <col min="15108" max="15108" width="42.7109375" style="185" customWidth="1"/>
    <col min="15109" max="15109" width="11.85546875" style="185" bestFit="1" customWidth="1"/>
    <col min="15110" max="15360" width="8.85546875" style="185"/>
    <col min="15361" max="15361" width="7.28515625" style="185" customWidth="1"/>
    <col min="15362" max="15362" width="91.28515625" style="185" customWidth="1"/>
    <col min="15363" max="15363" width="26.7109375" style="185" customWidth="1"/>
    <col min="15364" max="15364" width="42.7109375" style="185" customWidth="1"/>
    <col min="15365" max="15365" width="11.85546875" style="185" bestFit="1" customWidth="1"/>
    <col min="15366" max="15616" width="8.85546875" style="185"/>
    <col min="15617" max="15617" width="7.28515625" style="185" customWidth="1"/>
    <col min="15618" max="15618" width="91.28515625" style="185" customWidth="1"/>
    <col min="15619" max="15619" width="26.7109375" style="185" customWidth="1"/>
    <col min="15620" max="15620" width="42.7109375" style="185" customWidth="1"/>
    <col min="15621" max="15621" width="11.85546875" style="185" bestFit="1" customWidth="1"/>
    <col min="15622" max="15872" width="8.85546875" style="185"/>
    <col min="15873" max="15873" width="7.28515625" style="185" customWidth="1"/>
    <col min="15874" max="15874" width="91.28515625" style="185" customWidth="1"/>
    <col min="15875" max="15875" width="26.7109375" style="185" customWidth="1"/>
    <col min="15876" max="15876" width="42.7109375" style="185" customWidth="1"/>
    <col min="15877" max="15877" width="11.85546875" style="185" bestFit="1" customWidth="1"/>
    <col min="15878" max="16128" width="8.85546875" style="185"/>
    <col min="16129" max="16129" width="7.28515625" style="185" customWidth="1"/>
    <col min="16130" max="16130" width="91.28515625" style="185" customWidth="1"/>
    <col min="16131" max="16131" width="26.7109375" style="185" customWidth="1"/>
    <col min="16132" max="16132" width="42.7109375" style="185" customWidth="1"/>
    <col min="16133" max="16133" width="11.85546875" style="185" bestFit="1" customWidth="1"/>
    <col min="16134" max="16384" width="8.85546875" style="185"/>
  </cols>
  <sheetData>
    <row r="1" spans="1:11" ht="18.75" x14ac:dyDescent="0.3">
      <c r="A1" s="178"/>
      <c r="B1" s="178"/>
      <c r="C1" s="178"/>
      <c r="D1" s="372" t="s">
        <v>527</v>
      </c>
    </row>
    <row r="2" spans="1:11" ht="12.75" customHeight="1" x14ac:dyDescent="0.3">
      <c r="A2" s="178"/>
      <c r="B2" s="178"/>
      <c r="C2" s="178"/>
      <c r="D2" s="178"/>
    </row>
    <row r="3" spans="1:11" ht="29.25" customHeight="1" x14ac:dyDescent="0.25">
      <c r="A3" s="1211" t="s">
        <v>654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84"/>
      <c r="B8" s="178"/>
      <c r="C8" s="178"/>
      <c r="D8" s="178"/>
      <c r="E8" s="285"/>
      <c r="F8" s="285"/>
      <c r="G8" s="285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37.5" x14ac:dyDescent="0.3">
      <c r="A13" s="161">
        <v>1</v>
      </c>
      <c r="B13" s="116" t="s">
        <v>696</v>
      </c>
      <c r="C13" s="606" t="s">
        <v>697</v>
      </c>
      <c r="D13" s="774">
        <f>14057.4+2537.6-16595</f>
        <v>0</v>
      </c>
      <c r="E13" s="525"/>
      <c r="F13" s="220"/>
      <c r="G13" s="220">
        <f>D13-F13</f>
        <v>0</v>
      </c>
    </row>
    <row r="14" spans="1:11" s="274" customFormat="1" ht="18.75" hidden="1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</row>
    <row r="15" spans="1:11" s="274" customFormat="1" ht="18.75" hidden="1" x14ac:dyDescent="0.3">
      <c r="A15" s="161"/>
      <c r="B15" s="116"/>
      <c r="C15" s="260"/>
      <c r="D15" s="521"/>
      <c r="E15" s="525"/>
      <c r="F15" s="220"/>
      <c r="G15" s="220">
        <f t="shared" si="0"/>
        <v>0</v>
      </c>
    </row>
    <row r="16" spans="1:11" s="274" customFormat="1" ht="18.75" hidden="1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hidden="1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hidden="1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hidden="1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67" customFormat="1" ht="18.75" hidden="1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s="274" customFormat="1" ht="18.75" hidden="1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hidden="1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82" customFormat="1" ht="23.25" hidden="1" customHeigh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18.75" hidden="1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hidden="1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hidden="1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hidden="1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267" customFormat="1" ht="18.75" hidden="1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s="267" customFormat="1" ht="18.75" hidden="1" x14ac:dyDescent="0.3">
      <c r="A29" s="161"/>
      <c r="B29" s="116"/>
      <c r="C29" s="260"/>
      <c r="D29" s="521"/>
      <c r="E29" s="525"/>
      <c r="F29" s="220"/>
      <c r="G29" s="220"/>
    </row>
    <row r="30" spans="1:7" s="267" customFormat="1" ht="18.75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SUM(F13:F29)</f>
        <v>0</v>
      </c>
      <c r="G30" s="223">
        <f>SUM(G13:G29)</f>
        <v>0</v>
      </c>
    </row>
    <row r="31" spans="1:7" s="267" customFormat="1" ht="18.75" x14ac:dyDescent="0.3">
      <c r="A31" s="544"/>
      <c r="B31" s="545"/>
      <c r="C31" s="546"/>
      <c r="D31" s="547"/>
      <c r="E31" s="548"/>
      <c r="F31" s="548"/>
      <c r="G31" s="548"/>
    </row>
    <row r="32" spans="1:7" s="267" customFormat="1" ht="18.75" x14ac:dyDescent="0.25">
      <c r="A32" s="1001" t="s">
        <v>541</v>
      </c>
      <c r="B32" s="84"/>
      <c r="C32" s="378"/>
      <c r="D32" s="1000" t="s">
        <v>694</v>
      </c>
      <c r="E32" s="84"/>
      <c r="F32" s="181"/>
      <c r="G32" s="84"/>
    </row>
    <row r="33" spans="1:7" s="267" customFormat="1" x14ac:dyDescent="0.25">
      <c r="A33" s="181"/>
      <c r="B33" s="389"/>
      <c r="C33" s="391" t="s">
        <v>171</v>
      </c>
      <c r="D33" s="391" t="s">
        <v>172</v>
      </c>
      <c r="E33" s="389"/>
      <c r="F33" s="181"/>
      <c r="G33" s="389"/>
    </row>
    <row r="34" spans="1:7" s="267" customFormat="1" x14ac:dyDescent="0.25">
      <c r="A34" s="389"/>
      <c r="B34" s="82"/>
      <c r="C34" s="82"/>
      <c r="D34" s="82"/>
      <c r="E34" s="82"/>
      <c r="F34" s="181"/>
      <c r="G34" s="82"/>
    </row>
    <row r="35" spans="1:7" s="267" customFormat="1" ht="18.75" x14ac:dyDescent="0.25">
      <c r="A35" s="97" t="s">
        <v>173</v>
      </c>
      <c r="B35" s="84"/>
      <c r="C35" s="378"/>
      <c r="D35" s="1002" t="s">
        <v>810</v>
      </c>
      <c r="E35" s="84"/>
      <c r="F35" s="181"/>
      <c r="G35" s="84"/>
    </row>
    <row r="36" spans="1:7" s="267" customFormat="1" x14ac:dyDescent="0.25">
      <c r="A36" s="181"/>
      <c r="B36" s="389"/>
      <c r="C36" s="391" t="s">
        <v>171</v>
      </c>
      <c r="D36" s="391" t="s">
        <v>172</v>
      </c>
      <c r="E36" s="389"/>
      <c r="F36" s="181"/>
      <c r="G36" s="389"/>
    </row>
    <row r="45" spans="1:7" ht="15.75" hidden="1" customHeight="1" x14ac:dyDescent="0.25"/>
    <row r="46" spans="1:7" ht="15.75" hidden="1" customHeight="1" x14ac:dyDescent="0.25"/>
    <row r="47" spans="1:7" ht="15.75" hidden="1" customHeight="1" x14ac:dyDescent="0.25"/>
    <row r="48" spans="1:7" ht="15.75" hidden="1" customHeight="1" x14ac:dyDescent="0.25"/>
    <row r="49" ht="15.75" hidden="1" customHeight="1" x14ac:dyDescent="0.25"/>
    <row r="50" ht="15.75" hidden="1" customHeight="1" x14ac:dyDescent="0.25"/>
    <row r="51" ht="21.75" hidden="1" customHeight="1" x14ac:dyDescent="0.25"/>
    <row r="56" ht="15.75" hidden="1" customHeight="1" x14ac:dyDescent="0.25"/>
    <row r="57" ht="15.75" hidden="1" customHeight="1" x14ac:dyDescent="0.25"/>
    <row r="58" ht="15.75" hidden="1" customHeight="1" x14ac:dyDescent="0.25"/>
    <row r="59" ht="15.75" hidden="1" customHeight="1" x14ac:dyDescent="0.25"/>
    <row r="60" ht="15.75" hidden="1" customHeight="1" x14ac:dyDescent="0.25"/>
    <row r="61" ht="15.75" hidden="1" customHeight="1" x14ac:dyDescent="0.25"/>
    <row r="62" ht="15.75" hidden="1" customHeight="1" x14ac:dyDescent="0.25"/>
    <row r="63" ht="15.75" hidden="1" customHeight="1" x14ac:dyDescent="0.25"/>
    <row r="67" ht="15.75" hidden="1" customHeight="1" x14ac:dyDescent="0.25"/>
    <row r="68" ht="15.75" hidden="1" customHeight="1" x14ac:dyDescent="0.25"/>
    <row r="69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topLeftCell="E3" zoomScaleNormal="100" zoomScaleSheetLayoutView="80" workbookViewId="0">
      <selection activeCell="N27" sqref="N27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1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834480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37.5" x14ac:dyDescent="0.3">
      <c r="A35" s="495"/>
      <c r="B35" s="507" t="s">
        <v>695</v>
      </c>
      <c r="C35" s="492"/>
      <c r="D35" s="467"/>
      <c r="E35" s="492"/>
      <c r="F35" s="760">
        <f>779760+54720</f>
        <v>834480</v>
      </c>
      <c r="G35" s="220"/>
      <c r="H35" s="220"/>
      <c r="I35" s="220">
        <f t="shared" si="0"/>
        <v>834480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834480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1001" t="s">
        <v>541</v>
      </c>
      <c r="B47" s="84"/>
      <c r="C47" s="84"/>
      <c r="D47" s="378"/>
      <c r="E47" s="84"/>
      <c r="F47" s="1000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1002" t="s">
        <v>810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A3" sqref="A3:E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A3" sqref="A3:E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652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8"/>
  <sheetViews>
    <sheetView view="pageBreakPreview" topLeftCell="A10" zoomScale="90" zoomScaleSheetLayoutView="90" workbookViewId="0">
      <selection activeCell="A3" sqref="A3:E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/>
      <c r="C13" s="297"/>
      <c r="D13" s="298"/>
      <c r="E13" s="299"/>
      <c r="F13" s="246"/>
      <c r="G13" s="246"/>
      <c r="H13" s="246">
        <f>E13-G13</f>
        <v>0</v>
      </c>
      <c r="I13" s="290"/>
      <c r="K13" s="300"/>
    </row>
    <row r="14" spans="1:11" ht="18.75" x14ac:dyDescent="0.3">
      <c r="A14" s="271">
        <v>2</v>
      </c>
      <c r="B14" s="301"/>
      <c r="C14" s="297"/>
      <c r="D14" s="298"/>
      <c r="E14" s="299"/>
      <c r="F14" s="246"/>
      <c r="G14" s="246"/>
      <c r="H14" s="246">
        <f t="shared" ref="H14:H28" si="0">E14-G14</f>
        <v>0</v>
      </c>
      <c r="I14" s="290"/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si="0"/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0</v>
      </c>
      <c r="F30" s="223" t="s">
        <v>438</v>
      </c>
      <c r="G30" s="223">
        <f>SUM(G13:G29)</f>
        <v>0</v>
      </c>
      <c r="H30" s="223">
        <f>SUM(H13:H29)</f>
        <v>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8"/>
  <sheetViews>
    <sheetView view="pageBreakPreview" topLeftCell="A13" zoomScale="90" zoomScaleSheetLayoutView="90" workbookViewId="0">
      <selection activeCell="A3" sqref="A3:E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662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/>
      <c r="C13" s="297"/>
      <c r="D13" s="298"/>
      <c r="E13" s="299"/>
      <c r="F13" s="246"/>
      <c r="G13" s="246"/>
      <c r="H13" s="246">
        <f>E13-G13</f>
        <v>0</v>
      </c>
      <c r="I13" s="290"/>
      <c r="K13" s="300"/>
    </row>
    <row r="14" spans="1:11" ht="18.75" x14ac:dyDescent="0.3">
      <c r="A14" s="271">
        <v>2</v>
      </c>
      <c r="B14" s="301"/>
      <c r="C14" s="297"/>
      <c r="D14" s="298"/>
      <c r="E14" s="299"/>
      <c r="F14" s="246"/>
      <c r="G14" s="246"/>
      <c r="H14" s="246">
        <f t="shared" ref="H14:H28" si="0">E14-G14</f>
        <v>0</v>
      </c>
      <c r="I14" s="290"/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si="0"/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0</v>
      </c>
      <c r="F30" s="223" t="s">
        <v>438</v>
      </c>
      <c r="G30" s="223">
        <f>SUM(G13:G29)</f>
        <v>0</v>
      </c>
      <c r="H30" s="223">
        <f>SUM(H13:H29)</f>
        <v>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A3" sqref="A3:E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651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A3" sqref="A3:E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6"/>
  <sheetViews>
    <sheetView view="pageBreakPreview" zoomScale="70" zoomScaleSheetLayoutView="70" workbookViewId="0">
      <selection activeCell="A3" sqref="A3:E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28.85546875" style="267" customWidth="1"/>
    <col min="5" max="7" width="24.42578125" style="267" customWidth="1"/>
    <col min="8" max="8" width="13.85546875" style="267" customWidth="1"/>
    <col min="9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28.85546875" style="267" customWidth="1"/>
    <col min="261" max="263" width="24.42578125" style="267" customWidth="1"/>
    <col min="264" max="264" width="13.85546875" style="267" customWidth="1"/>
    <col min="265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28.85546875" style="267" customWidth="1"/>
    <col min="517" max="519" width="24.42578125" style="267" customWidth="1"/>
    <col min="520" max="520" width="13.85546875" style="267" customWidth="1"/>
    <col min="521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28.85546875" style="267" customWidth="1"/>
    <col min="773" max="775" width="24.42578125" style="267" customWidth="1"/>
    <col min="776" max="776" width="13.85546875" style="267" customWidth="1"/>
    <col min="777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28.85546875" style="267" customWidth="1"/>
    <col min="1029" max="1031" width="24.42578125" style="267" customWidth="1"/>
    <col min="1032" max="1032" width="13.85546875" style="267" customWidth="1"/>
    <col min="1033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28.85546875" style="267" customWidth="1"/>
    <col min="1285" max="1287" width="24.42578125" style="267" customWidth="1"/>
    <col min="1288" max="1288" width="13.85546875" style="267" customWidth="1"/>
    <col min="1289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28.85546875" style="267" customWidth="1"/>
    <col min="1541" max="1543" width="24.42578125" style="267" customWidth="1"/>
    <col min="1544" max="1544" width="13.85546875" style="267" customWidth="1"/>
    <col min="1545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28.85546875" style="267" customWidth="1"/>
    <col min="1797" max="1799" width="24.42578125" style="267" customWidth="1"/>
    <col min="1800" max="1800" width="13.85546875" style="267" customWidth="1"/>
    <col min="1801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28.85546875" style="267" customWidth="1"/>
    <col min="2053" max="2055" width="24.42578125" style="267" customWidth="1"/>
    <col min="2056" max="2056" width="13.85546875" style="267" customWidth="1"/>
    <col min="2057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28.85546875" style="267" customWidth="1"/>
    <col min="2309" max="2311" width="24.42578125" style="267" customWidth="1"/>
    <col min="2312" max="2312" width="13.85546875" style="267" customWidth="1"/>
    <col min="2313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28.85546875" style="267" customWidth="1"/>
    <col min="2565" max="2567" width="24.42578125" style="267" customWidth="1"/>
    <col min="2568" max="2568" width="13.85546875" style="267" customWidth="1"/>
    <col min="2569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28.85546875" style="267" customWidth="1"/>
    <col min="2821" max="2823" width="24.42578125" style="267" customWidth="1"/>
    <col min="2824" max="2824" width="13.85546875" style="267" customWidth="1"/>
    <col min="2825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28.85546875" style="267" customWidth="1"/>
    <col min="3077" max="3079" width="24.42578125" style="267" customWidth="1"/>
    <col min="3080" max="3080" width="13.85546875" style="267" customWidth="1"/>
    <col min="3081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28.85546875" style="267" customWidth="1"/>
    <col min="3333" max="3335" width="24.42578125" style="267" customWidth="1"/>
    <col min="3336" max="3336" width="13.85546875" style="267" customWidth="1"/>
    <col min="3337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28.85546875" style="267" customWidth="1"/>
    <col min="3589" max="3591" width="24.42578125" style="267" customWidth="1"/>
    <col min="3592" max="3592" width="13.85546875" style="267" customWidth="1"/>
    <col min="3593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28.85546875" style="267" customWidth="1"/>
    <col min="3845" max="3847" width="24.42578125" style="267" customWidth="1"/>
    <col min="3848" max="3848" width="13.85546875" style="267" customWidth="1"/>
    <col min="3849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28.85546875" style="267" customWidth="1"/>
    <col min="4101" max="4103" width="24.42578125" style="267" customWidth="1"/>
    <col min="4104" max="4104" width="13.85546875" style="267" customWidth="1"/>
    <col min="4105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28.85546875" style="267" customWidth="1"/>
    <col min="4357" max="4359" width="24.42578125" style="267" customWidth="1"/>
    <col min="4360" max="4360" width="13.85546875" style="267" customWidth="1"/>
    <col min="4361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28.85546875" style="267" customWidth="1"/>
    <col min="4613" max="4615" width="24.42578125" style="267" customWidth="1"/>
    <col min="4616" max="4616" width="13.85546875" style="267" customWidth="1"/>
    <col min="4617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28.85546875" style="267" customWidth="1"/>
    <col min="4869" max="4871" width="24.42578125" style="267" customWidth="1"/>
    <col min="4872" max="4872" width="13.85546875" style="267" customWidth="1"/>
    <col min="4873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28.85546875" style="267" customWidth="1"/>
    <col min="5125" max="5127" width="24.42578125" style="267" customWidth="1"/>
    <col min="5128" max="5128" width="13.85546875" style="267" customWidth="1"/>
    <col min="5129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28.85546875" style="267" customWidth="1"/>
    <col min="5381" max="5383" width="24.42578125" style="267" customWidth="1"/>
    <col min="5384" max="5384" width="13.85546875" style="267" customWidth="1"/>
    <col min="5385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28.85546875" style="267" customWidth="1"/>
    <col min="5637" max="5639" width="24.42578125" style="267" customWidth="1"/>
    <col min="5640" max="5640" width="13.85546875" style="267" customWidth="1"/>
    <col min="5641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28.85546875" style="267" customWidth="1"/>
    <col min="5893" max="5895" width="24.42578125" style="267" customWidth="1"/>
    <col min="5896" max="5896" width="13.85546875" style="267" customWidth="1"/>
    <col min="5897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28.85546875" style="267" customWidth="1"/>
    <col min="6149" max="6151" width="24.42578125" style="267" customWidth="1"/>
    <col min="6152" max="6152" width="13.85546875" style="267" customWidth="1"/>
    <col min="6153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28.85546875" style="267" customWidth="1"/>
    <col min="6405" max="6407" width="24.42578125" style="267" customWidth="1"/>
    <col min="6408" max="6408" width="13.85546875" style="267" customWidth="1"/>
    <col min="6409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28.85546875" style="267" customWidth="1"/>
    <col min="6661" max="6663" width="24.42578125" style="267" customWidth="1"/>
    <col min="6664" max="6664" width="13.85546875" style="267" customWidth="1"/>
    <col min="6665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28.85546875" style="267" customWidth="1"/>
    <col min="6917" max="6919" width="24.42578125" style="267" customWidth="1"/>
    <col min="6920" max="6920" width="13.85546875" style="267" customWidth="1"/>
    <col min="6921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28.85546875" style="267" customWidth="1"/>
    <col min="7173" max="7175" width="24.42578125" style="267" customWidth="1"/>
    <col min="7176" max="7176" width="13.85546875" style="267" customWidth="1"/>
    <col min="7177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28.85546875" style="267" customWidth="1"/>
    <col min="7429" max="7431" width="24.42578125" style="267" customWidth="1"/>
    <col min="7432" max="7432" width="13.85546875" style="267" customWidth="1"/>
    <col min="7433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28.85546875" style="267" customWidth="1"/>
    <col min="7685" max="7687" width="24.42578125" style="267" customWidth="1"/>
    <col min="7688" max="7688" width="13.85546875" style="267" customWidth="1"/>
    <col min="7689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28.85546875" style="267" customWidth="1"/>
    <col min="7941" max="7943" width="24.42578125" style="267" customWidth="1"/>
    <col min="7944" max="7944" width="13.85546875" style="267" customWidth="1"/>
    <col min="7945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28.85546875" style="267" customWidth="1"/>
    <col min="8197" max="8199" width="24.42578125" style="267" customWidth="1"/>
    <col min="8200" max="8200" width="13.85546875" style="267" customWidth="1"/>
    <col min="8201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28.85546875" style="267" customWidth="1"/>
    <col min="8453" max="8455" width="24.42578125" style="267" customWidth="1"/>
    <col min="8456" max="8456" width="13.85546875" style="267" customWidth="1"/>
    <col min="8457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28.85546875" style="267" customWidth="1"/>
    <col min="8709" max="8711" width="24.42578125" style="267" customWidth="1"/>
    <col min="8712" max="8712" width="13.85546875" style="267" customWidth="1"/>
    <col min="8713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28.85546875" style="267" customWidth="1"/>
    <col min="8965" max="8967" width="24.42578125" style="267" customWidth="1"/>
    <col min="8968" max="8968" width="13.85546875" style="267" customWidth="1"/>
    <col min="8969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28.85546875" style="267" customWidth="1"/>
    <col min="9221" max="9223" width="24.42578125" style="267" customWidth="1"/>
    <col min="9224" max="9224" width="13.85546875" style="267" customWidth="1"/>
    <col min="9225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28.85546875" style="267" customWidth="1"/>
    <col min="9477" max="9479" width="24.42578125" style="267" customWidth="1"/>
    <col min="9480" max="9480" width="13.85546875" style="267" customWidth="1"/>
    <col min="9481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28.85546875" style="267" customWidth="1"/>
    <col min="9733" max="9735" width="24.42578125" style="267" customWidth="1"/>
    <col min="9736" max="9736" width="13.85546875" style="267" customWidth="1"/>
    <col min="9737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28.85546875" style="267" customWidth="1"/>
    <col min="9989" max="9991" width="24.42578125" style="267" customWidth="1"/>
    <col min="9992" max="9992" width="13.85546875" style="267" customWidth="1"/>
    <col min="9993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28.85546875" style="267" customWidth="1"/>
    <col min="10245" max="10247" width="24.42578125" style="267" customWidth="1"/>
    <col min="10248" max="10248" width="13.85546875" style="267" customWidth="1"/>
    <col min="10249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28.85546875" style="267" customWidth="1"/>
    <col min="10501" max="10503" width="24.42578125" style="267" customWidth="1"/>
    <col min="10504" max="10504" width="13.85546875" style="267" customWidth="1"/>
    <col min="10505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28.85546875" style="267" customWidth="1"/>
    <col min="10757" max="10759" width="24.42578125" style="267" customWidth="1"/>
    <col min="10760" max="10760" width="13.85546875" style="267" customWidth="1"/>
    <col min="10761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28.85546875" style="267" customWidth="1"/>
    <col min="11013" max="11015" width="24.42578125" style="267" customWidth="1"/>
    <col min="11016" max="11016" width="13.85546875" style="267" customWidth="1"/>
    <col min="11017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28.85546875" style="267" customWidth="1"/>
    <col min="11269" max="11271" width="24.42578125" style="267" customWidth="1"/>
    <col min="11272" max="11272" width="13.85546875" style="267" customWidth="1"/>
    <col min="11273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28.85546875" style="267" customWidth="1"/>
    <col min="11525" max="11527" width="24.42578125" style="267" customWidth="1"/>
    <col min="11528" max="11528" width="13.85546875" style="267" customWidth="1"/>
    <col min="11529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28.85546875" style="267" customWidth="1"/>
    <col min="11781" max="11783" width="24.42578125" style="267" customWidth="1"/>
    <col min="11784" max="11784" width="13.85546875" style="267" customWidth="1"/>
    <col min="11785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28.85546875" style="267" customWidth="1"/>
    <col min="12037" max="12039" width="24.42578125" style="267" customWidth="1"/>
    <col min="12040" max="12040" width="13.85546875" style="267" customWidth="1"/>
    <col min="12041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28.85546875" style="267" customWidth="1"/>
    <col min="12293" max="12295" width="24.42578125" style="267" customWidth="1"/>
    <col min="12296" max="12296" width="13.85546875" style="267" customWidth="1"/>
    <col min="12297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28.85546875" style="267" customWidth="1"/>
    <col min="12549" max="12551" width="24.42578125" style="267" customWidth="1"/>
    <col min="12552" max="12552" width="13.85546875" style="267" customWidth="1"/>
    <col min="12553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28.85546875" style="267" customWidth="1"/>
    <col min="12805" max="12807" width="24.42578125" style="267" customWidth="1"/>
    <col min="12808" max="12808" width="13.85546875" style="267" customWidth="1"/>
    <col min="12809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28.85546875" style="267" customWidth="1"/>
    <col min="13061" max="13063" width="24.42578125" style="267" customWidth="1"/>
    <col min="13064" max="13064" width="13.85546875" style="267" customWidth="1"/>
    <col min="13065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28.85546875" style="267" customWidth="1"/>
    <col min="13317" max="13319" width="24.42578125" style="267" customWidth="1"/>
    <col min="13320" max="13320" width="13.85546875" style="267" customWidth="1"/>
    <col min="13321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28.85546875" style="267" customWidth="1"/>
    <col min="13573" max="13575" width="24.42578125" style="267" customWidth="1"/>
    <col min="13576" max="13576" width="13.85546875" style="267" customWidth="1"/>
    <col min="13577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28.85546875" style="267" customWidth="1"/>
    <col min="13829" max="13831" width="24.42578125" style="267" customWidth="1"/>
    <col min="13832" max="13832" width="13.85546875" style="267" customWidth="1"/>
    <col min="13833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28.85546875" style="267" customWidth="1"/>
    <col min="14085" max="14087" width="24.42578125" style="267" customWidth="1"/>
    <col min="14088" max="14088" width="13.85546875" style="267" customWidth="1"/>
    <col min="14089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28.85546875" style="267" customWidth="1"/>
    <col min="14341" max="14343" width="24.42578125" style="267" customWidth="1"/>
    <col min="14344" max="14344" width="13.85546875" style="267" customWidth="1"/>
    <col min="14345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28.85546875" style="267" customWidth="1"/>
    <col min="14597" max="14599" width="24.42578125" style="267" customWidth="1"/>
    <col min="14600" max="14600" width="13.85546875" style="267" customWidth="1"/>
    <col min="14601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28.85546875" style="267" customWidth="1"/>
    <col min="14853" max="14855" width="24.42578125" style="267" customWidth="1"/>
    <col min="14856" max="14856" width="13.85546875" style="267" customWidth="1"/>
    <col min="14857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28.85546875" style="267" customWidth="1"/>
    <col min="15109" max="15111" width="24.42578125" style="267" customWidth="1"/>
    <col min="15112" max="15112" width="13.85546875" style="267" customWidth="1"/>
    <col min="15113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28.85546875" style="267" customWidth="1"/>
    <col min="15365" max="15367" width="24.42578125" style="267" customWidth="1"/>
    <col min="15368" max="15368" width="13.85546875" style="267" customWidth="1"/>
    <col min="15369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28.85546875" style="267" customWidth="1"/>
    <col min="15621" max="15623" width="24.42578125" style="267" customWidth="1"/>
    <col min="15624" max="15624" width="13.85546875" style="267" customWidth="1"/>
    <col min="15625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28.85546875" style="267" customWidth="1"/>
    <col min="15877" max="15879" width="24.42578125" style="267" customWidth="1"/>
    <col min="15880" max="15880" width="13.85546875" style="267" customWidth="1"/>
    <col min="15881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28.85546875" style="267" customWidth="1"/>
    <col min="16133" max="16135" width="24.42578125" style="267" customWidth="1"/>
    <col min="16136" max="16136" width="13.85546875" style="267" customWidth="1"/>
    <col min="16137" max="16384" width="8.85546875" style="267"/>
  </cols>
  <sheetData>
    <row r="1" spans="1:11" ht="18.75" x14ac:dyDescent="0.3">
      <c r="A1" s="266"/>
      <c r="B1" s="266"/>
      <c r="C1" s="266"/>
      <c r="D1" s="372" t="s">
        <v>526</v>
      </c>
    </row>
    <row r="2" spans="1:11" ht="12.75" customHeight="1" x14ac:dyDescent="0.3">
      <c r="A2" s="266"/>
      <c r="B2" s="266"/>
      <c r="C2" s="266"/>
      <c r="D2" s="266"/>
    </row>
    <row r="3" spans="1:11" ht="51" customHeight="1" x14ac:dyDescent="0.25">
      <c r="A3" s="1226" t="s">
        <v>653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</row>
    <row r="14" spans="1:11" s="274" customFormat="1" ht="18.75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si="0"/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s="274" customFormat="1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82" customFormat="1" ht="23.25" customHeigh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18.75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/>
    </row>
    <row r="30" spans="1:7" ht="18.75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SUM(F13:F29)</f>
        <v>0</v>
      </c>
      <c r="G30" s="223">
        <f>SUM(G13:G29)</f>
        <v>0</v>
      </c>
    </row>
    <row r="31" spans="1:7" ht="18.75" x14ac:dyDescent="0.3">
      <c r="A31" s="544"/>
      <c r="B31" s="545"/>
      <c r="C31" s="546"/>
      <c r="D31" s="547"/>
      <c r="E31" s="548"/>
      <c r="F31" s="548"/>
      <c r="G31" s="548"/>
    </row>
    <row r="32" spans="1:7" ht="18.75" x14ac:dyDescent="0.25">
      <c r="A32" s="97" t="s">
        <v>541</v>
      </c>
      <c r="B32" s="84"/>
      <c r="C32" s="378"/>
      <c r="D32" s="604" t="s">
        <v>694</v>
      </c>
      <c r="E32" s="84"/>
      <c r="F32" s="181"/>
      <c r="G32" s="84"/>
    </row>
    <row r="33" spans="1:7" x14ac:dyDescent="0.25">
      <c r="A33" s="181"/>
      <c r="B33" s="389"/>
      <c r="C33" s="391" t="s">
        <v>171</v>
      </c>
      <c r="D33" s="391" t="s">
        <v>172</v>
      </c>
      <c r="E33" s="389"/>
      <c r="F33" s="181"/>
      <c r="G33" s="389"/>
    </row>
    <row r="34" spans="1:7" x14ac:dyDescent="0.25">
      <c r="A34" s="389"/>
      <c r="B34" s="82"/>
      <c r="C34" s="82"/>
      <c r="D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D35" s="714" t="s">
        <v>742</v>
      </c>
      <c r="E35" s="84"/>
      <c r="F35" s="181"/>
      <c r="G35" s="84"/>
    </row>
    <row r="36" spans="1:7" x14ac:dyDescent="0.25">
      <c r="A36" s="181"/>
      <c r="B36" s="389"/>
      <c r="C36" s="391" t="s">
        <v>171</v>
      </c>
      <c r="D36" s="391" t="s">
        <v>172</v>
      </c>
      <c r="E36" s="389"/>
      <c r="F36" s="181"/>
      <c r="G36" s="389"/>
    </row>
  </sheetData>
  <mergeCells count="5">
    <mergeCell ref="A3:D3"/>
    <mergeCell ref="A9:A11"/>
    <mergeCell ref="B9:B11"/>
    <mergeCell ref="C9:C11"/>
    <mergeCell ref="D9:D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6"/>
  <sheetViews>
    <sheetView view="pageBreakPreview" zoomScale="55" zoomScaleSheetLayoutView="55" workbookViewId="0">
      <selection activeCell="A3" sqref="A3:E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42.7109375" style="267" customWidth="1"/>
    <col min="5" max="5" width="32" style="267" customWidth="1"/>
    <col min="6" max="7" width="24.42578125" style="267" customWidth="1"/>
    <col min="8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42.7109375" style="267" customWidth="1"/>
    <col min="261" max="263" width="24.42578125" style="267" customWidth="1"/>
    <col min="264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42.7109375" style="267" customWidth="1"/>
    <col min="517" max="519" width="24.42578125" style="267" customWidth="1"/>
    <col min="520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42.7109375" style="267" customWidth="1"/>
    <col min="773" max="775" width="24.42578125" style="267" customWidth="1"/>
    <col min="776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42.7109375" style="267" customWidth="1"/>
    <col min="1029" max="1031" width="24.42578125" style="267" customWidth="1"/>
    <col min="1032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42.7109375" style="267" customWidth="1"/>
    <col min="1285" max="1287" width="24.42578125" style="267" customWidth="1"/>
    <col min="1288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42.7109375" style="267" customWidth="1"/>
    <col min="1541" max="1543" width="24.42578125" style="267" customWidth="1"/>
    <col min="1544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42.7109375" style="267" customWidth="1"/>
    <col min="1797" max="1799" width="24.42578125" style="267" customWidth="1"/>
    <col min="1800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42.7109375" style="267" customWidth="1"/>
    <col min="2053" max="2055" width="24.42578125" style="267" customWidth="1"/>
    <col min="2056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42.7109375" style="267" customWidth="1"/>
    <col min="2309" max="2311" width="24.42578125" style="267" customWidth="1"/>
    <col min="2312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42.7109375" style="267" customWidth="1"/>
    <col min="2565" max="2567" width="24.42578125" style="267" customWidth="1"/>
    <col min="2568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42.7109375" style="267" customWidth="1"/>
    <col min="2821" max="2823" width="24.42578125" style="267" customWidth="1"/>
    <col min="2824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42.7109375" style="267" customWidth="1"/>
    <col min="3077" max="3079" width="24.42578125" style="267" customWidth="1"/>
    <col min="3080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42.7109375" style="267" customWidth="1"/>
    <col min="3333" max="3335" width="24.42578125" style="267" customWidth="1"/>
    <col min="3336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42.7109375" style="267" customWidth="1"/>
    <col min="3589" max="3591" width="24.42578125" style="267" customWidth="1"/>
    <col min="3592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42.7109375" style="267" customWidth="1"/>
    <col min="3845" max="3847" width="24.42578125" style="267" customWidth="1"/>
    <col min="3848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42.7109375" style="267" customWidth="1"/>
    <col min="4101" max="4103" width="24.42578125" style="267" customWidth="1"/>
    <col min="4104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42.7109375" style="267" customWidth="1"/>
    <col min="4357" max="4359" width="24.42578125" style="267" customWidth="1"/>
    <col min="4360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42.7109375" style="267" customWidth="1"/>
    <col min="4613" max="4615" width="24.42578125" style="267" customWidth="1"/>
    <col min="4616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42.7109375" style="267" customWidth="1"/>
    <col min="4869" max="4871" width="24.42578125" style="267" customWidth="1"/>
    <col min="4872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42.7109375" style="267" customWidth="1"/>
    <col min="5125" max="5127" width="24.42578125" style="267" customWidth="1"/>
    <col min="5128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42.7109375" style="267" customWidth="1"/>
    <col min="5381" max="5383" width="24.42578125" style="267" customWidth="1"/>
    <col min="5384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42.7109375" style="267" customWidth="1"/>
    <col min="5637" max="5639" width="24.42578125" style="267" customWidth="1"/>
    <col min="5640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42.7109375" style="267" customWidth="1"/>
    <col min="5893" max="5895" width="24.42578125" style="267" customWidth="1"/>
    <col min="5896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42.7109375" style="267" customWidth="1"/>
    <col min="6149" max="6151" width="24.42578125" style="267" customWidth="1"/>
    <col min="6152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42.7109375" style="267" customWidth="1"/>
    <col min="6405" max="6407" width="24.42578125" style="267" customWidth="1"/>
    <col min="6408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42.7109375" style="267" customWidth="1"/>
    <col min="6661" max="6663" width="24.42578125" style="267" customWidth="1"/>
    <col min="6664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42.7109375" style="267" customWidth="1"/>
    <col min="6917" max="6919" width="24.42578125" style="267" customWidth="1"/>
    <col min="6920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42.7109375" style="267" customWidth="1"/>
    <col min="7173" max="7175" width="24.42578125" style="267" customWidth="1"/>
    <col min="7176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42.7109375" style="267" customWidth="1"/>
    <col min="7429" max="7431" width="24.42578125" style="267" customWidth="1"/>
    <col min="7432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42.7109375" style="267" customWidth="1"/>
    <col min="7685" max="7687" width="24.42578125" style="267" customWidth="1"/>
    <col min="7688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42.7109375" style="267" customWidth="1"/>
    <col min="7941" max="7943" width="24.42578125" style="267" customWidth="1"/>
    <col min="7944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42.7109375" style="267" customWidth="1"/>
    <col min="8197" max="8199" width="24.42578125" style="267" customWidth="1"/>
    <col min="8200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42.7109375" style="267" customWidth="1"/>
    <col min="8453" max="8455" width="24.42578125" style="267" customWidth="1"/>
    <col min="8456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42.7109375" style="267" customWidth="1"/>
    <col min="8709" max="8711" width="24.42578125" style="267" customWidth="1"/>
    <col min="8712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42.7109375" style="267" customWidth="1"/>
    <col min="8965" max="8967" width="24.42578125" style="267" customWidth="1"/>
    <col min="8968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42.7109375" style="267" customWidth="1"/>
    <col min="9221" max="9223" width="24.42578125" style="267" customWidth="1"/>
    <col min="9224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42.7109375" style="267" customWidth="1"/>
    <col min="9477" max="9479" width="24.42578125" style="267" customWidth="1"/>
    <col min="9480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42.7109375" style="267" customWidth="1"/>
    <col min="9733" max="9735" width="24.42578125" style="267" customWidth="1"/>
    <col min="9736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42.7109375" style="267" customWidth="1"/>
    <col min="9989" max="9991" width="24.42578125" style="267" customWidth="1"/>
    <col min="9992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42.7109375" style="267" customWidth="1"/>
    <col min="10245" max="10247" width="24.42578125" style="267" customWidth="1"/>
    <col min="10248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42.7109375" style="267" customWidth="1"/>
    <col min="10501" max="10503" width="24.42578125" style="267" customWidth="1"/>
    <col min="10504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42.7109375" style="267" customWidth="1"/>
    <col min="10757" max="10759" width="24.42578125" style="267" customWidth="1"/>
    <col min="10760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42.7109375" style="267" customWidth="1"/>
    <col min="11013" max="11015" width="24.42578125" style="267" customWidth="1"/>
    <col min="11016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42.7109375" style="267" customWidth="1"/>
    <col min="11269" max="11271" width="24.42578125" style="267" customWidth="1"/>
    <col min="11272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42.7109375" style="267" customWidth="1"/>
    <col min="11525" max="11527" width="24.42578125" style="267" customWidth="1"/>
    <col min="11528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42.7109375" style="267" customWidth="1"/>
    <col min="11781" max="11783" width="24.42578125" style="267" customWidth="1"/>
    <col min="11784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42.7109375" style="267" customWidth="1"/>
    <col min="12037" max="12039" width="24.42578125" style="267" customWidth="1"/>
    <col min="12040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42.7109375" style="267" customWidth="1"/>
    <col min="12293" max="12295" width="24.42578125" style="267" customWidth="1"/>
    <col min="12296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42.7109375" style="267" customWidth="1"/>
    <col min="12549" max="12551" width="24.42578125" style="267" customWidth="1"/>
    <col min="12552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42.7109375" style="267" customWidth="1"/>
    <col min="12805" max="12807" width="24.42578125" style="267" customWidth="1"/>
    <col min="12808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42.7109375" style="267" customWidth="1"/>
    <col min="13061" max="13063" width="24.42578125" style="267" customWidth="1"/>
    <col min="13064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42.7109375" style="267" customWidth="1"/>
    <col min="13317" max="13319" width="24.42578125" style="267" customWidth="1"/>
    <col min="13320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42.7109375" style="267" customWidth="1"/>
    <col min="13573" max="13575" width="24.42578125" style="267" customWidth="1"/>
    <col min="13576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42.7109375" style="267" customWidth="1"/>
    <col min="13829" max="13831" width="24.42578125" style="267" customWidth="1"/>
    <col min="13832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42.7109375" style="267" customWidth="1"/>
    <col min="14085" max="14087" width="24.42578125" style="267" customWidth="1"/>
    <col min="14088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42.7109375" style="267" customWidth="1"/>
    <col min="14341" max="14343" width="24.42578125" style="267" customWidth="1"/>
    <col min="14344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42.7109375" style="267" customWidth="1"/>
    <col min="14597" max="14599" width="24.42578125" style="267" customWidth="1"/>
    <col min="14600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42.7109375" style="267" customWidth="1"/>
    <col min="14853" max="14855" width="24.42578125" style="267" customWidth="1"/>
    <col min="14856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42.7109375" style="267" customWidth="1"/>
    <col min="15109" max="15111" width="24.42578125" style="267" customWidth="1"/>
    <col min="15112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42.7109375" style="267" customWidth="1"/>
    <col min="15365" max="15367" width="24.42578125" style="267" customWidth="1"/>
    <col min="15368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42.7109375" style="267" customWidth="1"/>
    <col min="15621" max="15623" width="24.42578125" style="267" customWidth="1"/>
    <col min="15624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42.7109375" style="267" customWidth="1"/>
    <col min="15877" max="15879" width="24.42578125" style="267" customWidth="1"/>
    <col min="15880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42.7109375" style="267" customWidth="1"/>
    <col min="16133" max="16135" width="24.42578125" style="267" customWidth="1"/>
    <col min="16136" max="16384" width="8.85546875" style="267"/>
  </cols>
  <sheetData>
    <row r="1" spans="1:11" ht="18.75" x14ac:dyDescent="0.3">
      <c r="A1" s="266"/>
      <c r="B1" s="266"/>
      <c r="C1" s="266"/>
      <c r="D1" s="372" t="s">
        <v>529</v>
      </c>
    </row>
    <row r="2" spans="1:11" ht="12.75" customHeight="1" x14ac:dyDescent="0.3">
      <c r="A2" s="266"/>
      <c r="B2" s="266"/>
      <c r="C2" s="266"/>
      <c r="D2" s="266"/>
    </row>
    <row r="3" spans="1:11" ht="29.25" customHeight="1" x14ac:dyDescent="0.25">
      <c r="A3" s="1226" t="s">
        <v>658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</row>
    <row r="14" spans="1:11" s="274" customFormat="1" ht="18.75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si="0"/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s="274" customFormat="1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82" customFormat="1" ht="23.25" customHeigh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18.75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/>
    </row>
    <row r="30" spans="1:7" ht="18.75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SUM(F13:F29)</f>
        <v>0</v>
      </c>
      <c r="G30" s="223">
        <f>SUM(G13:G29)</f>
        <v>0</v>
      </c>
    </row>
    <row r="31" spans="1:7" ht="18.75" x14ac:dyDescent="0.3">
      <c r="A31" s="544"/>
      <c r="B31" s="545"/>
      <c r="C31" s="546"/>
      <c r="D31" s="547"/>
      <c r="E31" s="548"/>
      <c r="F31" s="548"/>
      <c r="G31" s="548"/>
    </row>
    <row r="32" spans="1:7" ht="18.75" x14ac:dyDescent="0.25">
      <c r="A32" s="97" t="s">
        <v>541</v>
      </c>
      <c r="B32" s="84"/>
      <c r="C32" s="378"/>
      <c r="D32" s="604" t="s">
        <v>694</v>
      </c>
      <c r="E32" s="84"/>
      <c r="F32" s="181"/>
      <c r="G32" s="84"/>
    </row>
    <row r="33" spans="1:7" x14ac:dyDescent="0.25">
      <c r="A33" s="181"/>
      <c r="B33" s="389"/>
      <c r="C33" s="391" t="s">
        <v>171</v>
      </c>
      <c r="D33" s="391" t="s">
        <v>172</v>
      </c>
      <c r="E33" s="389"/>
      <c r="F33" s="181"/>
      <c r="G33" s="389"/>
    </row>
    <row r="34" spans="1:7" x14ac:dyDescent="0.25">
      <c r="A34" s="389"/>
      <c r="B34" s="82"/>
      <c r="C34" s="82"/>
      <c r="D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D35" s="714" t="s">
        <v>742</v>
      </c>
      <c r="E35" s="84"/>
      <c r="F35" s="181"/>
      <c r="G35" s="84"/>
    </row>
    <row r="36" spans="1:7" x14ac:dyDescent="0.25">
      <c r="A36" s="181"/>
      <c r="B36" s="389"/>
      <c r="C36" s="391" t="s">
        <v>171</v>
      </c>
      <c r="D36" s="391" t="s">
        <v>172</v>
      </c>
      <c r="E36" s="389"/>
      <c r="F36" s="181"/>
      <c r="G36" s="389"/>
    </row>
  </sheetData>
  <mergeCells count="5">
    <mergeCell ref="A3:D3"/>
    <mergeCell ref="A9:A11"/>
    <mergeCell ref="B9:B11"/>
    <mergeCell ref="C9:C11"/>
    <mergeCell ref="D9:D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88"/>
  <sheetViews>
    <sheetView view="pageBreakPreview" zoomScale="80" zoomScaleNormal="75" zoomScaleSheetLayoutView="80" workbookViewId="0">
      <selection activeCell="A6" sqref="A6:XFD6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400" t="s">
        <v>512</v>
      </c>
    </row>
    <row r="2" spans="1:11" x14ac:dyDescent="0.3">
      <c r="D2" s="106"/>
    </row>
    <row r="3" spans="1:11" ht="55.9" customHeight="1" x14ac:dyDescent="0.3">
      <c r="A3" s="1191" t="s">
        <v>614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1179" t="s">
        <v>693</v>
      </c>
      <c r="B4" s="1179"/>
      <c r="C4" s="1179"/>
      <c r="D4" s="1179"/>
      <c r="E4" s="1179"/>
      <c r="F4" s="1192"/>
      <c r="G4" s="1192"/>
      <c r="H4" s="1192"/>
      <c r="I4" s="1192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20">
        <v>1</v>
      </c>
      <c r="B10" s="120">
        <v>2</v>
      </c>
      <c r="C10" s="120">
        <v>3</v>
      </c>
      <c r="D10" s="120">
        <v>4</v>
      </c>
      <c r="E10" s="414" t="s">
        <v>370</v>
      </c>
      <c r="F10" s="113" t="s">
        <v>371</v>
      </c>
      <c r="G10" s="113" t="s">
        <v>372</v>
      </c>
      <c r="H10" s="105"/>
      <c r="I10" s="102"/>
    </row>
    <row r="11" spans="1:11" ht="56.25" x14ac:dyDescent="0.3">
      <c r="A11" s="115">
        <v>1</v>
      </c>
      <c r="B11" s="116" t="s">
        <v>373</v>
      </c>
      <c r="C11" s="422"/>
      <c r="D11" s="422"/>
      <c r="E11" s="423">
        <f>C11*D11*12</f>
        <v>0</v>
      </c>
      <c r="F11" s="105"/>
      <c r="G11" s="113">
        <f>E11-F11</f>
        <v>0</v>
      </c>
    </row>
    <row r="12" spans="1:11" x14ac:dyDescent="0.3">
      <c r="A12" s="117"/>
      <c r="B12" s="119" t="s">
        <v>364</v>
      </c>
      <c r="C12" s="424" t="s">
        <v>374</v>
      </c>
      <c r="D12" s="424" t="s">
        <v>374</v>
      </c>
      <c r="E12" s="425">
        <f>SUM(E11:E11)</f>
        <v>0</v>
      </c>
      <c r="F12" s="113">
        <f>SUM(F11:F11)</f>
        <v>0</v>
      </c>
      <c r="G12" s="113">
        <f>SUM(G11:G11)</f>
        <v>0</v>
      </c>
    </row>
    <row r="15" spans="1:11" s="84" customFormat="1" ht="23.25" customHeight="1" x14ac:dyDescent="0.25">
      <c r="A15" s="97" t="s">
        <v>541</v>
      </c>
      <c r="C15" s="378"/>
      <c r="E15" s="604" t="s">
        <v>694</v>
      </c>
      <c r="F15" s="379"/>
      <c r="I15" s="415"/>
    </row>
    <row r="16" spans="1:11" s="389" customFormat="1" ht="12.75" x14ac:dyDescent="0.25">
      <c r="C16" s="391" t="s">
        <v>171</v>
      </c>
      <c r="E16" s="391" t="s">
        <v>172</v>
      </c>
      <c r="F16" s="393"/>
      <c r="I16" s="393"/>
    </row>
    <row r="17" spans="1:9" s="82" customFormat="1" ht="15.75" x14ac:dyDescent="0.25">
      <c r="F17" s="392"/>
      <c r="I17" s="392"/>
    </row>
    <row r="18" spans="1:9" s="84" customFormat="1" ht="23.25" customHeight="1" x14ac:dyDescent="0.25">
      <c r="A18" s="97" t="s">
        <v>173</v>
      </c>
      <c r="C18" s="378"/>
      <c r="E18" s="714" t="s">
        <v>742</v>
      </c>
      <c r="F18" s="379"/>
      <c r="I18" s="415"/>
    </row>
    <row r="19" spans="1:9" s="389" customFormat="1" ht="12.75" x14ac:dyDescent="0.25">
      <c r="C19" s="391" t="s">
        <v>171</v>
      </c>
      <c r="E19" s="391" t="s">
        <v>172</v>
      </c>
      <c r="F19" s="393"/>
      <c r="I19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8"/>
  <sheetViews>
    <sheetView view="pageBreakPreview" topLeftCell="A7" zoomScale="90" zoomScaleSheetLayoutView="90" workbookViewId="0">
      <selection activeCell="A3" sqref="A3:E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/>
      <c r="C13" s="297"/>
      <c r="D13" s="298"/>
      <c r="E13" s="299"/>
      <c r="F13" s="246"/>
      <c r="G13" s="246"/>
      <c r="H13" s="246">
        <f>E13-G13</f>
        <v>0</v>
      </c>
      <c r="I13" s="290"/>
      <c r="K13" s="300"/>
    </row>
    <row r="14" spans="1:11" ht="18.75" x14ac:dyDescent="0.3">
      <c r="A14" s="271">
        <v>2</v>
      </c>
      <c r="B14" s="301"/>
      <c r="C14" s="297"/>
      <c r="D14" s="298"/>
      <c r="E14" s="299"/>
      <c r="F14" s="246"/>
      <c r="G14" s="246"/>
      <c r="H14" s="246">
        <f t="shared" ref="H14:H28" si="0">E14-G14</f>
        <v>0</v>
      </c>
      <c r="I14" s="290"/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si="0"/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0</v>
      </c>
      <c r="F30" s="223" t="s">
        <v>438</v>
      </c>
      <c r="G30" s="223">
        <f>SUM(G13:G29)</f>
        <v>0</v>
      </c>
      <c r="H30" s="223">
        <f>SUM(H13:H29)</f>
        <v>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K92"/>
  <sheetViews>
    <sheetView view="pageBreakPreview" zoomScale="80" zoomScaleSheetLayoutView="80" workbookViewId="0">
      <selection activeCell="N27" sqref="N27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770" t="s">
        <v>422</v>
      </c>
      <c r="D10" s="770" t="s">
        <v>441</v>
      </c>
      <c r="E10" s="770" t="s">
        <v>422</v>
      </c>
      <c r="F10" s="770" t="s">
        <v>441</v>
      </c>
    </row>
    <row r="11" spans="1:11" x14ac:dyDescent="0.3">
      <c r="A11" s="770">
        <v>1</v>
      </c>
      <c r="B11" s="770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451400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customHeight="1" x14ac:dyDescent="0.3">
      <c r="A43" s="191"/>
      <c r="B43" s="225" t="s">
        <v>805</v>
      </c>
      <c r="C43" s="479">
        <v>1</v>
      </c>
      <c r="D43" s="474">
        <v>451400</v>
      </c>
      <c r="E43" s="479"/>
      <c r="F43" s="475"/>
      <c r="G43" s="468">
        <v>451400</v>
      </c>
      <c r="H43" s="444">
        <v>451350</v>
      </c>
      <c r="I43" s="462">
        <f>D43-H43</f>
        <v>50</v>
      </c>
    </row>
    <row r="44" spans="1:9" ht="23.45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hidden="1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hidden="1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hidden="1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hidden="1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hidden="1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hidden="1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hidden="1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hidden="1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hidden="1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hidden="1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hidden="1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hidden="1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hidden="1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hidden="1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hidden="1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hidden="1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hidden="1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hidden="1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451400</v>
      </c>
      <c r="E82" s="483" t="s">
        <v>10</v>
      </c>
      <c r="F82" s="485">
        <f>F50+F41+F35+F12+F58</f>
        <v>0</v>
      </c>
      <c r="G82" s="470" t="s">
        <v>438</v>
      </c>
      <c r="H82" s="461">
        <f>SUM(H12:H81)</f>
        <v>451350</v>
      </c>
      <c r="I82" s="461">
        <f>SUM(I12:I81)</f>
        <v>50</v>
      </c>
    </row>
    <row r="83" spans="1:9" x14ac:dyDescent="0.3">
      <c r="F83" s="194"/>
    </row>
    <row r="84" spans="1:9" x14ac:dyDescent="0.3">
      <c r="F84" s="194"/>
    </row>
    <row r="85" spans="1:9" x14ac:dyDescent="0.25">
      <c r="A85" s="1001" t="s">
        <v>541</v>
      </c>
      <c r="B85" s="769"/>
      <c r="C85" s="769"/>
      <c r="D85" s="767"/>
      <c r="E85" s="769"/>
      <c r="F85" s="1000" t="s">
        <v>694</v>
      </c>
      <c r="G85" s="769"/>
      <c r="H85" s="769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768" t="s">
        <v>173</v>
      </c>
      <c r="B88" s="769"/>
      <c r="C88" s="769"/>
      <c r="D88" s="767"/>
      <c r="E88" s="769"/>
      <c r="F88" s="1002" t="s">
        <v>810</v>
      </c>
      <c r="G88" s="769"/>
      <c r="H88" s="769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58" zoomScale="80" zoomScaleSheetLayoutView="80" workbookViewId="0">
      <selection activeCell="A3" sqref="A3:F3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639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0</v>
      </c>
      <c r="E82" s="483" t="s">
        <v>10</v>
      </c>
      <c r="F82" s="485">
        <f>F50+F41+F35+F12+F58</f>
        <v>0</v>
      </c>
      <c r="G82" s="470" t="s">
        <v>438</v>
      </c>
      <c r="H82" s="461">
        <f>SUM(H12:H81)</f>
        <v>0</v>
      </c>
      <c r="I82" s="461">
        <f>SUM(I12:I81)</f>
        <v>0</v>
      </c>
    </row>
    <row r="83" spans="1:9" x14ac:dyDescent="0.3">
      <c r="F83" s="194"/>
    </row>
    <row r="84" spans="1:9" x14ac:dyDescent="0.3">
      <c r="F84" s="194"/>
    </row>
    <row r="85" spans="1:9" x14ac:dyDescent="0.25">
      <c r="A85" s="97" t="s">
        <v>541</v>
      </c>
      <c r="B85" s="84"/>
      <c r="C85" s="84"/>
      <c r="D85" s="378"/>
      <c r="E85" s="84"/>
      <c r="F85" s="604" t="s">
        <v>694</v>
      </c>
      <c r="G85" s="84"/>
      <c r="H85" s="84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97" t="s">
        <v>173</v>
      </c>
      <c r="B88" s="84"/>
      <c r="C88" s="84"/>
      <c r="D88" s="378"/>
      <c r="E88" s="84"/>
      <c r="F88" s="714" t="s">
        <v>742</v>
      </c>
      <c r="G88" s="84"/>
      <c r="H88" s="84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41" zoomScale="80" zoomScaleSheetLayoutView="80" workbookViewId="0">
      <selection activeCell="A3" sqref="A3:F3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639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0</v>
      </c>
      <c r="E82" s="483" t="s">
        <v>10</v>
      </c>
      <c r="F82" s="485">
        <f>F50+F41+F35+F12+F58</f>
        <v>0</v>
      </c>
      <c r="G82" s="470" t="s">
        <v>438</v>
      </c>
      <c r="H82" s="461">
        <f>SUM(H12:H81)</f>
        <v>0</v>
      </c>
      <c r="I82" s="461">
        <f>SUM(I12:I81)</f>
        <v>0</v>
      </c>
    </row>
    <row r="83" spans="1:9" x14ac:dyDescent="0.3">
      <c r="F83" s="194"/>
    </row>
    <row r="84" spans="1:9" x14ac:dyDescent="0.3">
      <c r="F84" s="194"/>
    </row>
    <row r="85" spans="1:9" x14ac:dyDescent="0.25">
      <c r="A85" s="97" t="s">
        <v>541</v>
      </c>
      <c r="B85" s="84"/>
      <c r="C85" s="84"/>
      <c r="D85" s="378"/>
      <c r="E85" s="84"/>
      <c r="F85" s="604" t="s">
        <v>694</v>
      </c>
      <c r="G85" s="84"/>
      <c r="H85" s="84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97" t="s">
        <v>173</v>
      </c>
      <c r="B88" s="84"/>
      <c r="C88" s="84"/>
      <c r="D88" s="378"/>
      <c r="E88" s="84"/>
      <c r="F88" s="714" t="s">
        <v>742</v>
      </c>
      <c r="G88" s="84"/>
      <c r="H88" s="84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50" zoomScale="80" zoomScaleSheetLayoutView="80" workbookViewId="0">
      <selection activeCell="A3" sqref="A3:F3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0</v>
      </c>
      <c r="E82" s="483" t="s">
        <v>10</v>
      </c>
      <c r="F82" s="485">
        <f>F50+F41+F35+F12+F58</f>
        <v>0</v>
      </c>
      <c r="G82" s="470" t="s">
        <v>438</v>
      </c>
      <c r="H82" s="461">
        <f>SUM(H12:H81)</f>
        <v>0</v>
      </c>
      <c r="I82" s="461">
        <f>SUM(I12:I81)</f>
        <v>0</v>
      </c>
    </row>
    <row r="83" spans="1:9" x14ac:dyDescent="0.3">
      <c r="F83" s="194"/>
    </row>
    <row r="84" spans="1:9" x14ac:dyDescent="0.3">
      <c r="F84" s="194"/>
    </row>
    <row r="85" spans="1:9" x14ac:dyDescent="0.25">
      <c r="A85" s="97" t="s">
        <v>541</v>
      </c>
      <c r="B85" s="84"/>
      <c r="C85" s="84"/>
      <c r="D85" s="378"/>
      <c r="E85" s="84"/>
      <c r="F85" s="604" t="s">
        <v>694</v>
      </c>
      <c r="G85" s="84"/>
      <c r="H85" s="84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97" t="s">
        <v>173</v>
      </c>
      <c r="B88" s="84"/>
      <c r="C88" s="84"/>
      <c r="D88" s="378"/>
      <c r="E88" s="84"/>
      <c r="F88" s="714" t="s">
        <v>742</v>
      </c>
      <c r="G88" s="84"/>
      <c r="H88" s="84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3" zoomScale="80" zoomScaleSheetLayoutView="80" workbookViewId="0">
      <selection activeCell="Q15" sqref="Q15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640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93400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61.5" customHeight="1" x14ac:dyDescent="0.3">
      <c r="A43" s="191"/>
      <c r="B43" s="225" t="s">
        <v>737</v>
      </c>
      <c r="C43" s="479">
        <v>1</v>
      </c>
      <c r="D43" s="474">
        <v>93400</v>
      </c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hidden="1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hidden="1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hidden="1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hidden="1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hidden="1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hidden="1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hidden="1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hidden="1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hidden="1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hidden="1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hidden="1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hidden="1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hidden="1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hidden="1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hidden="1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hidden="1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hidden="1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hidden="1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hidden="1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93400</v>
      </c>
      <c r="E82" s="483" t="s">
        <v>10</v>
      </c>
      <c r="F82" s="485">
        <f>F50+F41+F35+F12+F58</f>
        <v>0</v>
      </c>
      <c r="G82" s="470" t="s">
        <v>438</v>
      </c>
      <c r="H82" s="461">
        <f>SUM(H12:H81)</f>
        <v>0</v>
      </c>
      <c r="I82" s="461">
        <f>SUM(I12:I81)</f>
        <v>0</v>
      </c>
    </row>
    <row r="83" spans="1:9" x14ac:dyDescent="0.3">
      <c r="F83" s="194"/>
    </row>
    <row r="84" spans="1:9" x14ac:dyDescent="0.3">
      <c r="F84" s="194"/>
    </row>
    <row r="85" spans="1:9" x14ac:dyDescent="0.25">
      <c r="A85" s="97" t="s">
        <v>541</v>
      </c>
      <c r="B85" s="84"/>
      <c r="C85" s="84"/>
      <c r="D85" s="378"/>
      <c r="E85" s="84"/>
      <c r="F85" s="604" t="s">
        <v>694</v>
      </c>
      <c r="G85" s="84"/>
      <c r="H85" s="84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97" t="s">
        <v>173</v>
      </c>
      <c r="B88" s="84"/>
      <c r="C88" s="84"/>
      <c r="D88" s="378"/>
      <c r="E88" s="84"/>
      <c r="F88" s="714" t="s">
        <v>742</v>
      </c>
      <c r="G88" s="84"/>
      <c r="H88" s="84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topLeftCell="A27" zoomScale="80" zoomScaleSheetLayoutView="80" workbookViewId="0">
      <selection activeCell="A3" sqref="A3:F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643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x14ac:dyDescent="0.3">
      <c r="A35" s="495"/>
      <c r="B35" s="507"/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7"/>
  <sheetViews>
    <sheetView view="pageBreakPreview" zoomScale="70" zoomScaleSheetLayoutView="70" workbookViewId="0">
      <selection activeCell="A3" sqref="A3:E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9.14062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9.14062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9.14062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9.14062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9.14062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9.14062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9.14062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9.14062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9.14062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9.14062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9.14062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9.14062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9.14062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9.14062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9.14062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9.14062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9.14062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9.14062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9.14062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9.14062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9.14062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9.14062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9.14062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9.14062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9.14062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9.14062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9.14062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9.14062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9.14062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9.14062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9.14062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9.14062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9.14062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9.14062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9.14062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9.14062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9.14062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9.14062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9.14062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9.14062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9.14062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9.14062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9.14062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9.14062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9.14062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9.14062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9.14062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9.14062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9.14062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9.14062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9.14062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9.14062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9.14062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9.14062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9.14062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9.14062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9.14062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9.14062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9.14062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9.14062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9.14062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9.14062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9.14062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9.14062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649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20"/>
      <c r="D10" s="1222"/>
    </row>
    <row r="11" spans="1:11" x14ac:dyDescent="0.3">
      <c r="A11" s="243">
        <v>1</v>
      </c>
      <c r="B11" s="243">
        <v>2</v>
      </c>
      <c r="C11" s="244">
        <v>3</v>
      </c>
      <c r="D11" s="245">
        <v>4</v>
      </c>
      <c r="E11" s="223" t="s">
        <v>429</v>
      </c>
      <c r="F11" s="223" t="s">
        <v>371</v>
      </c>
      <c r="G11" s="223" t="s">
        <v>372</v>
      </c>
    </row>
    <row r="12" spans="1:11" customFormat="1" x14ac:dyDescent="0.3">
      <c r="A12" s="161">
        <v>1</v>
      </c>
      <c r="B12" s="116"/>
      <c r="C12" s="260"/>
      <c r="D12" s="521"/>
      <c r="E12" s="525"/>
      <c r="F12" s="220"/>
      <c r="G12" s="220">
        <f>D12-F12</f>
        <v>0</v>
      </c>
      <c r="H12" s="239"/>
      <c r="I12" s="261"/>
    </row>
    <row r="13" spans="1:11" customFormat="1" x14ac:dyDescent="0.3">
      <c r="A13" s="161"/>
      <c r="B13" s="116"/>
      <c r="C13" s="260"/>
      <c r="D13" s="521"/>
      <c r="E13" s="525"/>
      <c r="F13" s="220"/>
      <c r="G13" s="220">
        <f t="shared" ref="G13:G27" si="0">D13-F13</f>
        <v>0</v>
      </c>
      <c r="H13" s="239"/>
      <c r="I13" s="261"/>
    </row>
    <row r="14" spans="1:11" customFormat="1" x14ac:dyDescent="0.3">
      <c r="A14" s="161"/>
      <c r="B14" s="116"/>
      <c r="C14" s="260"/>
      <c r="D14" s="521"/>
      <c r="E14" s="525"/>
      <c r="F14" s="220"/>
      <c r="G14" s="220">
        <f t="shared" si="0"/>
        <v>0</v>
      </c>
      <c r="H14" s="239"/>
      <c r="I14" s="261"/>
    </row>
    <row r="15" spans="1:11" customFormat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x14ac:dyDescent="0.3">
      <c r="A28" s="161"/>
      <c r="B28" s="116"/>
      <c r="C28" s="260"/>
      <c r="D28" s="521"/>
      <c r="E28" s="525"/>
      <c r="F28" s="220"/>
      <c r="G28" s="220"/>
      <c r="H28" s="239"/>
      <c r="I28" s="261"/>
    </row>
    <row r="29" spans="1:9" ht="21" customHeight="1" x14ac:dyDescent="0.3">
      <c r="A29" s="235"/>
      <c r="B29" s="193" t="s">
        <v>364</v>
      </c>
      <c r="C29" s="231" t="s">
        <v>374</v>
      </c>
      <c r="D29" s="517">
        <f>SUM(D12:D28)</f>
        <v>0</v>
      </c>
      <c r="E29" s="223" t="s">
        <v>438</v>
      </c>
      <c r="F29" s="223">
        <f>SUM(F12)</f>
        <v>0</v>
      </c>
      <c r="G29" s="223">
        <f>SUM(G12)</f>
        <v>0</v>
      </c>
    </row>
    <row r="30" spans="1:9" ht="21" customHeight="1" x14ac:dyDescent="0.3">
      <c r="A30" s="544"/>
      <c r="B30" s="545"/>
      <c r="C30" s="546"/>
      <c r="D30" s="547"/>
      <c r="E30" s="548"/>
      <c r="F30" s="548"/>
      <c r="G30" s="548"/>
    </row>
    <row r="31" spans="1:9" s="102" customFormat="1" ht="18" customHeight="1" x14ac:dyDescent="0.3">
      <c r="A31" s="97" t="s">
        <v>541</v>
      </c>
      <c r="B31" s="84"/>
      <c r="C31" s="378"/>
      <c r="D31" s="604" t="s">
        <v>694</v>
      </c>
      <c r="E31" s="84"/>
      <c r="F31" s="181"/>
      <c r="G31" s="84"/>
    </row>
    <row r="32" spans="1:9" s="249" customFormat="1" ht="19.5" x14ac:dyDescent="0.3">
      <c r="A32" s="181"/>
      <c r="B32" s="389"/>
      <c r="C32" s="391" t="s">
        <v>171</v>
      </c>
      <c r="D32" s="391" t="s">
        <v>172</v>
      </c>
      <c r="E32" s="389"/>
      <c r="F32" s="181"/>
      <c r="G32" s="389"/>
    </row>
    <row r="33" spans="1:7" ht="15.75" x14ac:dyDescent="0.25">
      <c r="A33" s="389"/>
      <c r="B33" s="82"/>
      <c r="C33" s="82"/>
      <c r="D33" s="82"/>
      <c r="E33" s="82"/>
      <c r="F33" s="181"/>
      <c r="G33" s="82"/>
    </row>
    <row r="34" spans="1:7" x14ac:dyDescent="0.25">
      <c r="A34" s="97" t="s">
        <v>173</v>
      </c>
      <c r="B34" s="84"/>
      <c r="C34" s="378"/>
      <c r="D34" s="714" t="s">
        <v>742</v>
      </c>
      <c r="E34" s="84"/>
      <c r="F34" s="181"/>
      <c r="G34" s="84"/>
    </row>
    <row r="35" spans="1:7" ht="15" x14ac:dyDescent="0.25">
      <c r="B35" s="389"/>
      <c r="C35" s="391" t="s">
        <v>171</v>
      </c>
      <c r="D35" s="391" t="s">
        <v>172</v>
      </c>
      <c r="E35" s="389"/>
      <c r="F35" s="181"/>
      <c r="G35" s="389"/>
    </row>
    <row r="36" spans="1:7" x14ac:dyDescent="0.3">
      <c r="A36" s="102"/>
      <c r="B36" s="102"/>
      <c r="C36" s="102"/>
      <c r="D36" s="102"/>
      <c r="E36" s="102"/>
      <c r="F36" s="102"/>
      <c r="G36" s="102"/>
    </row>
    <row r="37" spans="1:7" ht="19.5" x14ac:dyDescent="0.3">
      <c r="A37" s="249"/>
      <c r="B37" s="249"/>
      <c r="C37" s="249"/>
      <c r="D37" s="249"/>
      <c r="E37" s="250"/>
      <c r="F37" s="250"/>
      <c r="G37" s="250"/>
    </row>
  </sheetData>
  <mergeCells count="5">
    <mergeCell ref="A3:D3"/>
    <mergeCell ref="A9:A10"/>
    <mergeCell ref="B9:B10"/>
    <mergeCell ref="C9:C10"/>
    <mergeCell ref="D9:D10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A3" sqref="A3:E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8"/>
  <sheetViews>
    <sheetView view="pageBreakPreview" topLeftCell="A10" zoomScale="90" zoomScaleSheetLayoutView="90" workbookViewId="0">
      <selection activeCell="A3" sqref="A3:E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/>
      <c r="C13" s="297"/>
      <c r="D13" s="298"/>
      <c r="E13" s="299"/>
      <c r="F13" s="246"/>
      <c r="G13" s="246"/>
      <c r="H13" s="246">
        <f>E13-G13</f>
        <v>0</v>
      </c>
      <c r="I13" s="290"/>
      <c r="K13" s="300"/>
    </row>
    <row r="14" spans="1:11" ht="18.75" x14ac:dyDescent="0.3">
      <c r="A14" s="271">
        <v>2</v>
      </c>
      <c r="B14" s="301"/>
      <c r="C14" s="297"/>
      <c r="D14" s="298"/>
      <c r="E14" s="299"/>
      <c r="F14" s="246"/>
      <c r="G14" s="246"/>
      <c r="H14" s="246">
        <f t="shared" ref="H14:H28" si="0">E14-G14</f>
        <v>0</v>
      </c>
      <c r="I14" s="290"/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si="0"/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0</v>
      </c>
      <c r="F30" s="223" t="s">
        <v>438</v>
      </c>
      <c r="G30" s="223">
        <f>SUM(G13:G29)</f>
        <v>0</v>
      </c>
      <c r="H30" s="223">
        <f>SUM(H13:H29)</f>
        <v>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37"/>
  <sheetViews>
    <sheetView view="pageBreakPreview" zoomScale="70" zoomScaleSheetLayoutView="70" workbookViewId="0">
      <selection activeCell="J8" sqref="J8"/>
    </sheetView>
  </sheetViews>
  <sheetFormatPr defaultRowHeight="18.75" x14ac:dyDescent="0.25"/>
  <cols>
    <col min="1" max="1" width="9.140625" style="1005"/>
    <col min="2" max="2" width="71.42578125" style="1005" customWidth="1"/>
    <col min="3" max="3" width="10.5703125" style="1005" customWidth="1"/>
    <col min="4" max="4" width="9.140625" style="1005"/>
    <col min="5" max="5" width="19.85546875" style="1005" customWidth="1"/>
    <col min="6" max="9" width="21.28515625" style="1005" customWidth="1"/>
    <col min="10" max="12" width="27.5703125" style="1003" customWidth="1"/>
    <col min="13" max="16384" width="9.140625" style="1005"/>
  </cols>
  <sheetData>
    <row r="2" spans="1:12" x14ac:dyDescent="0.25">
      <c r="B2" s="1132" t="s">
        <v>302</v>
      </c>
      <c r="C2" s="1132"/>
      <c r="D2" s="1132"/>
      <c r="E2" s="1132"/>
      <c r="F2" s="1132"/>
      <c r="G2" s="1132"/>
      <c r="H2" s="1132"/>
    </row>
    <row r="3" spans="1:12" ht="26.25" customHeight="1" x14ac:dyDescent="0.25">
      <c r="A3" s="1133" t="s">
        <v>240</v>
      </c>
      <c r="B3" s="1135" t="s">
        <v>0</v>
      </c>
      <c r="C3" s="1133" t="s">
        <v>241</v>
      </c>
      <c r="D3" s="1133" t="s">
        <v>242</v>
      </c>
      <c r="E3" s="1133" t="s">
        <v>893</v>
      </c>
      <c r="F3" s="1137" t="s">
        <v>178</v>
      </c>
      <c r="G3" s="1138"/>
      <c r="H3" s="1138"/>
      <c r="I3" s="1139"/>
    </row>
    <row r="4" spans="1:12" ht="75" x14ac:dyDescent="0.25">
      <c r="A4" s="1134"/>
      <c r="B4" s="1136"/>
      <c r="C4" s="1134"/>
      <c r="D4" s="1134"/>
      <c r="E4" s="1134"/>
      <c r="F4" s="1006" t="s">
        <v>174</v>
      </c>
      <c r="G4" s="1006" t="s">
        <v>175</v>
      </c>
      <c r="H4" s="1006" t="s">
        <v>176</v>
      </c>
      <c r="I4" s="1006" t="s">
        <v>177</v>
      </c>
    </row>
    <row r="5" spans="1:12" x14ac:dyDescent="0.25">
      <c r="A5" s="1007">
        <v>1</v>
      </c>
      <c r="B5" s="1007">
        <v>2</v>
      </c>
      <c r="C5" s="1007">
        <v>3</v>
      </c>
      <c r="D5" s="1007">
        <v>4</v>
      </c>
      <c r="E5" s="1008" t="s">
        <v>894</v>
      </c>
      <c r="F5" s="1007">
        <v>5</v>
      </c>
      <c r="G5" s="1007">
        <v>6</v>
      </c>
      <c r="H5" s="1007">
        <v>7</v>
      </c>
      <c r="I5" s="1007">
        <v>8</v>
      </c>
    </row>
    <row r="6" spans="1:12" s="89" customFormat="1" x14ac:dyDescent="0.25">
      <c r="A6" s="1009">
        <v>1</v>
      </c>
      <c r="B6" s="1010" t="s">
        <v>243</v>
      </c>
      <c r="C6" s="1009">
        <v>26000</v>
      </c>
      <c r="D6" s="1009" t="s">
        <v>10</v>
      </c>
      <c r="E6" s="1011" t="s">
        <v>10</v>
      </c>
      <c r="F6" s="1012">
        <f>F7+F8+F9+F13</f>
        <v>6686623.9199999999</v>
      </c>
      <c r="G6" s="1012">
        <f t="shared" ref="G6:I6" si="0">G7+G8+G9+G13</f>
        <v>4994023.03</v>
      </c>
      <c r="H6" s="1012">
        <f t="shared" si="0"/>
        <v>6962043.0300000003</v>
      </c>
      <c r="I6" s="1012">
        <f t="shared" si="0"/>
        <v>0</v>
      </c>
      <c r="J6" s="839">
        <f>F6-F52-F114</f>
        <v>0</v>
      </c>
      <c r="K6" s="839">
        <f t="shared" ref="K6:L6" si="1">G6-G52-G114</f>
        <v>0</v>
      </c>
      <c r="L6" s="839">
        <f t="shared" si="1"/>
        <v>0</v>
      </c>
    </row>
    <row r="7" spans="1:12" s="89" customFormat="1" ht="168.75" x14ac:dyDescent="0.25">
      <c r="A7" s="1009" t="s">
        <v>381</v>
      </c>
      <c r="B7" s="1013" t="s">
        <v>895</v>
      </c>
      <c r="C7" s="1009">
        <v>26100</v>
      </c>
      <c r="D7" s="1009" t="s">
        <v>10</v>
      </c>
      <c r="E7" s="1009" t="s">
        <v>10</v>
      </c>
      <c r="F7" s="1012">
        <v>0</v>
      </c>
      <c r="G7" s="1012">
        <v>0</v>
      </c>
      <c r="H7" s="1012">
        <v>0</v>
      </c>
      <c r="I7" s="1012">
        <v>0</v>
      </c>
      <c r="J7" s="1014"/>
      <c r="K7" s="1014"/>
      <c r="L7" s="1014"/>
    </row>
    <row r="8" spans="1:12" s="89" customFormat="1" ht="75" x14ac:dyDescent="0.25">
      <c r="A8" s="1009" t="s">
        <v>383</v>
      </c>
      <c r="B8" s="1013" t="s">
        <v>896</v>
      </c>
      <c r="C8" s="1009">
        <v>26200</v>
      </c>
      <c r="D8" s="1009" t="s">
        <v>10</v>
      </c>
      <c r="E8" s="1009" t="s">
        <v>10</v>
      </c>
      <c r="F8" s="1012">
        <v>0</v>
      </c>
      <c r="G8" s="1012">
        <v>0</v>
      </c>
      <c r="H8" s="1012">
        <v>0</v>
      </c>
      <c r="I8" s="1012">
        <v>0</v>
      </c>
      <c r="J8" s="841"/>
      <c r="K8" s="841"/>
      <c r="L8" s="841"/>
    </row>
    <row r="9" spans="1:12" s="89" customFormat="1" ht="82.5" customHeight="1" x14ac:dyDescent="0.25">
      <c r="A9" s="1011" t="s">
        <v>897</v>
      </c>
      <c r="B9" s="1013" t="s">
        <v>898</v>
      </c>
      <c r="C9" s="1009">
        <v>26300</v>
      </c>
      <c r="D9" s="1009" t="s">
        <v>10</v>
      </c>
      <c r="E9" s="1009" t="s">
        <v>10</v>
      </c>
      <c r="F9" s="1012">
        <f>F10+F12</f>
        <v>0</v>
      </c>
      <c r="G9" s="1012">
        <f t="shared" ref="G9:I9" si="2">G10+G12</f>
        <v>0</v>
      </c>
      <c r="H9" s="1012">
        <f t="shared" si="2"/>
        <v>0</v>
      </c>
      <c r="I9" s="1012">
        <f t="shared" si="2"/>
        <v>0</v>
      </c>
      <c r="J9" s="841"/>
      <c r="K9" s="841"/>
      <c r="L9" s="841"/>
    </row>
    <row r="10" spans="1:12" ht="37.5" x14ac:dyDescent="0.25">
      <c r="A10" s="1015" t="s">
        <v>899</v>
      </c>
      <c r="B10" s="1016" t="s">
        <v>900</v>
      </c>
      <c r="C10" s="1017">
        <v>26310</v>
      </c>
      <c r="D10" s="1017" t="s">
        <v>10</v>
      </c>
      <c r="E10" s="1015" t="s">
        <v>10</v>
      </c>
      <c r="F10" s="1018">
        <f>F11</f>
        <v>0</v>
      </c>
      <c r="G10" s="1018">
        <f t="shared" ref="G10:I10" si="3">G11</f>
        <v>0</v>
      </c>
      <c r="H10" s="1018">
        <f t="shared" si="3"/>
        <v>0</v>
      </c>
      <c r="I10" s="1018">
        <f t="shared" si="3"/>
        <v>0</v>
      </c>
    </row>
    <row r="11" spans="1:12" x14ac:dyDescent="0.25">
      <c r="A11" s="1008"/>
      <c r="B11" s="1019" t="s">
        <v>226</v>
      </c>
      <c r="C11" s="1007" t="s">
        <v>901</v>
      </c>
      <c r="D11" s="1007" t="s">
        <v>10</v>
      </c>
      <c r="E11" s="1008"/>
      <c r="F11" s="1020">
        <v>0</v>
      </c>
      <c r="G11" s="1020">
        <v>0</v>
      </c>
      <c r="H11" s="1020">
        <v>0</v>
      </c>
      <c r="I11" s="1020">
        <v>0</v>
      </c>
    </row>
    <row r="12" spans="1:12" x14ac:dyDescent="0.25">
      <c r="A12" s="1015" t="s">
        <v>902</v>
      </c>
      <c r="B12" s="1032" t="s">
        <v>903</v>
      </c>
      <c r="C12" s="1017">
        <v>26320</v>
      </c>
      <c r="D12" s="1017" t="s">
        <v>10</v>
      </c>
      <c r="E12" s="1015"/>
      <c r="F12" s="1018">
        <v>0</v>
      </c>
      <c r="G12" s="1018">
        <v>0</v>
      </c>
      <c r="H12" s="1018">
        <v>0</v>
      </c>
      <c r="I12" s="1018">
        <v>0</v>
      </c>
    </row>
    <row r="13" spans="1:12" s="89" customFormat="1" ht="75" x14ac:dyDescent="0.25">
      <c r="A13" s="1011" t="s">
        <v>904</v>
      </c>
      <c r="B13" s="1033" t="s">
        <v>246</v>
      </c>
      <c r="C13" s="1009">
        <v>26400</v>
      </c>
      <c r="D13" s="1009" t="s">
        <v>10</v>
      </c>
      <c r="E13" s="1011" t="s">
        <v>10</v>
      </c>
      <c r="F13" s="1012">
        <f>F14+F19+F43+F46</f>
        <v>6686623.9199999999</v>
      </c>
      <c r="G13" s="1012">
        <f t="shared" ref="G13:I13" si="4">G14+G19+G43+G46</f>
        <v>4994023.03</v>
      </c>
      <c r="H13" s="1012">
        <f t="shared" si="4"/>
        <v>6962043.0300000003</v>
      </c>
      <c r="I13" s="1012">
        <f t="shared" si="4"/>
        <v>0</v>
      </c>
      <c r="J13" s="841"/>
      <c r="K13" s="841"/>
      <c r="L13" s="841"/>
    </row>
    <row r="14" spans="1:12" ht="75" x14ac:dyDescent="0.25">
      <c r="A14" s="1015" t="s">
        <v>905</v>
      </c>
      <c r="B14" s="1032" t="s">
        <v>247</v>
      </c>
      <c r="C14" s="1017">
        <v>26410</v>
      </c>
      <c r="D14" s="1017" t="s">
        <v>10</v>
      </c>
      <c r="E14" s="1015" t="s">
        <v>10</v>
      </c>
      <c r="F14" s="1018">
        <f>F15+F18</f>
        <v>3631447.8200000003</v>
      </c>
      <c r="G14" s="1018">
        <f t="shared" ref="G14:I14" si="5">G15+G18</f>
        <v>3722556</v>
      </c>
      <c r="H14" s="1018">
        <f t="shared" si="5"/>
        <v>3820526</v>
      </c>
      <c r="I14" s="1018">
        <f t="shared" si="5"/>
        <v>0</v>
      </c>
      <c r="J14" s="1003" t="s">
        <v>830</v>
      </c>
    </row>
    <row r="15" spans="1:12" ht="37.5" x14ac:dyDescent="0.25">
      <c r="A15" s="1015" t="s">
        <v>906</v>
      </c>
      <c r="B15" s="1032" t="s">
        <v>250</v>
      </c>
      <c r="C15" s="1017">
        <v>26411</v>
      </c>
      <c r="D15" s="1017" t="s">
        <v>10</v>
      </c>
      <c r="E15" s="1031" t="s">
        <v>10</v>
      </c>
      <c r="F15" s="1018">
        <f>SUM(F16:F17)</f>
        <v>3631447.8200000003</v>
      </c>
      <c r="G15" s="1018">
        <f t="shared" ref="G15:I15" si="6">SUM(G16:G17)</f>
        <v>3722556</v>
      </c>
      <c r="H15" s="1018">
        <f t="shared" si="6"/>
        <v>3820526</v>
      </c>
      <c r="I15" s="1018">
        <f t="shared" si="6"/>
        <v>0</v>
      </c>
    </row>
    <row r="16" spans="1:12" ht="75" x14ac:dyDescent="0.25">
      <c r="A16" s="1008"/>
      <c r="B16" s="1022" t="s">
        <v>952</v>
      </c>
      <c r="C16" s="1007"/>
      <c r="D16" s="1007" t="s">
        <v>10</v>
      </c>
      <c r="E16" s="1021" t="s">
        <v>907</v>
      </c>
      <c r="F16" s="1020">
        <f>'Раздел 1'!P269+'Раздел 1'!P274+'Раздел 1'!P276+'Раздел 1'!P278+'Раздел 1'!P280+'Раздел 1'!P284+'Раздел 1'!P285+'Раздел 1'!P296+'Раздел 1'!P297+'Раздел 1'!P324+'Раздел 1'!P325+'Раздел 1'!P328+'Раздел 1'!P329+'Раздел 1'!P341+'Раздел 1'!P342+'Раздел 1'!P364+'Раздел 1'!P365+'Раздел 1'!P378+'Раздел 1'!P380+'Раздел 1'!P381+'Раздел 1'!P388+'Раздел 1'!P389+'Раздел 1'!P395+'Раздел 1'!P396+'Раздел 1'!P408+'Раздел 1'!P409+'Раздел 1'!P414+'Раздел 1'!P415</f>
        <v>2560391.8200000003</v>
      </c>
      <c r="G16" s="1020">
        <f>'Раздел 1'!Q269+'Раздел 1'!Q274+'Раздел 1'!Q276+'Раздел 1'!Q278+'Раздел 1'!Q280+'Раздел 1'!Q284+'Раздел 1'!Q285+'Раздел 1'!Q296+'Раздел 1'!Q297+'Раздел 1'!Q324+'Раздел 1'!Q325+'Раздел 1'!Q328+'Раздел 1'!Q329+'Раздел 1'!Q341+'Раздел 1'!Q342+'Раздел 1'!Q364+'Раздел 1'!Q365+'Раздел 1'!Q378+'Раздел 1'!Q380+'Раздел 1'!Q381+'Раздел 1'!Q388+'Раздел 1'!Q389+'Раздел 1'!Q395+'Раздел 1'!Q396+'Раздел 1'!Q408+'Раздел 1'!Q409+'Раздел 1'!Q414+'Раздел 1'!Q415</f>
        <v>2641500</v>
      </c>
      <c r="H16" s="1020">
        <f>'Раздел 1'!R269+'Раздел 1'!R274+'Раздел 1'!R276+'Раздел 1'!R278+'Раздел 1'!R280+'Раздел 1'!R284+'Раздел 1'!R285+'Раздел 1'!R296+'Раздел 1'!R297+'Раздел 1'!R324+'Раздел 1'!R325+'Раздел 1'!R328+'Раздел 1'!R329+'Раздел 1'!R341+'Раздел 1'!R342+'Раздел 1'!R364+'Раздел 1'!R365+'Раздел 1'!R378+'Раздел 1'!R380+'Раздел 1'!R381+'Раздел 1'!R388+'Раздел 1'!R389+'Раздел 1'!R395+'Раздел 1'!R396+'Раздел 1'!R408+'Раздел 1'!R409+'Раздел 1'!R414+'Раздел 1'!R415</f>
        <v>2739470</v>
      </c>
      <c r="I16" s="1020">
        <f>'Раздел 1'!S269+'Раздел 1'!S274+'Раздел 1'!S276+'Раздел 1'!S278+'Раздел 1'!S280+'Раздел 1'!S284+'Раздел 1'!S285+'Раздел 1'!S296+'Раздел 1'!S297+'Раздел 1'!S324+'Раздел 1'!S325+'Раздел 1'!S328+'Раздел 1'!S329+'Раздел 1'!S341+'Раздел 1'!S342+'Раздел 1'!S364+'Раздел 1'!S365+'Раздел 1'!S378+'Раздел 1'!S380+'Раздел 1'!S381+'Раздел 1'!S388+'Раздел 1'!S389+'Раздел 1'!S395+'Раздел 1'!S396+'Раздел 1'!S408+'Раздел 1'!S409+'Раздел 1'!S414+'Раздел 1'!S415</f>
        <v>0</v>
      </c>
    </row>
    <row r="17" spans="1:10" ht="93.75" x14ac:dyDescent="0.25">
      <c r="A17" s="1008"/>
      <c r="B17" s="1022" t="s">
        <v>953</v>
      </c>
      <c r="C17" s="1007"/>
      <c r="D17" s="1007" t="s">
        <v>10</v>
      </c>
      <c r="E17" s="1021" t="s">
        <v>908</v>
      </c>
      <c r="F17" s="1020">
        <f>'Раздел 1'!P268+'Раздел 1'!P273+'Раздел 1'!P282+'Раздел 1'!P283+'Раздел 1'!P294+'Раздел 1'!P295+'Раздел 1'!P339+'Раздел 1'!P340+'Раздел 1'!P363+'Раздел 1'!P387+'Раздел 1'!P393+'Раздел 1'!P394+'Раздел 1'!P412+'Раздел 1'!P413</f>
        <v>1071056</v>
      </c>
      <c r="G17" s="1020">
        <f>'Раздел 1'!Q268+'Раздел 1'!Q273+'Раздел 1'!Q282+'Раздел 1'!Q283+'Раздел 1'!Q294+'Раздел 1'!Q295+'Раздел 1'!Q339+'Раздел 1'!Q340+'Раздел 1'!Q363+'Раздел 1'!Q387+'Раздел 1'!Q393+'Раздел 1'!Q394+'Раздел 1'!Q412+'Раздел 1'!Q413</f>
        <v>1081056</v>
      </c>
      <c r="H17" s="1020">
        <f>'Раздел 1'!R268+'Раздел 1'!R273+'Раздел 1'!R282+'Раздел 1'!R283+'Раздел 1'!R294+'Раздел 1'!R295+'Раздел 1'!R339+'Раздел 1'!R340+'Раздел 1'!R363+'Раздел 1'!R387+'Раздел 1'!R393+'Раздел 1'!R394+'Раздел 1'!R412+'Раздел 1'!R413</f>
        <v>1081056</v>
      </c>
      <c r="I17" s="1020">
        <f>'Раздел 1'!S268+'Раздел 1'!S273+'Раздел 1'!S282+'Раздел 1'!S283+'Раздел 1'!S294+'Раздел 1'!S295+'Раздел 1'!S339+'Раздел 1'!S340+'Раздел 1'!S363+'Раздел 1'!S387+'Раздел 1'!S393+'Раздел 1'!S394+'Раздел 1'!S412+'Раздел 1'!S413</f>
        <v>0</v>
      </c>
    </row>
    <row r="18" spans="1:10" x14ac:dyDescent="0.25">
      <c r="A18" s="1015" t="s">
        <v>909</v>
      </c>
      <c r="B18" s="1032" t="s">
        <v>251</v>
      </c>
      <c r="C18" s="1017">
        <v>26412</v>
      </c>
      <c r="D18" s="1017" t="s">
        <v>10</v>
      </c>
      <c r="E18" s="1031" t="s">
        <v>10</v>
      </c>
      <c r="F18" s="1018">
        <v>0</v>
      </c>
      <c r="G18" s="1018">
        <v>0</v>
      </c>
      <c r="H18" s="1018">
        <v>0</v>
      </c>
      <c r="I18" s="1018">
        <v>0</v>
      </c>
    </row>
    <row r="19" spans="1:10" ht="56.25" x14ac:dyDescent="0.25">
      <c r="A19" s="1015" t="s">
        <v>910</v>
      </c>
      <c r="B19" s="1032" t="s">
        <v>254</v>
      </c>
      <c r="C19" s="1017">
        <v>26420</v>
      </c>
      <c r="D19" s="1017" t="s">
        <v>10</v>
      </c>
      <c r="E19" s="1031" t="s">
        <v>10</v>
      </c>
      <c r="F19" s="1018">
        <f>F20+F41</f>
        <v>2124014.46</v>
      </c>
      <c r="G19" s="1018">
        <f t="shared" ref="G19:I19" si="7">G20+G41</f>
        <v>342469.53</v>
      </c>
      <c r="H19" s="1018">
        <f t="shared" si="7"/>
        <v>2212519.5300000003</v>
      </c>
      <c r="I19" s="1018">
        <f t="shared" si="7"/>
        <v>0</v>
      </c>
      <c r="J19" s="1003" t="s">
        <v>831</v>
      </c>
    </row>
    <row r="20" spans="1:10" ht="37.5" x14ac:dyDescent="0.25">
      <c r="A20" s="1015" t="s">
        <v>911</v>
      </c>
      <c r="B20" s="1032" t="s">
        <v>250</v>
      </c>
      <c r="C20" s="1017">
        <v>26421</v>
      </c>
      <c r="D20" s="1017" t="s">
        <v>10</v>
      </c>
      <c r="E20" s="1031" t="s">
        <v>10</v>
      </c>
      <c r="F20" s="1018">
        <f>SUM(F21:F37)</f>
        <v>2124014.46</v>
      </c>
      <c r="G20" s="1018">
        <f t="shared" ref="G20:I20" si="8">SUM(G21:G37)</f>
        <v>342469.53</v>
      </c>
      <c r="H20" s="1018">
        <f t="shared" si="8"/>
        <v>2212519.5300000003</v>
      </c>
      <c r="I20" s="1018">
        <f t="shared" si="8"/>
        <v>0</v>
      </c>
    </row>
    <row r="21" spans="1:10" ht="37.5" x14ac:dyDescent="0.25">
      <c r="A21" s="1008"/>
      <c r="B21" s="1022" t="s">
        <v>954</v>
      </c>
      <c r="C21" s="1007"/>
      <c r="D21" s="1007" t="s">
        <v>10</v>
      </c>
      <c r="E21" s="1021" t="s">
        <v>912</v>
      </c>
      <c r="F21" s="1020">
        <f>'Раздел 1'!P244+'Раздел 1'!P245+'Раздел 1'!P246+'Раздел 1'!P247+'Раздел 1'!P248+'Раздел 1'!P249+'Раздел 1'!P250+'Раздел 1'!P251+'Раздел 1'!P252+'Раздел 1'!P253+'Раздел 1'!P254+'Раздел 1'!P255</f>
        <v>572907</v>
      </c>
      <c r="G21" s="1020">
        <f>'Раздел 1'!Q244+'Раздел 1'!Q245+'Раздел 1'!Q246+'Раздел 1'!Q247+'Раздел 1'!Q248+'Раздел 1'!Q249+'Раздел 1'!Q250+'Раздел 1'!Q251+'Раздел 1'!Q252+'Раздел 1'!Q253+'Раздел 1'!Q254+'Раздел 1'!Q255</f>
        <v>0</v>
      </c>
      <c r="H21" s="1020">
        <f>'Раздел 1'!R244+'Раздел 1'!R245+'Раздел 1'!R246+'Раздел 1'!R247+'Раздел 1'!R248+'Раздел 1'!R249+'Раздел 1'!R250+'Раздел 1'!R251+'Раздел 1'!R252+'Раздел 1'!R253+'Раздел 1'!R254+'Раздел 1'!R255</f>
        <v>0</v>
      </c>
      <c r="I21" s="1020">
        <f>'Раздел 1'!S244+'Раздел 1'!S245+'Раздел 1'!S246+'Раздел 1'!S247+'Раздел 1'!S248+'Раздел 1'!S249+'Раздел 1'!S250+'Раздел 1'!S251+'Раздел 1'!S252+'Раздел 1'!S253+'Раздел 1'!S254+'Раздел 1'!S255</f>
        <v>0</v>
      </c>
    </row>
    <row r="22" spans="1:10" ht="37.5" x14ac:dyDescent="0.25">
      <c r="A22" s="1008"/>
      <c r="B22" s="1022" t="s">
        <v>955</v>
      </c>
      <c r="C22" s="1007"/>
      <c r="D22" s="1007" t="s">
        <v>10</v>
      </c>
      <c r="E22" s="1021" t="s">
        <v>913</v>
      </c>
      <c r="F22" s="1020">
        <f>'Раздел 1'!P292+'Раздел 1'!P303+'Раздел 1'!P309+'Раздел 1'!P310+'Раздел 1'!P333</f>
        <v>834480</v>
      </c>
      <c r="G22" s="1020">
        <f>'Раздел 1'!Q292+'Раздел 1'!Q303+'Раздел 1'!Q309+'Раздел 1'!Q310+'Раздел 1'!Q333</f>
        <v>0</v>
      </c>
      <c r="H22" s="1020">
        <f>'Раздел 1'!R292+'Раздел 1'!R303+'Раздел 1'!R309+'Раздел 1'!R310+'Раздел 1'!R333</f>
        <v>0</v>
      </c>
      <c r="I22" s="1020">
        <f>'Раздел 1'!S292+'Раздел 1'!S303+'Раздел 1'!S309+'Раздел 1'!S310+'Раздел 1'!S333</f>
        <v>0</v>
      </c>
    </row>
    <row r="23" spans="1:10" ht="37.5" x14ac:dyDescent="0.25">
      <c r="A23" s="1008"/>
      <c r="B23" s="1022" t="s">
        <v>956</v>
      </c>
      <c r="C23" s="1007"/>
      <c r="D23" s="1007" t="s">
        <v>10</v>
      </c>
      <c r="E23" s="1021" t="s">
        <v>914</v>
      </c>
      <c r="F23" s="1020">
        <f>'Раздел 1'!P302+'Раздел 1'!P305+'Раздел 1'!P307+'Раздел 1'!P308+'Раздел 1'!P311+'Раздел 1'!P358+'Раздел 1'!P359+'Раздел 1'!P369+'Раздел 1'!P370</f>
        <v>115061.3</v>
      </c>
      <c r="G23" s="1020">
        <f>'Раздел 1'!Q302+'Раздел 1'!Q305+'Раздел 1'!Q307+'Раздел 1'!Q308+'Раздел 1'!Q311+'Раздел 1'!Q358+'Раздел 1'!Q359+'Раздел 1'!Q369+'Раздел 1'!Q370</f>
        <v>0</v>
      </c>
      <c r="H23" s="1020">
        <f>'Раздел 1'!R302+'Раздел 1'!R305+'Раздел 1'!R307+'Раздел 1'!R308+'Раздел 1'!R311+'Раздел 1'!R358+'Раздел 1'!R359+'Раздел 1'!R369+'Раздел 1'!R370</f>
        <v>0</v>
      </c>
      <c r="I23" s="1020">
        <f>'Раздел 1'!S302+'Раздел 1'!S305+'Раздел 1'!S307+'Раздел 1'!S308+'Раздел 1'!S311+'Раздел 1'!S358+'Раздел 1'!S359+'Раздел 1'!S369+'Раздел 1'!S370</f>
        <v>0</v>
      </c>
    </row>
    <row r="24" spans="1:10" ht="75" x14ac:dyDescent="0.25">
      <c r="A24" s="1008"/>
      <c r="B24" s="1022" t="s">
        <v>957</v>
      </c>
      <c r="C24" s="1007"/>
      <c r="D24" s="1007" t="s">
        <v>10</v>
      </c>
      <c r="E24" s="1021" t="s">
        <v>915</v>
      </c>
      <c r="F24" s="1020">
        <f>'Раздел 1'!P315+'Раздел 1'!P373</f>
        <v>88000</v>
      </c>
      <c r="G24" s="1020">
        <f>'Раздел 1'!Q315+'Раздел 1'!Q373</f>
        <v>110590</v>
      </c>
      <c r="H24" s="1020">
        <f>'Раздел 1'!R315+'Раздел 1'!R373</f>
        <v>113240</v>
      </c>
      <c r="I24" s="1020">
        <f>'Раздел 1'!S315+'Раздел 1'!S373</f>
        <v>0</v>
      </c>
    </row>
    <row r="25" spans="1:10" ht="37.5" x14ac:dyDescent="0.25">
      <c r="A25" s="1008"/>
      <c r="B25" s="1022" t="s">
        <v>958</v>
      </c>
      <c r="C25" s="1007"/>
      <c r="D25" s="1007" t="s">
        <v>10</v>
      </c>
      <c r="E25" s="1021" t="s">
        <v>916</v>
      </c>
      <c r="F25" s="1020">
        <f>'Раздел 1'!P239+'Раздел 1'!P360+'Раздел 1'!P407</f>
        <v>0</v>
      </c>
      <c r="G25" s="1020">
        <f>'Раздел 1'!Q239+'Раздел 1'!Q360+'Раздел 1'!Q407</f>
        <v>0</v>
      </c>
      <c r="H25" s="1020">
        <f>'Раздел 1'!R239+'Раздел 1'!R360+'Раздел 1'!R407</f>
        <v>0</v>
      </c>
      <c r="I25" s="1020">
        <f>'Раздел 1'!S239+'Раздел 1'!S360+'Раздел 1'!S407</f>
        <v>0</v>
      </c>
    </row>
    <row r="26" spans="1:10" ht="75" x14ac:dyDescent="0.25">
      <c r="A26" s="1008"/>
      <c r="B26" s="1022" t="s">
        <v>959</v>
      </c>
      <c r="C26" s="1007"/>
      <c r="D26" s="1007" t="s">
        <v>10</v>
      </c>
      <c r="E26" s="1021" t="s">
        <v>917</v>
      </c>
      <c r="F26" s="1020">
        <f>'Раздел 1'!P312+'Раздел 1'!P319+'Раздел 1'!P320+'Раздел 1'!P372+'Раздел 1'!P374+'Раздел 1'!P375</f>
        <v>442166.16000000003</v>
      </c>
      <c r="G26" s="1020">
        <f>'Раздел 1'!Q312+'Раздел 1'!Q319+'Раздел 1'!Q320+'Раздел 1'!Q372+'Раздел 1'!Q374+'Раздел 1'!Q375</f>
        <v>0</v>
      </c>
      <c r="H26" s="1020">
        <f>'Раздел 1'!R312+'Раздел 1'!R319+'Раздел 1'!R320+'Раздел 1'!R372+'Раздел 1'!R374+'Раздел 1'!R375</f>
        <v>0</v>
      </c>
      <c r="I26" s="1020">
        <f>'Раздел 1'!S312+'Раздел 1'!S319+'Раздел 1'!S320+'Раздел 1'!S372+'Раздел 1'!S374+'Раздел 1'!S375</f>
        <v>0</v>
      </c>
    </row>
    <row r="27" spans="1:10" ht="37.5" x14ac:dyDescent="0.25">
      <c r="A27" s="1008"/>
      <c r="B27" s="1022" t="s">
        <v>960</v>
      </c>
      <c r="C27" s="1007"/>
      <c r="D27" s="1007" t="s">
        <v>10</v>
      </c>
      <c r="E27" s="1021" t="s">
        <v>918</v>
      </c>
      <c r="F27" s="1020">
        <f>'Раздел 1'!P243+'Раздел 1'!P258</f>
        <v>0</v>
      </c>
      <c r="G27" s="1020">
        <f>'Раздел 1'!Q243+'Раздел 1'!Q258</f>
        <v>0</v>
      </c>
      <c r="H27" s="1020">
        <f>'Раздел 1'!R243+'Раздел 1'!R258</f>
        <v>0</v>
      </c>
      <c r="I27" s="1020">
        <f>'Раздел 1'!S243+'Раздел 1'!S258</f>
        <v>0</v>
      </c>
    </row>
    <row r="28" spans="1:10" ht="37.5" x14ac:dyDescent="0.25">
      <c r="A28" s="1008"/>
      <c r="B28" s="1022" t="s">
        <v>961</v>
      </c>
      <c r="C28" s="1007"/>
      <c r="D28" s="1007" t="s">
        <v>10</v>
      </c>
      <c r="E28" s="1021" t="s">
        <v>919</v>
      </c>
      <c r="F28" s="1020">
        <f>'Раздел 1'!P347+'Раздел 1'!P349</f>
        <v>71400</v>
      </c>
      <c r="G28" s="1020">
        <f>'Раздел 1'!Q347+'Раздел 1'!Q349</f>
        <v>0</v>
      </c>
      <c r="H28" s="1020">
        <f>'Раздел 1'!R347+'Раздел 1'!R349</f>
        <v>0</v>
      </c>
      <c r="I28" s="1020">
        <f>'Раздел 1'!S347+'Раздел 1'!S349</f>
        <v>0</v>
      </c>
    </row>
    <row r="29" spans="1:10" ht="112.5" x14ac:dyDescent="0.25">
      <c r="A29" s="1008"/>
      <c r="B29" s="1022" t="s">
        <v>962</v>
      </c>
      <c r="C29" s="1007"/>
      <c r="D29" s="1007" t="s">
        <v>10</v>
      </c>
      <c r="E29" s="1021" t="s">
        <v>920</v>
      </c>
      <c r="F29" s="1020">
        <f>'Раздел 1'!P304+'Раздел 1'!P316+'Раздел 1'!P317+'Раздел 1'!P350+'Раздел 1'!P351+'Раздел 1'!P352+'Раздел 1'!P401+'Раздел 1'!P402+'Раздел 1'!P403</f>
        <v>0</v>
      </c>
      <c r="G29" s="1020">
        <f>'Раздел 1'!Q304+'Раздел 1'!Q316+'Раздел 1'!Q317+'Раздел 1'!Q350+'Раздел 1'!Q351+'Раздел 1'!Q352+'Раздел 1'!Q401+'Раздел 1'!Q402+'Раздел 1'!Q403</f>
        <v>0</v>
      </c>
      <c r="H29" s="1020">
        <f>'Раздел 1'!R304+'Раздел 1'!R316+'Раздел 1'!R317+'Раздел 1'!R350+'Раздел 1'!R351+'Раздел 1'!R352+'Раздел 1'!R401+'Раздел 1'!R402+'Раздел 1'!R403</f>
        <v>0</v>
      </c>
      <c r="I29" s="1020">
        <f>'Раздел 1'!S304+'Раздел 1'!S316+'Раздел 1'!S317+'Раздел 1'!S350+'Раздел 1'!S351+'Раздел 1'!S352+'Раздел 1'!S401+'Раздел 1'!S402+'Раздел 1'!S403</f>
        <v>0</v>
      </c>
    </row>
    <row r="30" spans="1:10" ht="112.5" x14ac:dyDescent="0.25">
      <c r="A30" s="1008"/>
      <c r="B30" s="1022" t="s">
        <v>962</v>
      </c>
      <c r="C30" s="1007"/>
      <c r="D30" s="1007" t="s">
        <v>10</v>
      </c>
      <c r="E30" s="1021" t="s">
        <v>921</v>
      </c>
      <c r="F30" s="1020">
        <f>'Раздел 1'!P355+'Раздел 1'!P356+'Раздел 1'!P367+'Раздел 1'!P368+'Раздел 1'!P385+'Раздел 1'!P386+'Раздел 1'!P404+'Раздел 1'!P405</f>
        <v>0</v>
      </c>
      <c r="G30" s="1020">
        <f>'Раздел 1'!Q355+'Раздел 1'!Q356+'Раздел 1'!Q367+'Раздел 1'!Q368+'Раздел 1'!Q385+'Раздел 1'!Q386+'Раздел 1'!Q404+'Раздел 1'!Q405</f>
        <v>0</v>
      </c>
      <c r="H30" s="1020">
        <f>'Раздел 1'!R355+'Раздел 1'!R356+'Раздел 1'!R367+'Раздел 1'!R368+'Раздел 1'!R385+'Раздел 1'!R386+'Раздел 1'!R404+'Раздел 1'!R405</f>
        <v>0</v>
      </c>
      <c r="I30" s="1020">
        <f>'Раздел 1'!S355+'Раздел 1'!S356+'Раздел 1'!S367+'Раздел 1'!S368+'Раздел 1'!S385+'Раздел 1'!S386+'Раздел 1'!S404+'Раздел 1'!S405</f>
        <v>0</v>
      </c>
    </row>
    <row r="31" spans="1:10" ht="37.5" x14ac:dyDescent="0.25">
      <c r="A31" s="1008"/>
      <c r="B31" s="1022" t="s">
        <v>960</v>
      </c>
      <c r="C31" s="1007"/>
      <c r="D31" s="1007" t="s">
        <v>10</v>
      </c>
      <c r="E31" s="1021" t="s">
        <v>922</v>
      </c>
      <c r="F31" s="1020">
        <f>'Раздел 1'!P346+'Раздел 1'!P348</f>
        <v>0</v>
      </c>
      <c r="G31" s="1020">
        <f>'Раздел 1'!Q346+'Раздел 1'!Q348</f>
        <v>0</v>
      </c>
      <c r="H31" s="1020">
        <f>'Раздел 1'!R346+'Раздел 1'!R348</f>
        <v>0</v>
      </c>
      <c r="I31" s="1020">
        <f>'Раздел 1'!S346+'Раздел 1'!S348</f>
        <v>0</v>
      </c>
    </row>
    <row r="32" spans="1:10" ht="37.5" x14ac:dyDescent="0.25">
      <c r="A32" s="1008"/>
      <c r="B32" s="1022" t="s">
        <v>963</v>
      </c>
      <c r="C32" s="1007"/>
      <c r="D32" s="1007" t="s">
        <v>10</v>
      </c>
      <c r="E32" s="1021" t="s">
        <v>923</v>
      </c>
      <c r="F32" s="1020">
        <f>'Раздел 1'!P353+'Раздел 1'!P354</f>
        <v>0</v>
      </c>
      <c r="G32" s="1020">
        <f>'Раздел 1'!Q353+'Раздел 1'!Q354</f>
        <v>0</v>
      </c>
      <c r="H32" s="1020">
        <f>'Раздел 1'!R353+'Раздел 1'!R354</f>
        <v>0</v>
      </c>
      <c r="I32" s="1020">
        <f>'Раздел 1'!S353+'Раздел 1'!S354</f>
        <v>0</v>
      </c>
    </row>
    <row r="33" spans="1:12" ht="206.25" x14ac:dyDescent="0.25">
      <c r="A33" s="1008"/>
      <c r="B33" s="1022" t="s">
        <v>964</v>
      </c>
      <c r="C33" s="1007"/>
      <c r="D33" s="1007" t="s">
        <v>10</v>
      </c>
      <c r="E33" s="1021" t="s">
        <v>924</v>
      </c>
      <c r="F33" s="1020">
        <f>'Раздел 1'!P272+'Раздел 1'!P293+'Раздел 1'!P318+'Раздел 1'!P338+'Раздел 1'!P357+'Раздел 1'!P406</f>
        <v>0</v>
      </c>
      <c r="G33" s="1020">
        <f>'Раздел 1'!Q272+'Раздел 1'!Q293+'Раздел 1'!Q318+'Раздел 1'!Q338+'Раздел 1'!Q357+'Раздел 1'!Q406</f>
        <v>0</v>
      </c>
      <c r="H33" s="1020">
        <f>'Раздел 1'!R272+'Раздел 1'!R293+'Раздел 1'!R318+'Раздел 1'!R338+'Раздел 1'!R357+'Раздел 1'!R406</f>
        <v>0</v>
      </c>
      <c r="I33" s="1020">
        <f>'Раздел 1'!S272+'Раздел 1'!S293+'Раздел 1'!S318+'Раздел 1'!S338+'Раздел 1'!S357+'Раздел 1'!S406</f>
        <v>0</v>
      </c>
    </row>
    <row r="34" spans="1:12" ht="37.5" x14ac:dyDescent="0.25">
      <c r="A34" s="1008"/>
      <c r="B34" s="1022" t="s">
        <v>965</v>
      </c>
      <c r="C34" s="1007"/>
      <c r="D34" s="1007" t="s">
        <v>10</v>
      </c>
      <c r="E34" s="1021" t="s">
        <v>925</v>
      </c>
      <c r="F34" s="1020">
        <f>'Раздел 1'!P306+'Раздел 1'!P371</f>
        <v>0</v>
      </c>
      <c r="G34" s="1020">
        <f>'Раздел 1'!Q306+'Раздел 1'!Q371</f>
        <v>0</v>
      </c>
      <c r="H34" s="1020">
        <f>'Раздел 1'!R306+'Раздел 1'!R371</f>
        <v>0</v>
      </c>
      <c r="I34" s="1020">
        <f>'Раздел 1'!S306+'Раздел 1'!S371</f>
        <v>0</v>
      </c>
    </row>
    <row r="35" spans="1:12" ht="112.5" x14ac:dyDescent="0.25">
      <c r="A35" s="1008"/>
      <c r="B35" s="1022" t="s">
        <v>966</v>
      </c>
      <c r="C35" s="1007"/>
      <c r="D35" s="1007" t="s">
        <v>10</v>
      </c>
      <c r="E35" s="1021" t="s">
        <v>926</v>
      </c>
      <c r="F35" s="1020">
        <f>'Раздел 1'!P323</f>
        <v>0</v>
      </c>
      <c r="G35" s="1020">
        <f>'Раздел 1'!Q323</f>
        <v>231879.53</v>
      </c>
      <c r="H35" s="1020">
        <f>'Раздел 1'!R323</f>
        <v>231879.53</v>
      </c>
      <c r="I35" s="1020">
        <f>'Раздел 1'!S323</f>
        <v>0</v>
      </c>
    </row>
    <row r="36" spans="1:12" x14ac:dyDescent="0.25">
      <c r="A36" s="1008"/>
      <c r="B36" s="1022" t="s">
        <v>967</v>
      </c>
      <c r="C36" s="1007"/>
      <c r="D36" s="1007" t="s">
        <v>10</v>
      </c>
      <c r="E36" s="1021" t="s">
        <v>927</v>
      </c>
      <c r="F36" s="1020">
        <f>'Раздел 1'!P241+'Раздел 1'!P242+'Раздел 1'!P321+'Раздел 1'!P322+'Раздел 1'!P336+'Раздел 1'!P337</f>
        <v>0</v>
      </c>
      <c r="G36" s="1020">
        <f>'Раздел 1'!Q241+'Раздел 1'!Q242+'Раздел 1'!Q321+'Раздел 1'!Q322+'Раздел 1'!Q336+'Раздел 1'!Q337</f>
        <v>0</v>
      </c>
      <c r="H36" s="1020">
        <f>'Раздел 1'!R241+'Раздел 1'!R242+'Раздел 1'!R321+'Раздел 1'!R322+'Раздел 1'!R336+'Раздел 1'!R337</f>
        <v>1867400</v>
      </c>
      <c r="I36" s="1020">
        <f>'Раздел 1'!S241+'Раздел 1'!S242+'Раздел 1'!S321+'Раздел 1'!S322+'Раздел 1'!S336+'Раздел 1'!S337</f>
        <v>0</v>
      </c>
    </row>
    <row r="37" spans="1:12" ht="37.5" x14ac:dyDescent="0.25">
      <c r="A37" s="1008"/>
      <c r="B37" s="1022" t="s">
        <v>968</v>
      </c>
      <c r="C37" s="1007"/>
      <c r="D37" s="1007" t="s">
        <v>10</v>
      </c>
      <c r="E37" s="1021" t="s">
        <v>928</v>
      </c>
      <c r="F37" s="1020">
        <f>'Раздел 1'!P290+'Раздел 1'!P291</f>
        <v>0</v>
      </c>
      <c r="G37" s="1020">
        <f>'Раздел 1'!Q290+'Раздел 1'!Q291</f>
        <v>0</v>
      </c>
      <c r="H37" s="1020">
        <f>'Раздел 1'!R290+'Раздел 1'!R291</f>
        <v>0</v>
      </c>
      <c r="I37" s="1020">
        <f>'Раздел 1'!S290+'Раздел 1'!S291</f>
        <v>0</v>
      </c>
    </row>
    <row r="38" spans="1:12" x14ac:dyDescent="0.25">
      <c r="A38" s="1008"/>
      <c r="B38" s="1032" t="s">
        <v>226</v>
      </c>
      <c r="C38" s="1017" t="s">
        <v>929</v>
      </c>
      <c r="D38" s="1017" t="s">
        <v>10</v>
      </c>
      <c r="E38" s="1031" t="s">
        <v>10</v>
      </c>
      <c r="F38" s="1018">
        <f>SUM(F39:F40)</f>
        <v>0</v>
      </c>
      <c r="G38" s="1018">
        <f t="shared" ref="G38:I38" si="9">SUM(G39:G40)</f>
        <v>0</v>
      </c>
      <c r="H38" s="1018">
        <f t="shared" si="9"/>
        <v>0</v>
      </c>
      <c r="I38" s="1018">
        <f t="shared" si="9"/>
        <v>0</v>
      </c>
    </row>
    <row r="39" spans="1:12" s="1026" customFormat="1" ht="37.5" x14ac:dyDescent="0.25">
      <c r="A39" s="1021"/>
      <c r="B39" s="1022" t="s">
        <v>930</v>
      </c>
      <c r="C39" s="1023"/>
      <c r="D39" s="1017" t="s">
        <v>10</v>
      </c>
      <c r="E39" s="1021" t="s">
        <v>931</v>
      </c>
      <c r="F39" s="1024">
        <f>F29+F30</f>
        <v>0</v>
      </c>
      <c r="G39" s="1024">
        <f t="shared" ref="G39:I39" si="10">G29+G30</f>
        <v>0</v>
      </c>
      <c r="H39" s="1024">
        <f t="shared" si="10"/>
        <v>0</v>
      </c>
      <c r="I39" s="1024">
        <f t="shared" si="10"/>
        <v>0</v>
      </c>
      <c r="J39" s="1025" t="s">
        <v>932</v>
      </c>
      <c r="K39" s="1025"/>
      <c r="L39" s="1025"/>
    </row>
    <row r="40" spans="1:12" s="1026" customFormat="1" ht="37.5" x14ac:dyDescent="0.25">
      <c r="A40" s="1021"/>
      <c r="B40" s="1022" t="s">
        <v>933</v>
      </c>
      <c r="C40" s="1023"/>
      <c r="D40" s="1017" t="s">
        <v>10</v>
      </c>
      <c r="E40" s="1021" t="s">
        <v>934</v>
      </c>
      <c r="F40" s="1024">
        <f>F31+F32</f>
        <v>0</v>
      </c>
      <c r="G40" s="1024">
        <f t="shared" ref="G40:I40" si="11">G31+G32</f>
        <v>0</v>
      </c>
      <c r="H40" s="1024">
        <f t="shared" si="11"/>
        <v>0</v>
      </c>
      <c r="I40" s="1024">
        <f t="shared" si="11"/>
        <v>0</v>
      </c>
      <c r="J40" s="1025" t="s">
        <v>935</v>
      </c>
      <c r="K40" s="1025"/>
      <c r="L40" s="1025"/>
    </row>
    <row r="41" spans="1:12" x14ac:dyDescent="0.25">
      <c r="A41" s="1015" t="s">
        <v>936</v>
      </c>
      <c r="B41" s="1032" t="s">
        <v>251</v>
      </c>
      <c r="C41" s="1017">
        <v>26422</v>
      </c>
      <c r="D41" s="1017" t="s">
        <v>10</v>
      </c>
      <c r="E41" s="1031" t="s">
        <v>10</v>
      </c>
      <c r="F41" s="1018">
        <v>0</v>
      </c>
      <c r="G41" s="1018">
        <v>0</v>
      </c>
      <c r="H41" s="1018">
        <v>0</v>
      </c>
      <c r="I41" s="1018">
        <v>0</v>
      </c>
    </row>
    <row r="42" spans="1:12" x14ac:dyDescent="0.25">
      <c r="A42" s="1008"/>
      <c r="B42" s="1032" t="s">
        <v>226</v>
      </c>
      <c r="C42" s="1017" t="s">
        <v>937</v>
      </c>
      <c r="D42" s="1017" t="s">
        <v>10</v>
      </c>
      <c r="E42" s="1031" t="s">
        <v>10</v>
      </c>
      <c r="F42" s="1018">
        <v>0</v>
      </c>
      <c r="G42" s="1018">
        <v>0</v>
      </c>
      <c r="H42" s="1018">
        <v>0</v>
      </c>
      <c r="I42" s="1018">
        <v>0</v>
      </c>
    </row>
    <row r="43" spans="1:12" ht="37.5" x14ac:dyDescent="0.25">
      <c r="A43" s="1015" t="s">
        <v>938</v>
      </c>
      <c r="B43" s="1032" t="s">
        <v>259</v>
      </c>
      <c r="C43" s="1017">
        <v>26430</v>
      </c>
      <c r="D43" s="1017" t="s">
        <v>10</v>
      </c>
      <c r="E43" s="1031" t="s">
        <v>10</v>
      </c>
      <c r="F43" s="1018">
        <f>F44</f>
        <v>0</v>
      </c>
      <c r="G43" s="1018">
        <f t="shared" ref="G43:I43" si="12">G44</f>
        <v>0</v>
      </c>
      <c r="H43" s="1018">
        <f t="shared" si="12"/>
        <v>0</v>
      </c>
      <c r="I43" s="1018">
        <f t="shared" si="12"/>
        <v>0</v>
      </c>
      <c r="J43" s="1003" t="s">
        <v>832</v>
      </c>
    </row>
    <row r="44" spans="1:12" ht="37.5" x14ac:dyDescent="0.25">
      <c r="A44" s="1015"/>
      <c r="B44" s="1022" t="s">
        <v>956</v>
      </c>
      <c r="C44" s="1017"/>
      <c r="D44" s="1017"/>
      <c r="E44" s="1021" t="s">
        <v>914</v>
      </c>
      <c r="F44" s="1020">
        <f>'Раздел 1'!P425+'Раздел 1'!P426+'Раздел 1'!P427+'Раздел 1'!P428+'Раздел 1'!P429+'Раздел 1'!P430</f>
        <v>0</v>
      </c>
      <c r="G44" s="1020">
        <f>'Раздел 1'!Q425+'Раздел 1'!Q426+'Раздел 1'!Q427+'Раздел 1'!Q428+'Раздел 1'!Q429+'Раздел 1'!Q430</f>
        <v>0</v>
      </c>
      <c r="H44" s="1020">
        <f>'Раздел 1'!R425+'Раздел 1'!R426+'Раздел 1'!R427+'Раздел 1'!R428+'Раздел 1'!R429+'Раздел 1'!R430</f>
        <v>0</v>
      </c>
      <c r="I44" s="1020">
        <f>'Раздел 1'!S425+'Раздел 1'!S426+'Раздел 1'!S427+'Раздел 1'!S428+'Раздел 1'!S429+'Раздел 1'!S430</f>
        <v>0</v>
      </c>
    </row>
    <row r="45" spans="1:12" x14ac:dyDescent="0.25">
      <c r="A45" s="1008"/>
      <c r="B45" s="1032" t="s">
        <v>226</v>
      </c>
      <c r="C45" s="1017" t="s">
        <v>939</v>
      </c>
      <c r="D45" s="1017" t="s">
        <v>10</v>
      </c>
      <c r="E45" s="1031" t="s">
        <v>10</v>
      </c>
      <c r="F45" s="1018">
        <v>0</v>
      </c>
      <c r="G45" s="1018">
        <v>0</v>
      </c>
      <c r="H45" s="1018">
        <v>0</v>
      </c>
      <c r="I45" s="1018">
        <v>0</v>
      </c>
      <c r="J45" s="841"/>
      <c r="K45" s="841"/>
      <c r="L45" s="841"/>
    </row>
    <row r="46" spans="1:12" x14ac:dyDescent="0.25">
      <c r="A46" s="1015" t="s">
        <v>940</v>
      </c>
      <c r="B46" s="1032" t="s">
        <v>258</v>
      </c>
      <c r="C46" s="1017">
        <v>26450</v>
      </c>
      <c r="D46" s="1017" t="s">
        <v>10</v>
      </c>
      <c r="E46" s="1031" t="s">
        <v>10</v>
      </c>
      <c r="F46" s="1018">
        <f>F47+F51</f>
        <v>931161.6399999999</v>
      </c>
      <c r="G46" s="1018">
        <f t="shared" ref="G46:I46" si="13">G47+G51</f>
        <v>928997.5</v>
      </c>
      <c r="H46" s="1018">
        <f t="shared" si="13"/>
        <v>928997.5</v>
      </c>
      <c r="I46" s="1018">
        <f t="shared" si="13"/>
        <v>0</v>
      </c>
      <c r="J46" s="1003" t="s">
        <v>833</v>
      </c>
    </row>
    <row r="47" spans="1:12" ht="37.5" x14ac:dyDescent="0.25">
      <c r="A47" s="1015" t="s">
        <v>941</v>
      </c>
      <c r="B47" s="1032" t="s">
        <v>250</v>
      </c>
      <c r="C47" s="1017">
        <v>26451</v>
      </c>
      <c r="D47" s="1017" t="s">
        <v>10</v>
      </c>
      <c r="E47" s="1031" t="s">
        <v>10</v>
      </c>
      <c r="F47" s="1018">
        <f>F48</f>
        <v>931161.6399999999</v>
      </c>
      <c r="G47" s="1018">
        <f t="shared" ref="G47:I47" si="14">G48</f>
        <v>928997.5</v>
      </c>
      <c r="H47" s="1018">
        <f t="shared" si="14"/>
        <v>928997.5</v>
      </c>
      <c r="I47" s="1018">
        <f t="shared" si="14"/>
        <v>0</v>
      </c>
    </row>
    <row r="48" spans="1:12" ht="75" x14ac:dyDescent="0.25">
      <c r="A48" s="1015"/>
      <c r="B48" s="1022" t="s">
        <v>952</v>
      </c>
      <c r="C48" s="1017"/>
      <c r="D48" s="1017" t="s">
        <v>10</v>
      </c>
      <c r="E48" s="1021" t="s">
        <v>907</v>
      </c>
      <c r="F48" s="1020">
        <f>'Раздел 1'!P262+'Раздел 1'!P263+'Раздел 1'!P264+'Раздел 1'!P265+'Раздел 1'!P270+'Раздел 1'!P271+'Раздел 1'!P275+'Раздел 1'!P277+'Раздел 1'!P279+'Раздел 1'!P281+'Раздел 1'!P286+'Раздел 1'!P287+'Раздел 1'!P288+'Раздел 1'!P298+'Раздел 1'!P299+'Раздел 1'!P300+'Раздел 1'!P326+'Раздел 1'!P327+'Раздел 1'!P330+'Раздел 1'!P331+'Раздел 1'!P332+'Раздел 1'!P343+'Раздел 1'!P344+'Раздел 1'!P345+'Раздел 1'!P366+'Раздел 1'!P376+'Раздел 1'!P377+'Раздел 1'!P379+'Раздел 1'!P382+'Раздел 1'!P383+'Раздел 1'!P384+'Раздел 1'!P390+'Раздел 1'!P391+'Раздел 1'!P392+'Раздел 1'!P397+'Раздел 1'!P398+'Раздел 1'!P399+'Раздел 1'!P410+'Раздел 1'!P411+'Раздел 1'!P416+'Раздел 1'!P417+'Раздел 1'!P418</f>
        <v>931161.6399999999</v>
      </c>
      <c r="G48" s="1020">
        <f>'Раздел 1'!Q262+'Раздел 1'!Q263+'Раздел 1'!Q264+'Раздел 1'!Q265+'Раздел 1'!Q270+'Раздел 1'!Q271+'Раздел 1'!Q275+'Раздел 1'!Q277+'Раздел 1'!Q279+'Раздел 1'!Q281+'Раздел 1'!Q286+'Раздел 1'!Q287+'Раздел 1'!Q288+'Раздел 1'!Q298+'Раздел 1'!Q299+'Раздел 1'!Q300+'Раздел 1'!Q326+'Раздел 1'!Q327+'Раздел 1'!Q330+'Раздел 1'!Q331+'Раздел 1'!Q332+'Раздел 1'!Q343+'Раздел 1'!Q344+'Раздел 1'!Q345+'Раздел 1'!Q366+'Раздел 1'!Q376+'Раздел 1'!Q377+'Раздел 1'!Q379+'Раздел 1'!Q382+'Раздел 1'!Q383+'Раздел 1'!Q384+'Раздел 1'!Q390+'Раздел 1'!Q391+'Раздел 1'!Q392+'Раздел 1'!Q397+'Раздел 1'!Q398+'Раздел 1'!Q399+'Раздел 1'!Q410+'Раздел 1'!Q411+'Раздел 1'!Q416+'Раздел 1'!Q417+'Раздел 1'!Q418</f>
        <v>928997.5</v>
      </c>
      <c r="H48" s="1020">
        <f>'Раздел 1'!R262+'Раздел 1'!R263+'Раздел 1'!R264+'Раздел 1'!R265+'Раздел 1'!R270+'Раздел 1'!R271+'Раздел 1'!R275+'Раздел 1'!R277+'Раздел 1'!R279+'Раздел 1'!R281+'Раздел 1'!R286+'Раздел 1'!R287+'Раздел 1'!R288+'Раздел 1'!R298+'Раздел 1'!R299+'Раздел 1'!R300+'Раздел 1'!R326+'Раздел 1'!R327+'Раздел 1'!R330+'Раздел 1'!R331+'Раздел 1'!R332+'Раздел 1'!R343+'Раздел 1'!R344+'Раздел 1'!R345+'Раздел 1'!R366+'Раздел 1'!R376+'Раздел 1'!R377+'Раздел 1'!R379+'Раздел 1'!R382+'Раздел 1'!R383+'Раздел 1'!R384+'Раздел 1'!R390+'Раздел 1'!R391+'Раздел 1'!R392+'Раздел 1'!R397+'Раздел 1'!R398+'Раздел 1'!R399+'Раздел 1'!R410+'Раздел 1'!R411+'Раздел 1'!R416+'Раздел 1'!R417+'Раздел 1'!R418</f>
        <v>928997.5</v>
      </c>
      <c r="I48" s="1020">
        <f>'Раздел 1'!S262+'Раздел 1'!S263+'Раздел 1'!S264+'Раздел 1'!S265+'Раздел 1'!S270+'Раздел 1'!S271+'Раздел 1'!S275+'Раздел 1'!S277+'Раздел 1'!S279+'Раздел 1'!S281+'Раздел 1'!S286+'Раздел 1'!S287+'Раздел 1'!S288+'Раздел 1'!S298+'Раздел 1'!S299+'Раздел 1'!S300+'Раздел 1'!S326+'Раздел 1'!S327+'Раздел 1'!S330+'Раздел 1'!S331+'Раздел 1'!S332+'Раздел 1'!S343+'Раздел 1'!S344+'Раздел 1'!S345+'Раздел 1'!S366+'Раздел 1'!S376+'Раздел 1'!S377+'Раздел 1'!S379+'Раздел 1'!S382+'Раздел 1'!S383+'Раздел 1'!S384+'Раздел 1'!S390+'Раздел 1'!S391+'Раздел 1'!S392+'Раздел 1'!S397+'Раздел 1'!S398+'Раздел 1'!S399+'Раздел 1'!S410+'Раздел 1'!S411+'Раздел 1'!S416+'Раздел 1'!S417+'Раздел 1'!S418</f>
        <v>0</v>
      </c>
    </row>
    <row r="49" spans="1:12" x14ac:dyDescent="0.25">
      <c r="A49" s="1008"/>
      <c r="B49" s="1032" t="s">
        <v>226</v>
      </c>
      <c r="C49" s="1017" t="s">
        <v>942</v>
      </c>
      <c r="D49" s="1017" t="s">
        <v>10</v>
      </c>
      <c r="E49" s="1031" t="s">
        <v>10</v>
      </c>
      <c r="F49" s="1018">
        <f>F50</f>
        <v>0</v>
      </c>
      <c r="G49" s="1018">
        <f t="shared" ref="G49:I49" si="15">G50</f>
        <v>0</v>
      </c>
      <c r="H49" s="1018">
        <f t="shared" si="15"/>
        <v>0</v>
      </c>
      <c r="I49" s="1018">
        <f t="shared" si="15"/>
        <v>0</v>
      </c>
    </row>
    <row r="50" spans="1:12" ht="37.5" x14ac:dyDescent="0.25">
      <c r="A50" s="1008"/>
      <c r="B50" s="1022" t="s">
        <v>943</v>
      </c>
      <c r="C50" s="1007"/>
      <c r="D50" s="1007" t="s">
        <v>10</v>
      </c>
      <c r="E50" s="1021" t="s">
        <v>944</v>
      </c>
      <c r="F50" s="1020">
        <f>'Раздел 1'!P288+'Раздел 1'!P300+'Раздел 1'!P332+'Раздел 1'!P345+'Раздел 1'!P366+'Раздел 1'!P384+'Раздел 1'!P391+'Раздел 1'!P399+'Раздел 1'!P417</f>
        <v>0</v>
      </c>
      <c r="G50" s="1020">
        <f>'Раздел 1'!Q288+'Раздел 1'!Q300+'Раздел 1'!Q332+'Раздел 1'!Q345+'Раздел 1'!Q366+'Раздел 1'!Q384+'Раздел 1'!Q391+'Раздел 1'!Q399+'Раздел 1'!Q417</f>
        <v>0</v>
      </c>
      <c r="H50" s="1020">
        <f>'Раздел 1'!R288+'Раздел 1'!R300+'Раздел 1'!R332+'Раздел 1'!R345+'Раздел 1'!R366+'Раздел 1'!R384+'Раздел 1'!R391+'Раздел 1'!R399+'Раздел 1'!R417</f>
        <v>0</v>
      </c>
      <c r="I50" s="1020">
        <f>'Раздел 1'!S288+'Раздел 1'!S300+'Раздел 1'!S332+'Раздел 1'!S345+'Раздел 1'!S366+'Раздел 1'!S384+'Раздел 1'!S391+'Раздел 1'!S399+'Раздел 1'!S417</f>
        <v>0</v>
      </c>
      <c r="J50" s="1003" t="s">
        <v>945</v>
      </c>
    </row>
    <row r="51" spans="1:12" x14ac:dyDescent="0.25">
      <c r="A51" s="1015" t="s">
        <v>946</v>
      </c>
      <c r="B51" s="1032" t="s">
        <v>251</v>
      </c>
      <c r="C51" s="1017">
        <v>26452</v>
      </c>
      <c r="D51" s="1017" t="s">
        <v>10</v>
      </c>
      <c r="E51" s="1015" t="s">
        <v>10</v>
      </c>
      <c r="F51" s="1018">
        <v>0</v>
      </c>
      <c r="G51" s="1018">
        <v>0</v>
      </c>
      <c r="H51" s="1018">
        <v>0</v>
      </c>
      <c r="I51" s="1018">
        <v>0</v>
      </c>
    </row>
    <row r="52" spans="1:12" s="89" customFormat="1" ht="75" x14ac:dyDescent="0.25">
      <c r="A52" s="1011" t="s">
        <v>87</v>
      </c>
      <c r="B52" s="1033" t="s">
        <v>264</v>
      </c>
      <c r="C52" s="1009">
        <v>26500</v>
      </c>
      <c r="D52" s="1009" t="s">
        <v>10</v>
      </c>
      <c r="E52" s="1011" t="s">
        <v>10</v>
      </c>
      <c r="F52" s="1012">
        <f>F53</f>
        <v>6686623.9199999999</v>
      </c>
      <c r="G52" s="1012">
        <f t="shared" ref="G52:H52" si="16">G53</f>
        <v>4994023.03</v>
      </c>
      <c r="H52" s="1012">
        <f t="shared" si="16"/>
        <v>6962043.0300000003</v>
      </c>
      <c r="I52" s="1012">
        <f>I53</f>
        <v>0</v>
      </c>
      <c r="J52" s="1003"/>
      <c r="K52" s="1003"/>
      <c r="L52" s="1003"/>
    </row>
    <row r="53" spans="1:12" s="1028" customFormat="1" x14ac:dyDescent="0.25">
      <c r="A53" s="1015"/>
      <c r="B53" s="1034" t="s">
        <v>265</v>
      </c>
      <c r="C53" s="1017">
        <v>26510</v>
      </c>
      <c r="D53" s="1017" t="s">
        <v>10</v>
      </c>
      <c r="E53" s="1015" t="s">
        <v>10</v>
      </c>
      <c r="F53" s="1018">
        <f>F54</f>
        <v>6686623.9199999999</v>
      </c>
      <c r="G53" s="1018">
        <f>G74</f>
        <v>4994023.03</v>
      </c>
      <c r="H53" s="1018">
        <f>H94</f>
        <v>6962043.0300000003</v>
      </c>
      <c r="I53" s="1018">
        <v>0</v>
      </c>
      <c r="J53" s="1027"/>
      <c r="K53" s="1027"/>
      <c r="L53" s="1027"/>
    </row>
    <row r="54" spans="1:12" x14ac:dyDescent="0.25">
      <c r="A54" s="1008"/>
      <c r="B54" s="1023"/>
      <c r="C54" s="1007"/>
      <c r="D54" s="1007">
        <v>2020</v>
      </c>
      <c r="E54" s="1008" t="s">
        <v>10</v>
      </c>
      <c r="F54" s="1020">
        <f>SUM(F55:F73)</f>
        <v>6686623.9199999999</v>
      </c>
      <c r="G54" s="1020" t="s">
        <v>10</v>
      </c>
      <c r="H54" s="1020" t="s">
        <v>10</v>
      </c>
      <c r="I54" s="1020" t="s">
        <v>10</v>
      </c>
      <c r="J54" s="1004"/>
      <c r="K54" s="1004"/>
      <c r="L54" s="1004"/>
    </row>
    <row r="55" spans="1:12" ht="75" x14ac:dyDescent="0.25">
      <c r="A55" s="1008"/>
      <c r="B55" s="1022" t="s">
        <v>952</v>
      </c>
      <c r="C55" s="1007"/>
      <c r="D55" s="1007" t="s">
        <v>10</v>
      </c>
      <c r="E55" s="1008" t="s">
        <v>907</v>
      </c>
      <c r="F55" s="1020">
        <f>F16+F48</f>
        <v>3491553.46</v>
      </c>
      <c r="G55" s="1020">
        <v>0</v>
      </c>
      <c r="H55" s="1020">
        <v>0</v>
      </c>
      <c r="I55" s="1020">
        <v>0</v>
      </c>
      <c r="J55" s="1004"/>
      <c r="K55" s="1004"/>
      <c r="L55" s="1004"/>
    </row>
    <row r="56" spans="1:12" ht="37.5" x14ac:dyDescent="0.25">
      <c r="A56" s="1008"/>
      <c r="B56" s="1022" t="s">
        <v>954</v>
      </c>
      <c r="C56" s="1007"/>
      <c r="D56" s="1007" t="s">
        <v>10</v>
      </c>
      <c r="E56" s="1008" t="s">
        <v>912</v>
      </c>
      <c r="F56" s="1020">
        <f>F21</f>
        <v>572907</v>
      </c>
      <c r="G56" s="1020">
        <v>0</v>
      </c>
      <c r="H56" s="1020">
        <v>0</v>
      </c>
      <c r="I56" s="1020">
        <v>0</v>
      </c>
    </row>
    <row r="57" spans="1:12" ht="37.5" x14ac:dyDescent="0.25">
      <c r="A57" s="1008"/>
      <c r="B57" s="1022" t="s">
        <v>955</v>
      </c>
      <c r="C57" s="1007"/>
      <c r="D57" s="1007" t="s">
        <v>10</v>
      </c>
      <c r="E57" s="1008" t="s">
        <v>913</v>
      </c>
      <c r="F57" s="1020">
        <f>F22</f>
        <v>834480</v>
      </c>
      <c r="G57" s="1020">
        <v>0</v>
      </c>
      <c r="H57" s="1020">
        <v>0</v>
      </c>
      <c r="I57" s="1020">
        <v>0</v>
      </c>
    </row>
    <row r="58" spans="1:12" ht="37.5" x14ac:dyDescent="0.25">
      <c r="A58" s="1008"/>
      <c r="B58" s="1022" t="s">
        <v>956</v>
      </c>
      <c r="C58" s="1007"/>
      <c r="D58" s="1007" t="s">
        <v>10</v>
      </c>
      <c r="E58" s="1008" t="s">
        <v>914</v>
      </c>
      <c r="F58" s="1020">
        <f>F23</f>
        <v>115061.3</v>
      </c>
      <c r="G58" s="1020">
        <v>0</v>
      </c>
      <c r="H58" s="1020">
        <v>0</v>
      </c>
      <c r="I58" s="1020">
        <v>0</v>
      </c>
    </row>
    <row r="59" spans="1:12" ht="93.75" x14ac:dyDescent="0.25">
      <c r="A59" s="1008"/>
      <c r="B59" s="1022" t="s">
        <v>953</v>
      </c>
      <c r="C59" s="1007"/>
      <c r="D59" s="1007" t="s">
        <v>10</v>
      </c>
      <c r="E59" s="1008" t="s">
        <v>908</v>
      </c>
      <c r="F59" s="1020">
        <f>F17</f>
        <v>1071056</v>
      </c>
      <c r="G59" s="1020">
        <v>0</v>
      </c>
      <c r="H59" s="1020">
        <v>0</v>
      </c>
      <c r="I59" s="1020">
        <v>0</v>
      </c>
    </row>
    <row r="60" spans="1:12" ht="75" x14ac:dyDescent="0.25">
      <c r="A60" s="1008"/>
      <c r="B60" s="1022" t="s">
        <v>957</v>
      </c>
      <c r="C60" s="1007"/>
      <c r="D60" s="1007" t="s">
        <v>10</v>
      </c>
      <c r="E60" s="1008" t="s">
        <v>915</v>
      </c>
      <c r="F60" s="1020">
        <f t="shared" ref="F60:F73" si="17">F24</f>
        <v>88000</v>
      </c>
      <c r="G60" s="1020">
        <v>0</v>
      </c>
      <c r="H60" s="1020">
        <v>0</v>
      </c>
      <c r="I60" s="1020">
        <v>0</v>
      </c>
    </row>
    <row r="61" spans="1:12" ht="37.5" x14ac:dyDescent="0.25">
      <c r="A61" s="1008"/>
      <c r="B61" s="1022" t="s">
        <v>958</v>
      </c>
      <c r="C61" s="1007"/>
      <c r="D61" s="1007" t="s">
        <v>10</v>
      </c>
      <c r="E61" s="1008" t="s">
        <v>916</v>
      </c>
      <c r="F61" s="1020">
        <f t="shared" si="17"/>
        <v>0</v>
      </c>
      <c r="G61" s="1020">
        <v>0</v>
      </c>
      <c r="H61" s="1020">
        <v>0</v>
      </c>
      <c r="I61" s="1020">
        <v>0</v>
      </c>
    </row>
    <row r="62" spans="1:12" ht="75" x14ac:dyDescent="0.25">
      <c r="A62" s="1008"/>
      <c r="B62" s="1022" t="s">
        <v>959</v>
      </c>
      <c r="C62" s="1007"/>
      <c r="D62" s="1007" t="s">
        <v>10</v>
      </c>
      <c r="E62" s="1008" t="s">
        <v>917</v>
      </c>
      <c r="F62" s="1020">
        <f t="shared" si="17"/>
        <v>442166.16000000003</v>
      </c>
      <c r="G62" s="1020">
        <v>0</v>
      </c>
      <c r="H62" s="1020">
        <v>0</v>
      </c>
      <c r="I62" s="1020">
        <v>0</v>
      </c>
    </row>
    <row r="63" spans="1:12" ht="37.5" x14ac:dyDescent="0.25">
      <c r="A63" s="1008"/>
      <c r="B63" s="1022" t="s">
        <v>960</v>
      </c>
      <c r="C63" s="1007"/>
      <c r="D63" s="1007" t="s">
        <v>10</v>
      </c>
      <c r="E63" s="1008" t="s">
        <v>918</v>
      </c>
      <c r="F63" s="1020">
        <f t="shared" si="17"/>
        <v>0</v>
      </c>
      <c r="G63" s="1020">
        <v>0</v>
      </c>
      <c r="H63" s="1020">
        <v>0</v>
      </c>
      <c r="I63" s="1020">
        <v>0</v>
      </c>
    </row>
    <row r="64" spans="1:12" ht="37.5" x14ac:dyDescent="0.25">
      <c r="A64" s="1008"/>
      <c r="B64" s="1022" t="s">
        <v>961</v>
      </c>
      <c r="C64" s="1007"/>
      <c r="D64" s="1007" t="s">
        <v>10</v>
      </c>
      <c r="E64" s="1008" t="s">
        <v>919</v>
      </c>
      <c r="F64" s="1020">
        <f t="shared" si="17"/>
        <v>71400</v>
      </c>
      <c r="G64" s="1020">
        <v>0</v>
      </c>
      <c r="H64" s="1020">
        <v>0</v>
      </c>
      <c r="I64" s="1020">
        <v>0</v>
      </c>
    </row>
    <row r="65" spans="1:12" ht="112.5" x14ac:dyDescent="0.25">
      <c r="A65" s="1008"/>
      <c r="B65" s="1022" t="s">
        <v>962</v>
      </c>
      <c r="C65" s="1007"/>
      <c r="D65" s="1007" t="s">
        <v>10</v>
      </c>
      <c r="E65" s="1008" t="s">
        <v>920</v>
      </c>
      <c r="F65" s="1020">
        <f t="shared" si="17"/>
        <v>0</v>
      </c>
      <c r="G65" s="1020">
        <v>0</v>
      </c>
      <c r="H65" s="1020">
        <v>0</v>
      </c>
      <c r="I65" s="1020">
        <v>0</v>
      </c>
    </row>
    <row r="66" spans="1:12" ht="112.5" x14ac:dyDescent="0.25">
      <c r="A66" s="1008"/>
      <c r="B66" s="1022" t="s">
        <v>962</v>
      </c>
      <c r="C66" s="1007"/>
      <c r="D66" s="1007" t="s">
        <v>10</v>
      </c>
      <c r="E66" s="1008" t="s">
        <v>921</v>
      </c>
      <c r="F66" s="1020">
        <f t="shared" si="17"/>
        <v>0</v>
      </c>
      <c r="G66" s="1020">
        <v>0</v>
      </c>
      <c r="H66" s="1020">
        <v>0</v>
      </c>
      <c r="I66" s="1020">
        <v>0</v>
      </c>
    </row>
    <row r="67" spans="1:12" ht="37.5" x14ac:dyDescent="0.25">
      <c r="A67" s="1008"/>
      <c r="B67" s="1022" t="s">
        <v>960</v>
      </c>
      <c r="C67" s="1007"/>
      <c r="D67" s="1007" t="s">
        <v>10</v>
      </c>
      <c r="E67" s="1008" t="s">
        <v>922</v>
      </c>
      <c r="F67" s="1020">
        <f t="shared" si="17"/>
        <v>0</v>
      </c>
      <c r="G67" s="1020">
        <v>0</v>
      </c>
      <c r="H67" s="1020">
        <v>0</v>
      </c>
      <c r="I67" s="1020">
        <v>0</v>
      </c>
    </row>
    <row r="68" spans="1:12" ht="37.5" x14ac:dyDescent="0.25">
      <c r="A68" s="1008"/>
      <c r="B68" s="1022" t="s">
        <v>963</v>
      </c>
      <c r="C68" s="1007"/>
      <c r="D68" s="1007" t="s">
        <v>10</v>
      </c>
      <c r="E68" s="1008" t="s">
        <v>923</v>
      </c>
      <c r="F68" s="1020">
        <f t="shared" si="17"/>
        <v>0</v>
      </c>
      <c r="G68" s="1020">
        <v>0</v>
      </c>
      <c r="H68" s="1020">
        <v>0</v>
      </c>
      <c r="I68" s="1020">
        <v>0</v>
      </c>
    </row>
    <row r="69" spans="1:12" ht="206.25" x14ac:dyDescent="0.25">
      <c r="A69" s="1008"/>
      <c r="B69" s="1022" t="s">
        <v>964</v>
      </c>
      <c r="C69" s="1007"/>
      <c r="D69" s="1007" t="s">
        <v>10</v>
      </c>
      <c r="E69" s="1008" t="s">
        <v>924</v>
      </c>
      <c r="F69" s="1020">
        <f t="shared" si="17"/>
        <v>0</v>
      </c>
      <c r="G69" s="1020">
        <v>0</v>
      </c>
      <c r="H69" s="1020">
        <v>0</v>
      </c>
      <c r="I69" s="1020">
        <v>0</v>
      </c>
    </row>
    <row r="70" spans="1:12" ht="37.5" x14ac:dyDescent="0.25">
      <c r="A70" s="1008"/>
      <c r="B70" s="1022" t="s">
        <v>965</v>
      </c>
      <c r="C70" s="1007"/>
      <c r="D70" s="1007" t="s">
        <v>10</v>
      </c>
      <c r="E70" s="1008" t="s">
        <v>925</v>
      </c>
      <c r="F70" s="1020">
        <f t="shared" si="17"/>
        <v>0</v>
      </c>
      <c r="G70" s="1020">
        <v>0</v>
      </c>
      <c r="H70" s="1020">
        <v>0</v>
      </c>
      <c r="I70" s="1020">
        <v>0</v>
      </c>
    </row>
    <row r="71" spans="1:12" ht="112.5" x14ac:dyDescent="0.25">
      <c r="A71" s="1008"/>
      <c r="B71" s="1022" t="s">
        <v>966</v>
      </c>
      <c r="C71" s="1007"/>
      <c r="D71" s="1007" t="s">
        <v>10</v>
      </c>
      <c r="E71" s="1008" t="s">
        <v>926</v>
      </c>
      <c r="F71" s="1020">
        <f t="shared" si="17"/>
        <v>0</v>
      </c>
      <c r="G71" s="1020">
        <v>0</v>
      </c>
      <c r="H71" s="1020">
        <v>0</v>
      </c>
      <c r="I71" s="1020">
        <v>0</v>
      </c>
    </row>
    <row r="72" spans="1:12" x14ac:dyDescent="0.25">
      <c r="A72" s="1008"/>
      <c r="B72" s="1022" t="s">
        <v>967</v>
      </c>
      <c r="C72" s="1007"/>
      <c r="D72" s="1007" t="s">
        <v>10</v>
      </c>
      <c r="E72" s="1008" t="s">
        <v>927</v>
      </c>
      <c r="F72" s="1020">
        <f t="shared" si="17"/>
        <v>0</v>
      </c>
      <c r="G72" s="1020">
        <v>0</v>
      </c>
      <c r="H72" s="1020">
        <v>0</v>
      </c>
      <c r="I72" s="1020">
        <v>0</v>
      </c>
    </row>
    <row r="73" spans="1:12" ht="37.5" x14ac:dyDescent="0.25">
      <c r="A73" s="1008"/>
      <c r="B73" s="1022" t="s">
        <v>968</v>
      </c>
      <c r="C73" s="1007"/>
      <c r="D73" s="1007" t="s">
        <v>10</v>
      </c>
      <c r="E73" s="1008" t="s">
        <v>928</v>
      </c>
      <c r="F73" s="1020">
        <f t="shared" si="17"/>
        <v>0</v>
      </c>
      <c r="G73" s="1020">
        <v>0</v>
      </c>
      <c r="H73" s="1020">
        <v>0</v>
      </c>
      <c r="I73" s="1020">
        <v>0</v>
      </c>
    </row>
    <row r="74" spans="1:12" x14ac:dyDescent="0.25">
      <c r="A74" s="1008"/>
      <c r="B74" s="1023"/>
      <c r="C74" s="1007"/>
      <c r="D74" s="1007">
        <v>2021</v>
      </c>
      <c r="E74" s="1008" t="s">
        <v>10</v>
      </c>
      <c r="F74" s="1020" t="s">
        <v>10</v>
      </c>
      <c r="G74" s="1020">
        <f>SUM(G75:G93)</f>
        <v>4994023.03</v>
      </c>
      <c r="H74" s="1020" t="s">
        <v>10</v>
      </c>
      <c r="I74" s="1020" t="s">
        <v>10</v>
      </c>
    </row>
    <row r="75" spans="1:12" ht="75" x14ac:dyDescent="0.25">
      <c r="A75" s="1008"/>
      <c r="B75" s="1022" t="s">
        <v>952</v>
      </c>
      <c r="C75" s="1007"/>
      <c r="D75" s="1007" t="s">
        <v>10</v>
      </c>
      <c r="E75" s="1008" t="s">
        <v>907</v>
      </c>
      <c r="F75" s="1020">
        <v>0</v>
      </c>
      <c r="G75" s="1020">
        <f>G16+G48</f>
        <v>3570497.5</v>
      </c>
      <c r="H75" s="1020">
        <v>0</v>
      </c>
      <c r="I75" s="1020">
        <v>0</v>
      </c>
      <c r="J75" s="1004"/>
      <c r="K75" s="1004"/>
      <c r="L75" s="1004"/>
    </row>
    <row r="76" spans="1:12" ht="37.5" x14ac:dyDescent="0.25">
      <c r="A76" s="1008"/>
      <c r="B76" s="1022" t="s">
        <v>954</v>
      </c>
      <c r="C76" s="1007"/>
      <c r="D76" s="1007" t="s">
        <v>10</v>
      </c>
      <c r="E76" s="1008" t="s">
        <v>912</v>
      </c>
      <c r="F76" s="1020">
        <v>0</v>
      </c>
      <c r="G76" s="1020">
        <f>G21</f>
        <v>0</v>
      </c>
      <c r="H76" s="1020">
        <v>0</v>
      </c>
      <c r="I76" s="1020">
        <v>0</v>
      </c>
    </row>
    <row r="77" spans="1:12" ht="37.5" x14ac:dyDescent="0.25">
      <c r="A77" s="1008"/>
      <c r="B77" s="1022" t="s">
        <v>955</v>
      </c>
      <c r="C77" s="1007"/>
      <c r="D77" s="1007" t="s">
        <v>10</v>
      </c>
      <c r="E77" s="1008" t="s">
        <v>913</v>
      </c>
      <c r="F77" s="1020">
        <v>0</v>
      </c>
      <c r="G77" s="1020">
        <f>G22</f>
        <v>0</v>
      </c>
      <c r="H77" s="1020">
        <v>0</v>
      </c>
      <c r="I77" s="1020">
        <v>0</v>
      </c>
    </row>
    <row r="78" spans="1:12" ht="37.5" x14ac:dyDescent="0.25">
      <c r="A78" s="1008"/>
      <c r="B78" s="1022" t="s">
        <v>956</v>
      </c>
      <c r="C78" s="1007"/>
      <c r="D78" s="1007" t="s">
        <v>10</v>
      </c>
      <c r="E78" s="1008" t="s">
        <v>914</v>
      </c>
      <c r="F78" s="1020">
        <v>0</v>
      </c>
      <c r="G78" s="1020">
        <f>G23</f>
        <v>0</v>
      </c>
      <c r="H78" s="1020">
        <v>0</v>
      </c>
      <c r="I78" s="1020">
        <v>0</v>
      </c>
    </row>
    <row r="79" spans="1:12" ht="93.75" x14ac:dyDescent="0.25">
      <c r="A79" s="1008"/>
      <c r="B79" s="1022" t="s">
        <v>953</v>
      </c>
      <c r="C79" s="1007"/>
      <c r="D79" s="1007" t="s">
        <v>10</v>
      </c>
      <c r="E79" s="1008" t="s">
        <v>908</v>
      </c>
      <c r="F79" s="1020">
        <v>0</v>
      </c>
      <c r="G79" s="1020">
        <f>G17</f>
        <v>1081056</v>
      </c>
      <c r="H79" s="1020">
        <v>0</v>
      </c>
      <c r="I79" s="1020">
        <v>0</v>
      </c>
    </row>
    <row r="80" spans="1:12" ht="75" x14ac:dyDescent="0.25">
      <c r="A80" s="1008"/>
      <c r="B80" s="1022" t="s">
        <v>957</v>
      </c>
      <c r="C80" s="1007"/>
      <c r="D80" s="1007" t="s">
        <v>10</v>
      </c>
      <c r="E80" s="1008" t="s">
        <v>915</v>
      </c>
      <c r="F80" s="1020">
        <v>0</v>
      </c>
      <c r="G80" s="1020">
        <f>G24</f>
        <v>110590</v>
      </c>
      <c r="H80" s="1020">
        <v>0</v>
      </c>
      <c r="I80" s="1020">
        <v>0</v>
      </c>
    </row>
    <row r="81" spans="1:12" ht="37.5" x14ac:dyDescent="0.25">
      <c r="A81" s="1008"/>
      <c r="B81" s="1022" t="s">
        <v>958</v>
      </c>
      <c r="C81" s="1007"/>
      <c r="D81" s="1007" t="s">
        <v>10</v>
      </c>
      <c r="E81" s="1008" t="s">
        <v>916</v>
      </c>
      <c r="F81" s="1020">
        <v>0</v>
      </c>
      <c r="G81" s="1020">
        <f t="shared" ref="G81:G92" si="18">G25</f>
        <v>0</v>
      </c>
      <c r="H81" s="1020">
        <v>0</v>
      </c>
      <c r="I81" s="1020">
        <v>0</v>
      </c>
    </row>
    <row r="82" spans="1:12" ht="75" x14ac:dyDescent="0.25">
      <c r="A82" s="1008"/>
      <c r="B82" s="1022" t="s">
        <v>959</v>
      </c>
      <c r="C82" s="1007"/>
      <c r="D82" s="1007" t="s">
        <v>10</v>
      </c>
      <c r="E82" s="1008" t="s">
        <v>917</v>
      </c>
      <c r="F82" s="1020">
        <v>0</v>
      </c>
      <c r="G82" s="1020">
        <f t="shared" si="18"/>
        <v>0</v>
      </c>
      <c r="H82" s="1020">
        <v>0</v>
      </c>
      <c r="I82" s="1020">
        <v>0</v>
      </c>
    </row>
    <row r="83" spans="1:12" ht="37.5" x14ac:dyDescent="0.25">
      <c r="A83" s="1008"/>
      <c r="B83" s="1022" t="s">
        <v>960</v>
      </c>
      <c r="C83" s="1007"/>
      <c r="D83" s="1007" t="s">
        <v>10</v>
      </c>
      <c r="E83" s="1008" t="s">
        <v>918</v>
      </c>
      <c r="F83" s="1020">
        <v>0</v>
      </c>
      <c r="G83" s="1020">
        <f t="shared" si="18"/>
        <v>0</v>
      </c>
      <c r="H83" s="1020">
        <v>0</v>
      </c>
      <c r="I83" s="1020">
        <v>0</v>
      </c>
    </row>
    <row r="84" spans="1:12" ht="37.5" x14ac:dyDescent="0.25">
      <c r="A84" s="1008"/>
      <c r="B84" s="1022" t="s">
        <v>961</v>
      </c>
      <c r="C84" s="1007"/>
      <c r="D84" s="1007" t="s">
        <v>10</v>
      </c>
      <c r="E84" s="1008" t="s">
        <v>919</v>
      </c>
      <c r="F84" s="1020">
        <v>0</v>
      </c>
      <c r="G84" s="1020">
        <f t="shared" si="18"/>
        <v>0</v>
      </c>
      <c r="H84" s="1020">
        <v>0</v>
      </c>
      <c r="I84" s="1020">
        <v>0</v>
      </c>
    </row>
    <row r="85" spans="1:12" ht="112.5" x14ac:dyDescent="0.25">
      <c r="A85" s="1008"/>
      <c r="B85" s="1022" t="s">
        <v>962</v>
      </c>
      <c r="C85" s="1007"/>
      <c r="D85" s="1007" t="s">
        <v>10</v>
      </c>
      <c r="E85" s="1008" t="s">
        <v>920</v>
      </c>
      <c r="F85" s="1020">
        <v>0</v>
      </c>
      <c r="G85" s="1020">
        <f t="shared" si="18"/>
        <v>0</v>
      </c>
      <c r="H85" s="1020">
        <v>0</v>
      </c>
      <c r="I85" s="1020">
        <v>0</v>
      </c>
    </row>
    <row r="86" spans="1:12" ht="112.5" x14ac:dyDescent="0.25">
      <c r="A86" s="1008"/>
      <c r="B86" s="1022" t="s">
        <v>962</v>
      </c>
      <c r="C86" s="1007"/>
      <c r="D86" s="1007" t="s">
        <v>10</v>
      </c>
      <c r="E86" s="1008" t="s">
        <v>921</v>
      </c>
      <c r="F86" s="1020">
        <v>0</v>
      </c>
      <c r="G86" s="1020">
        <f t="shared" si="18"/>
        <v>0</v>
      </c>
      <c r="H86" s="1020">
        <v>0</v>
      </c>
      <c r="I86" s="1020">
        <v>0</v>
      </c>
    </row>
    <row r="87" spans="1:12" ht="37.5" x14ac:dyDescent="0.25">
      <c r="A87" s="1008"/>
      <c r="B87" s="1022" t="s">
        <v>960</v>
      </c>
      <c r="C87" s="1007"/>
      <c r="D87" s="1007" t="s">
        <v>10</v>
      </c>
      <c r="E87" s="1008" t="s">
        <v>922</v>
      </c>
      <c r="F87" s="1020">
        <v>0</v>
      </c>
      <c r="G87" s="1020">
        <f t="shared" si="18"/>
        <v>0</v>
      </c>
      <c r="H87" s="1020">
        <v>0</v>
      </c>
      <c r="I87" s="1020">
        <v>0</v>
      </c>
    </row>
    <row r="88" spans="1:12" ht="37.5" x14ac:dyDescent="0.25">
      <c r="A88" s="1008"/>
      <c r="B88" s="1022" t="s">
        <v>963</v>
      </c>
      <c r="C88" s="1007"/>
      <c r="D88" s="1007" t="s">
        <v>10</v>
      </c>
      <c r="E88" s="1008" t="s">
        <v>923</v>
      </c>
      <c r="F88" s="1020">
        <v>0</v>
      </c>
      <c r="G88" s="1020">
        <f t="shared" si="18"/>
        <v>0</v>
      </c>
      <c r="H88" s="1020">
        <v>0</v>
      </c>
      <c r="I88" s="1020">
        <v>0</v>
      </c>
    </row>
    <row r="89" spans="1:12" ht="206.25" x14ac:dyDescent="0.25">
      <c r="A89" s="1008"/>
      <c r="B89" s="1022" t="s">
        <v>964</v>
      </c>
      <c r="C89" s="1007"/>
      <c r="D89" s="1007" t="s">
        <v>10</v>
      </c>
      <c r="E89" s="1008" t="s">
        <v>924</v>
      </c>
      <c r="F89" s="1020">
        <v>0</v>
      </c>
      <c r="G89" s="1020">
        <f t="shared" si="18"/>
        <v>0</v>
      </c>
      <c r="H89" s="1020">
        <v>0</v>
      </c>
      <c r="I89" s="1020">
        <v>0</v>
      </c>
    </row>
    <row r="90" spans="1:12" ht="37.5" x14ac:dyDescent="0.25">
      <c r="A90" s="1008"/>
      <c r="B90" s="1022" t="s">
        <v>965</v>
      </c>
      <c r="C90" s="1007"/>
      <c r="D90" s="1007" t="s">
        <v>10</v>
      </c>
      <c r="E90" s="1008" t="s">
        <v>925</v>
      </c>
      <c r="F90" s="1020">
        <v>0</v>
      </c>
      <c r="G90" s="1020">
        <f t="shared" si="18"/>
        <v>0</v>
      </c>
      <c r="H90" s="1020">
        <v>0</v>
      </c>
      <c r="I90" s="1020">
        <v>0</v>
      </c>
    </row>
    <row r="91" spans="1:12" ht="112.5" x14ac:dyDescent="0.25">
      <c r="A91" s="1008"/>
      <c r="B91" s="1022" t="s">
        <v>966</v>
      </c>
      <c r="C91" s="1007"/>
      <c r="D91" s="1007" t="s">
        <v>10</v>
      </c>
      <c r="E91" s="1008" t="s">
        <v>926</v>
      </c>
      <c r="F91" s="1020">
        <v>0</v>
      </c>
      <c r="G91" s="1020">
        <f t="shared" si="18"/>
        <v>231879.53</v>
      </c>
      <c r="H91" s="1020">
        <v>0</v>
      </c>
      <c r="I91" s="1020">
        <v>0</v>
      </c>
    </row>
    <row r="92" spans="1:12" x14ac:dyDescent="0.25">
      <c r="A92" s="1008"/>
      <c r="B92" s="1022" t="s">
        <v>967</v>
      </c>
      <c r="C92" s="1007"/>
      <c r="D92" s="1007" t="s">
        <v>10</v>
      </c>
      <c r="E92" s="1008" t="s">
        <v>927</v>
      </c>
      <c r="F92" s="1020">
        <v>0</v>
      </c>
      <c r="G92" s="1020">
        <f t="shared" si="18"/>
        <v>0</v>
      </c>
      <c r="H92" s="1020">
        <v>0</v>
      </c>
      <c r="I92" s="1020">
        <v>0</v>
      </c>
    </row>
    <row r="93" spans="1:12" ht="37.5" x14ac:dyDescent="0.25">
      <c r="A93" s="1008"/>
      <c r="B93" s="1022" t="s">
        <v>968</v>
      </c>
      <c r="C93" s="1007"/>
      <c r="D93" s="1007" t="s">
        <v>10</v>
      </c>
      <c r="E93" s="1008" t="s">
        <v>928</v>
      </c>
      <c r="F93" s="1020">
        <v>0</v>
      </c>
      <c r="G93" s="1020">
        <f>G37</f>
        <v>0</v>
      </c>
      <c r="H93" s="1020">
        <v>0</v>
      </c>
      <c r="I93" s="1020">
        <v>0</v>
      </c>
    </row>
    <row r="94" spans="1:12" x14ac:dyDescent="0.25">
      <c r="A94" s="1008"/>
      <c r="B94" s="1023"/>
      <c r="C94" s="1007"/>
      <c r="D94" s="1007">
        <v>2022</v>
      </c>
      <c r="E94" s="1008" t="s">
        <v>10</v>
      </c>
      <c r="F94" s="1020" t="s">
        <v>10</v>
      </c>
      <c r="G94" s="1020" t="s">
        <v>10</v>
      </c>
      <c r="H94" s="1020">
        <f>SUM(H95:H113)</f>
        <v>6962043.0300000003</v>
      </c>
      <c r="I94" s="1020" t="s">
        <v>10</v>
      </c>
    </row>
    <row r="95" spans="1:12" ht="75" x14ac:dyDescent="0.25">
      <c r="A95" s="1008"/>
      <c r="B95" s="1022" t="s">
        <v>952</v>
      </c>
      <c r="C95" s="1007"/>
      <c r="D95" s="1007" t="s">
        <v>10</v>
      </c>
      <c r="E95" s="1008" t="s">
        <v>907</v>
      </c>
      <c r="F95" s="1020">
        <v>0</v>
      </c>
      <c r="G95" s="1020">
        <v>0</v>
      </c>
      <c r="H95" s="1020">
        <f>H16+H48</f>
        <v>3668467.5</v>
      </c>
      <c r="I95" s="1020">
        <v>0</v>
      </c>
      <c r="J95" s="1004"/>
      <c r="K95" s="1004"/>
      <c r="L95" s="1004"/>
    </row>
    <row r="96" spans="1:12" ht="37.5" x14ac:dyDescent="0.25">
      <c r="A96" s="1008"/>
      <c r="B96" s="1022" t="s">
        <v>954</v>
      </c>
      <c r="C96" s="1007"/>
      <c r="D96" s="1007" t="s">
        <v>10</v>
      </c>
      <c r="E96" s="1008" t="s">
        <v>912</v>
      </c>
      <c r="F96" s="1020">
        <v>0</v>
      </c>
      <c r="G96" s="1020">
        <v>0</v>
      </c>
      <c r="H96" s="1020">
        <f>H21</f>
        <v>0</v>
      </c>
      <c r="I96" s="1020">
        <v>0</v>
      </c>
    </row>
    <row r="97" spans="1:9" ht="37.5" x14ac:dyDescent="0.25">
      <c r="A97" s="1008"/>
      <c r="B97" s="1022" t="s">
        <v>955</v>
      </c>
      <c r="C97" s="1007"/>
      <c r="D97" s="1007" t="s">
        <v>10</v>
      </c>
      <c r="E97" s="1008" t="s">
        <v>913</v>
      </c>
      <c r="F97" s="1020">
        <v>0</v>
      </c>
      <c r="G97" s="1020">
        <v>0</v>
      </c>
      <c r="H97" s="1020">
        <f>H22</f>
        <v>0</v>
      </c>
      <c r="I97" s="1020">
        <v>0</v>
      </c>
    </row>
    <row r="98" spans="1:9" ht="37.5" x14ac:dyDescent="0.25">
      <c r="A98" s="1008"/>
      <c r="B98" s="1022" t="s">
        <v>956</v>
      </c>
      <c r="C98" s="1007"/>
      <c r="D98" s="1007" t="s">
        <v>10</v>
      </c>
      <c r="E98" s="1008" t="s">
        <v>914</v>
      </c>
      <c r="F98" s="1020">
        <v>0</v>
      </c>
      <c r="G98" s="1020">
        <v>0</v>
      </c>
      <c r="H98" s="1020">
        <f>H23</f>
        <v>0</v>
      </c>
      <c r="I98" s="1020">
        <v>0</v>
      </c>
    </row>
    <row r="99" spans="1:9" ht="93.75" x14ac:dyDescent="0.25">
      <c r="A99" s="1008"/>
      <c r="B99" s="1022" t="s">
        <v>953</v>
      </c>
      <c r="C99" s="1007"/>
      <c r="D99" s="1007" t="s">
        <v>10</v>
      </c>
      <c r="E99" s="1008" t="s">
        <v>908</v>
      </c>
      <c r="F99" s="1020">
        <v>0</v>
      </c>
      <c r="G99" s="1020">
        <v>0</v>
      </c>
      <c r="H99" s="1020">
        <f>H17</f>
        <v>1081056</v>
      </c>
      <c r="I99" s="1020">
        <v>0</v>
      </c>
    </row>
    <row r="100" spans="1:9" ht="75" x14ac:dyDescent="0.25">
      <c r="A100" s="1008"/>
      <c r="B100" s="1022" t="s">
        <v>957</v>
      </c>
      <c r="C100" s="1007"/>
      <c r="D100" s="1007" t="s">
        <v>10</v>
      </c>
      <c r="E100" s="1008" t="s">
        <v>915</v>
      </c>
      <c r="F100" s="1020">
        <v>0</v>
      </c>
      <c r="G100" s="1020">
        <v>0</v>
      </c>
      <c r="H100" s="1020">
        <f>H24</f>
        <v>113240</v>
      </c>
      <c r="I100" s="1020">
        <v>0</v>
      </c>
    </row>
    <row r="101" spans="1:9" ht="37.5" x14ac:dyDescent="0.25">
      <c r="A101" s="1008"/>
      <c r="B101" s="1022" t="s">
        <v>958</v>
      </c>
      <c r="C101" s="1007"/>
      <c r="D101" s="1007" t="s">
        <v>10</v>
      </c>
      <c r="E101" s="1008" t="s">
        <v>916</v>
      </c>
      <c r="F101" s="1020">
        <v>0</v>
      </c>
      <c r="G101" s="1020">
        <v>0</v>
      </c>
      <c r="H101" s="1020">
        <f t="shared" ref="H101:H113" si="19">H25</f>
        <v>0</v>
      </c>
      <c r="I101" s="1020">
        <v>0</v>
      </c>
    </row>
    <row r="102" spans="1:9" ht="75" x14ac:dyDescent="0.25">
      <c r="A102" s="1008"/>
      <c r="B102" s="1022" t="s">
        <v>959</v>
      </c>
      <c r="C102" s="1007"/>
      <c r="D102" s="1007" t="s">
        <v>10</v>
      </c>
      <c r="E102" s="1008" t="s">
        <v>917</v>
      </c>
      <c r="F102" s="1020">
        <v>0</v>
      </c>
      <c r="G102" s="1020">
        <v>0</v>
      </c>
      <c r="H102" s="1020">
        <f t="shared" si="19"/>
        <v>0</v>
      </c>
      <c r="I102" s="1020">
        <v>0</v>
      </c>
    </row>
    <row r="103" spans="1:9" ht="37.5" x14ac:dyDescent="0.25">
      <c r="A103" s="1008"/>
      <c r="B103" s="1022" t="s">
        <v>960</v>
      </c>
      <c r="C103" s="1007"/>
      <c r="D103" s="1007" t="s">
        <v>10</v>
      </c>
      <c r="E103" s="1008" t="s">
        <v>918</v>
      </c>
      <c r="F103" s="1020">
        <v>0</v>
      </c>
      <c r="G103" s="1020">
        <v>0</v>
      </c>
      <c r="H103" s="1020">
        <f t="shared" si="19"/>
        <v>0</v>
      </c>
      <c r="I103" s="1020">
        <v>0</v>
      </c>
    </row>
    <row r="104" spans="1:9" ht="37.5" x14ac:dyDescent="0.25">
      <c r="A104" s="1008"/>
      <c r="B104" s="1022" t="s">
        <v>961</v>
      </c>
      <c r="C104" s="1007"/>
      <c r="D104" s="1007" t="s">
        <v>10</v>
      </c>
      <c r="E104" s="1008" t="s">
        <v>919</v>
      </c>
      <c r="F104" s="1020">
        <v>0</v>
      </c>
      <c r="G104" s="1020">
        <v>0</v>
      </c>
      <c r="H104" s="1020">
        <f t="shared" si="19"/>
        <v>0</v>
      </c>
      <c r="I104" s="1020">
        <v>0</v>
      </c>
    </row>
    <row r="105" spans="1:9" ht="112.5" x14ac:dyDescent="0.25">
      <c r="A105" s="1008"/>
      <c r="B105" s="1022" t="s">
        <v>962</v>
      </c>
      <c r="C105" s="1007"/>
      <c r="D105" s="1007" t="s">
        <v>10</v>
      </c>
      <c r="E105" s="1008" t="s">
        <v>920</v>
      </c>
      <c r="F105" s="1020">
        <v>0</v>
      </c>
      <c r="G105" s="1020">
        <v>0</v>
      </c>
      <c r="H105" s="1020">
        <f t="shared" si="19"/>
        <v>0</v>
      </c>
      <c r="I105" s="1020">
        <v>0</v>
      </c>
    </row>
    <row r="106" spans="1:9" ht="112.5" x14ac:dyDescent="0.25">
      <c r="A106" s="1008"/>
      <c r="B106" s="1022" t="s">
        <v>962</v>
      </c>
      <c r="C106" s="1007"/>
      <c r="D106" s="1007" t="s">
        <v>10</v>
      </c>
      <c r="E106" s="1008" t="s">
        <v>921</v>
      </c>
      <c r="F106" s="1020">
        <v>0</v>
      </c>
      <c r="G106" s="1020">
        <v>0</v>
      </c>
      <c r="H106" s="1020">
        <f t="shared" si="19"/>
        <v>0</v>
      </c>
      <c r="I106" s="1020">
        <v>0</v>
      </c>
    </row>
    <row r="107" spans="1:9" ht="37.5" x14ac:dyDescent="0.25">
      <c r="A107" s="1008"/>
      <c r="B107" s="1022" t="s">
        <v>960</v>
      </c>
      <c r="C107" s="1007"/>
      <c r="D107" s="1007" t="s">
        <v>10</v>
      </c>
      <c r="E107" s="1008" t="s">
        <v>922</v>
      </c>
      <c r="F107" s="1020">
        <v>0</v>
      </c>
      <c r="G107" s="1020">
        <v>0</v>
      </c>
      <c r="H107" s="1020">
        <f t="shared" si="19"/>
        <v>0</v>
      </c>
      <c r="I107" s="1020">
        <v>0</v>
      </c>
    </row>
    <row r="108" spans="1:9" ht="37.5" x14ac:dyDescent="0.25">
      <c r="A108" s="1008"/>
      <c r="B108" s="1022" t="s">
        <v>963</v>
      </c>
      <c r="C108" s="1007"/>
      <c r="D108" s="1007" t="s">
        <v>10</v>
      </c>
      <c r="E108" s="1008" t="s">
        <v>923</v>
      </c>
      <c r="F108" s="1020">
        <v>0</v>
      </c>
      <c r="G108" s="1020">
        <v>0</v>
      </c>
      <c r="H108" s="1020">
        <f t="shared" si="19"/>
        <v>0</v>
      </c>
      <c r="I108" s="1020">
        <v>0</v>
      </c>
    </row>
    <row r="109" spans="1:9" ht="206.25" x14ac:dyDescent="0.25">
      <c r="A109" s="1008"/>
      <c r="B109" s="1022" t="s">
        <v>964</v>
      </c>
      <c r="C109" s="1007"/>
      <c r="D109" s="1007" t="s">
        <v>10</v>
      </c>
      <c r="E109" s="1008" t="s">
        <v>924</v>
      </c>
      <c r="F109" s="1020">
        <v>0</v>
      </c>
      <c r="G109" s="1020">
        <v>0</v>
      </c>
      <c r="H109" s="1020">
        <f t="shared" si="19"/>
        <v>0</v>
      </c>
      <c r="I109" s="1020">
        <v>0</v>
      </c>
    </row>
    <row r="110" spans="1:9" ht="37.5" x14ac:dyDescent="0.25">
      <c r="A110" s="1008"/>
      <c r="B110" s="1022" t="s">
        <v>965</v>
      </c>
      <c r="C110" s="1007"/>
      <c r="D110" s="1007" t="s">
        <v>10</v>
      </c>
      <c r="E110" s="1008" t="s">
        <v>925</v>
      </c>
      <c r="F110" s="1020">
        <v>0</v>
      </c>
      <c r="G110" s="1020">
        <v>0</v>
      </c>
      <c r="H110" s="1020">
        <f t="shared" si="19"/>
        <v>0</v>
      </c>
      <c r="I110" s="1020">
        <v>0</v>
      </c>
    </row>
    <row r="111" spans="1:9" ht="112.5" x14ac:dyDescent="0.25">
      <c r="A111" s="1008"/>
      <c r="B111" s="1022" t="s">
        <v>966</v>
      </c>
      <c r="C111" s="1007"/>
      <c r="D111" s="1007" t="s">
        <v>10</v>
      </c>
      <c r="E111" s="1008" t="s">
        <v>926</v>
      </c>
      <c r="F111" s="1020">
        <v>0</v>
      </c>
      <c r="G111" s="1020">
        <v>0</v>
      </c>
      <c r="H111" s="1020">
        <f t="shared" si="19"/>
        <v>231879.53</v>
      </c>
      <c r="I111" s="1020">
        <v>0</v>
      </c>
    </row>
    <row r="112" spans="1:9" x14ac:dyDescent="0.25">
      <c r="A112" s="1008"/>
      <c r="B112" s="1022" t="s">
        <v>967</v>
      </c>
      <c r="C112" s="1007"/>
      <c r="D112" s="1007" t="s">
        <v>10</v>
      </c>
      <c r="E112" s="1008" t="s">
        <v>927</v>
      </c>
      <c r="F112" s="1020">
        <v>0</v>
      </c>
      <c r="G112" s="1020">
        <v>0</v>
      </c>
      <c r="H112" s="1020">
        <f t="shared" si="19"/>
        <v>1867400</v>
      </c>
      <c r="I112" s="1020">
        <v>0</v>
      </c>
    </row>
    <row r="113" spans="1:12" ht="37.5" x14ac:dyDescent="0.25">
      <c r="A113" s="1008"/>
      <c r="B113" s="1022" t="s">
        <v>968</v>
      </c>
      <c r="C113" s="1007"/>
      <c r="D113" s="1007" t="s">
        <v>10</v>
      </c>
      <c r="E113" s="1008" t="s">
        <v>928</v>
      </c>
      <c r="F113" s="1020">
        <v>0</v>
      </c>
      <c r="G113" s="1020">
        <v>0</v>
      </c>
      <c r="H113" s="1020">
        <f t="shared" si="19"/>
        <v>0</v>
      </c>
      <c r="I113" s="1020">
        <v>0</v>
      </c>
    </row>
    <row r="114" spans="1:12" s="89" customFormat="1" ht="75" x14ac:dyDescent="0.25">
      <c r="A114" s="1011" t="s">
        <v>9</v>
      </c>
      <c r="B114" s="1013" t="s">
        <v>266</v>
      </c>
      <c r="C114" s="1009">
        <v>26600</v>
      </c>
      <c r="D114" s="1009" t="s">
        <v>10</v>
      </c>
      <c r="E114" s="1011" t="s">
        <v>10</v>
      </c>
      <c r="F114" s="1012">
        <f>F115</f>
        <v>0</v>
      </c>
      <c r="G114" s="1012">
        <f t="shared" ref="G114:I114" si="20">G115</f>
        <v>0</v>
      </c>
      <c r="H114" s="1012">
        <f t="shared" si="20"/>
        <v>0</v>
      </c>
      <c r="I114" s="1012">
        <f t="shared" si="20"/>
        <v>0</v>
      </c>
      <c r="J114" s="1004"/>
      <c r="K114" s="1004"/>
      <c r="L114" s="1004"/>
    </row>
    <row r="115" spans="1:12" s="1028" customFormat="1" x14ac:dyDescent="0.25">
      <c r="A115" s="1015"/>
      <c r="B115" s="1017" t="s">
        <v>265</v>
      </c>
      <c r="C115" s="1017">
        <v>26610</v>
      </c>
      <c r="D115" s="1017" t="s">
        <v>10</v>
      </c>
      <c r="E115" s="1015" t="s">
        <v>10</v>
      </c>
      <c r="F115" s="1018">
        <f>F116</f>
        <v>0</v>
      </c>
      <c r="G115" s="1018">
        <f>G117</f>
        <v>0</v>
      </c>
      <c r="H115" s="1018">
        <f>H118</f>
        <v>0</v>
      </c>
      <c r="I115" s="1018">
        <v>0</v>
      </c>
      <c r="J115" s="1027"/>
      <c r="K115" s="1027"/>
      <c r="L115" s="1027"/>
    </row>
    <row r="116" spans="1:12" x14ac:dyDescent="0.25">
      <c r="A116" s="1008"/>
      <c r="B116" s="1007"/>
      <c r="C116" s="1007"/>
      <c r="D116" s="1007">
        <v>2020</v>
      </c>
      <c r="E116" s="1008" t="s">
        <v>10</v>
      </c>
      <c r="F116" s="1020">
        <v>0</v>
      </c>
      <c r="G116" s="1020" t="s">
        <v>10</v>
      </c>
      <c r="H116" s="1020" t="s">
        <v>10</v>
      </c>
      <c r="I116" s="1020" t="s">
        <v>10</v>
      </c>
    </row>
    <row r="117" spans="1:12" x14ac:dyDescent="0.25">
      <c r="A117" s="1029"/>
      <c r="B117" s="1007"/>
      <c r="C117" s="1007"/>
      <c r="D117" s="1007">
        <v>2021</v>
      </c>
      <c r="E117" s="1008" t="s">
        <v>10</v>
      </c>
      <c r="F117" s="1020" t="s">
        <v>10</v>
      </c>
      <c r="G117" s="1020">
        <v>0</v>
      </c>
      <c r="H117" s="1020" t="s">
        <v>10</v>
      </c>
      <c r="I117" s="1020" t="s">
        <v>10</v>
      </c>
    </row>
    <row r="118" spans="1:12" x14ac:dyDescent="0.25">
      <c r="A118" s="1029"/>
      <c r="B118" s="1007"/>
      <c r="C118" s="1007"/>
      <c r="D118" s="1007">
        <v>2022</v>
      </c>
      <c r="E118" s="1008" t="s">
        <v>10</v>
      </c>
      <c r="F118" s="1020" t="s">
        <v>10</v>
      </c>
      <c r="G118" s="1020" t="s">
        <v>10</v>
      </c>
      <c r="H118" s="1020">
        <v>0</v>
      </c>
      <c r="I118" s="1020" t="s">
        <v>10</v>
      </c>
    </row>
    <row r="120" spans="1:12" x14ac:dyDescent="0.25">
      <c r="A120" s="1143" t="s">
        <v>541</v>
      </c>
      <c r="B120" s="1143"/>
      <c r="C120" s="379"/>
      <c r="D120" s="1002"/>
      <c r="E120" s="1002"/>
      <c r="G120" s="1144" t="s">
        <v>694</v>
      </c>
      <c r="H120" s="1144"/>
      <c r="I120" s="1003"/>
      <c r="J120" s="1005"/>
      <c r="K120" s="1005"/>
      <c r="L120" s="1005"/>
    </row>
    <row r="121" spans="1:12" s="384" customFormat="1" ht="13.5" customHeight="1" x14ac:dyDescent="0.25">
      <c r="A121" s="1140" t="s">
        <v>304</v>
      </c>
      <c r="B121" s="1140"/>
      <c r="C121" s="1141" t="s">
        <v>171</v>
      </c>
      <c r="D121" s="1141"/>
      <c r="E121" s="1141"/>
      <c r="G121" s="1141" t="s">
        <v>172</v>
      </c>
      <c r="H121" s="1141"/>
      <c r="I121" s="1004"/>
    </row>
    <row r="122" spans="1:12" x14ac:dyDescent="0.25">
      <c r="I122" s="1003"/>
      <c r="J122" s="1005"/>
      <c r="K122" s="1005"/>
      <c r="L122" s="1005"/>
    </row>
    <row r="123" spans="1:12" x14ac:dyDescent="0.25">
      <c r="A123" s="1143" t="s">
        <v>542</v>
      </c>
      <c r="B123" s="1143"/>
      <c r="C123" s="379"/>
      <c r="D123" s="1002"/>
      <c r="E123" s="1002"/>
      <c r="G123" s="1144" t="s">
        <v>810</v>
      </c>
      <c r="H123" s="1144"/>
      <c r="I123" s="1003"/>
      <c r="J123" s="1005"/>
      <c r="K123" s="1005"/>
      <c r="L123" s="1005"/>
    </row>
    <row r="124" spans="1:12" s="384" customFormat="1" ht="13.5" customHeight="1" x14ac:dyDescent="0.25">
      <c r="A124" s="1140" t="s">
        <v>304</v>
      </c>
      <c r="B124" s="1140"/>
      <c r="C124" s="1141" t="s">
        <v>171</v>
      </c>
      <c r="D124" s="1141"/>
      <c r="E124" s="1141"/>
      <c r="G124" s="1141" t="s">
        <v>172</v>
      </c>
      <c r="H124" s="1141"/>
      <c r="I124" s="1004"/>
    </row>
    <row r="125" spans="1:12" x14ac:dyDescent="0.25">
      <c r="I125" s="1003"/>
      <c r="J125" s="1005"/>
      <c r="K125" s="1005"/>
      <c r="L125" s="1005"/>
    </row>
    <row r="126" spans="1:12" x14ac:dyDescent="0.25">
      <c r="A126" s="1030" t="s">
        <v>947</v>
      </c>
      <c r="I126" s="1003"/>
      <c r="J126" s="1005"/>
      <c r="K126" s="1005"/>
      <c r="L126" s="1005"/>
    </row>
    <row r="127" spans="1:12" x14ac:dyDescent="0.25">
      <c r="I127" s="1003"/>
      <c r="J127" s="1005"/>
      <c r="K127" s="1005"/>
      <c r="L127" s="1005"/>
    </row>
    <row r="128" spans="1:12" x14ac:dyDescent="0.25">
      <c r="I128" s="1003"/>
      <c r="J128" s="1005"/>
      <c r="K128" s="1005"/>
      <c r="L128" s="1005"/>
    </row>
    <row r="129" spans="1:12" x14ac:dyDescent="0.25">
      <c r="I129" s="1003"/>
      <c r="J129" s="1005"/>
      <c r="K129" s="1005"/>
      <c r="L129" s="1005"/>
    </row>
    <row r="130" spans="1:12" x14ac:dyDescent="0.25">
      <c r="A130" s="1003" t="s">
        <v>305</v>
      </c>
      <c r="I130" s="1003"/>
      <c r="J130" s="1005"/>
      <c r="K130" s="1005"/>
      <c r="L130" s="1005"/>
    </row>
    <row r="131" spans="1:12" ht="40.5" customHeight="1" x14ac:dyDescent="0.25">
      <c r="A131" s="1142" t="s">
        <v>807</v>
      </c>
      <c r="B131" s="1142"/>
      <c r="C131" s="1142"/>
      <c r="D131" s="1142"/>
      <c r="I131" s="1003"/>
      <c r="J131" s="1005"/>
      <c r="K131" s="1005"/>
      <c r="L131" s="1005"/>
    </row>
    <row r="132" spans="1:12" s="82" customFormat="1" ht="15.75" x14ac:dyDescent="0.25">
      <c r="A132" s="83" t="s">
        <v>306</v>
      </c>
      <c r="I132" s="83"/>
    </row>
    <row r="133" spans="1:12" x14ac:dyDescent="0.25">
      <c r="A133" s="1003"/>
      <c r="I133" s="1003"/>
      <c r="J133" s="1005"/>
      <c r="K133" s="1005"/>
      <c r="L133" s="1005"/>
    </row>
    <row r="134" spans="1:12" x14ac:dyDescent="0.25">
      <c r="A134" s="381"/>
      <c r="B134" s="382" t="s">
        <v>948</v>
      </c>
      <c r="I134" s="1003"/>
      <c r="J134" s="1005"/>
      <c r="K134" s="1005"/>
      <c r="L134" s="1005"/>
    </row>
    <row r="135" spans="1:12" s="82" customFormat="1" ht="15.75" x14ac:dyDescent="0.25">
      <c r="A135" s="83" t="s">
        <v>307</v>
      </c>
      <c r="I135" s="83"/>
    </row>
    <row r="136" spans="1:12" ht="3.75" customHeight="1" x14ac:dyDescent="0.25">
      <c r="A136" s="1003"/>
      <c r="I136" s="1003"/>
      <c r="J136" s="1005"/>
      <c r="K136" s="1005"/>
      <c r="L136" s="1005"/>
    </row>
    <row r="137" spans="1:12" x14ac:dyDescent="0.25">
      <c r="A137" s="1030" t="s">
        <v>949</v>
      </c>
      <c r="I137" s="1003"/>
      <c r="J137" s="1005"/>
      <c r="K137" s="1005"/>
      <c r="L137" s="1005"/>
    </row>
  </sheetData>
  <mergeCells count="18">
    <mergeCell ref="A124:B124"/>
    <mergeCell ref="C124:E124"/>
    <mergeCell ref="G124:H124"/>
    <mergeCell ref="A131:D131"/>
    <mergeCell ref="A120:B120"/>
    <mergeCell ref="G120:H120"/>
    <mergeCell ref="A121:B121"/>
    <mergeCell ref="C121:E121"/>
    <mergeCell ref="G121:H121"/>
    <mergeCell ref="A123:B123"/>
    <mergeCell ref="G123:H123"/>
    <mergeCell ref="B2:H2"/>
    <mergeCell ref="A3:A4"/>
    <mergeCell ref="B3:B4"/>
    <mergeCell ref="C3:C4"/>
    <mergeCell ref="D3:D4"/>
    <mergeCell ref="E3:E4"/>
    <mergeCell ref="F3:I3"/>
  </mergeCells>
  <pageMargins left="1.1811023622047245" right="0.39370078740157483" top="0.78740157480314965" bottom="0.78740157480314965" header="0" footer="0"/>
  <pageSetup paperSize="9" scale="55" fitToHeight="0" orientation="landscape" r:id="rId1"/>
  <rowBreaks count="5" manualBreakCount="5">
    <brk id="30" max="8" man="1"/>
    <brk id="49" max="8" man="1"/>
    <brk id="89" max="8" man="1"/>
    <brk id="104" max="8" man="1"/>
    <brk id="113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88"/>
  <sheetViews>
    <sheetView view="pageBreakPreview" zoomScale="80" zoomScaleNormal="75" zoomScaleSheetLayoutView="80" workbookViewId="0">
      <selection activeCell="A6" sqref="A6:XFD6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400" t="s">
        <v>512</v>
      </c>
    </row>
    <row r="2" spans="1:11" x14ac:dyDescent="0.3">
      <c r="D2" s="106"/>
    </row>
    <row r="3" spans="1:11" ht="55.9" customHeight="1" x14ac:dyDescent="0.3">
      <c r="A3" s="1191" t="s">
        <v>615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1179" t="s">
        <v>693</v>
      </c>
      <c r="B4" s="1179"/>
      <c r="C4" s="1179"/>
      <c r="D4" s="1179"/>
      <c r="E4" s="1179"/>
      <c r="F4" s="1192"/>
      <c r="G4" s="1192"/>
      <c r="H4" s="1192"/>
      <c r="I4" s="1192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20">
        <v>1</v>
      </c>
      <c r="B10" s="120">
        <v>2</v>
      </c>
      <c r="C10" s="120">
        <v>3</v>
      </c>
      <c r="D10" s="120">
        <v>4</v>
      </c>
      <c r="E10" s="414" t="s">
        <v>370</v>
      </c>
      <c r="F10" s="113" t="s">
        <v>371</v>
      </c>
      <c r="G10" s="113" t="s">
        <v>372</v>
      </c>
      <c r="H10" s="105"/>
      <c r="I10" s="102"/>
    </row>
    <row r="11" spans="1:11" ht="56.25" x14ac:dyDescent="0.3">
      <c r="A11" s="115">
        <v>1</v>
      </c>
      <c r="B11" s="116" t="s">
        <v>373</v>
      </c>
      <c r="C11" s="422"/>
      <c r="D11" s="422"/>
      <c r="E11" s="423">
        <f>C11*D11*12</f>
        <v>0</v>
      </c>
      <c r="F11" s="105"/>
      <c r="G11" s="113">
        <f>E11-F11</f>
        <v>0</v>
      </c>
    </row>
    <row r="12" spans="1:11" x14ac:dyDescent="0.3">
      <c r="A12" s="117"/>
      <c r="B12" s="119" t="s">
        <v>364</v>
      </c>
      <c r="C12" s="424" t="s">
        <v>374</v>
      </c>
      <c r="D12" s="424" t="s">
        <v>374</v>
      </c>
      <c r="E12" s="425">
        <f>SUM(E11:E11)</f>
        <v>0</v>
      </c>
      <c r="F12" s="113">
        <f>SUM(F11:F11)</f>
        <v>0</v>
      </c>
      <c r="G12" s="113">
        <f>SUM(G11:G11)</f>
        <v>0</v>
      </c>
    </row>
    <row r="15" spans="1:11" s="84" customFormat="1" ht="23.25" customHeight="1" x14ac:dyDescent="0.25">
      <c r="A15" s="97" t="s">
        <v>541</v>
      </c>
      <c r="C15" s="378"/>
      <c r="E15" s="604" t="s">
        <v>694</v>
      </c>
      <c r="F15" s="379"/>
      <c r="I15" s="415"/>
    </row>
    <row r="16" spans="1:11" s="389" customFormat="1" ht="12.75" x14ac:dyDescent="0.25">
      <c r="C16" s="391" t="s">
        <v>171</v>
      </c>
      <c r="E16" s="391" t="s">
        <v>172</v>
      </c>
      <c r="F16" s="393"/>
      <c r="I16" s="393"/>
    </row>
    <row r="17" spans="1:9" s="82" customFormat="1" ht="15.75" x14ac:dyDescent="0.25">
      <c r="F17" s="392"/>
      <c r="I17" s="392"/>
    </row>
    <row r="18" spans="1:9" s="84" customFormat="1" ht="23.25" customHeight="1" x14ac:dyDescent="0.25">
      <c r="A18" s="97" t="s">
        <v>173</v>
      </c>
      <c r="C18" s="378"/>
      <c r="E18" s="714" t="s">
        <v>742</v>
      </c>
      <c r="F18" s="379"/>
      <c r="I18" s="415"/>
    </row>
    <row r="19" spans="1:9" s="389" customFormat="1" ht="12.75" x14ac:dyDescent="0.25">
      <c r="C19" s="391" t="s">
        <v>171</v>
      </c>
      <c r="E19" s="391" t="s">
        <v>172</v>
      </c>
      <c r="F19" s="393"/>
      <c r="I19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58" zoomScale="80" zoomScaleSheetLayoutView="80" workbookViewId="0">
      <selection activeCell="A3" sqref="A3:F3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0</v>
      </c>
      <c r="E82" s="483" t="s">
        <v>10</v>
      </c>
      <c r="F82" s="485">
        <f>F50+F41+F35+F12+F58</f>
        <v>0</v>
      </c>
      <c r="G82" s="470" t="s">
        <v>438</v>
      </c>
      <c r="H82" s="461">
        <f>SUM(H12:H81)</f>
        <v>0</v>
      </c>
      <c r="I82" s="461">
        <f>SUM(I12:I81)</f>
        <v>0</v>
      </c>
    </row>
    <row r="83" spans="1:9" x14ac:dyDescent="0.3">
      <c r="F83" s="194"/>
    </row>
    <row r="84" spans="1:9" x14ac:dyDescent="0.3">
      <c r="F84" s="194"/>
    </row>
    <row r="85" spans="1:9" x14ac:dyDescent="0.25">
      <c r="A85" s="97" t="s">
        <v>541</v>
      </c>
      <c r="B85" s="84"/>
      <c r="C85" s="84"/>
      <c r="D85" s="378"/>
      <c r="E85" s="84"/>
      <c r="F85" s="604" t="s">
        <v>694</v>
      </c>
      <c r="G85" s="84"/>
      <c r="H85" s="84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97" t="s">
        <v>173</v>
      </c>
      <c r="B88" s="84"/>
      <c r="C88" s="84"/>
      <c r="D88" s="378"/>
      <c r="E88" s="84"/>
      <c r="F88" s="714" t="s">
        <v>742</v>
      </c>
      <c r="G88" s="84"/>
      <c r="H88" s="84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A3" sqref="A3:E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8"/>
  <sheetViews>
    <sheetView view="pageBreakPreview" topLeftCell="A13" zoomScale="90" zoomScaleSheetLayoutView="90" workbookViewId="0">
      <selection activeCell="A3" sqref="A3:E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/>
      <c r="C13" s="297"/>
      <c r="D13" s="298"/>
      <c r="E13" s="299"/>
      <c r="F13" s="246"/>
      <c r="G13" s="246"/>
      <c r="H13" s="246">
        <f>E13-G13</f>
        <v>0</v>
      </c>
      <c r="I13" s="290"/>
      <c r="K13" s="300"/>
    </row>
    <row r="14" spans="1:11" ht="18.75" x14ac:dyDescent="0.3">
      <c r="A14" s="271">
        <v>2</v>
      </c>
      <c r="B14" s="301"/>
      <c r="C14" s="297"/>
      <c r="D14" s="298"/>
      <c r="E14" s="299"/>
      <c r="F14" s="246"/>
      <c r="G14" s="246"/>
      <c r="H14" s="246">
        <f t="shared" ref="H14:H28" si="0">E14-G14</f>
        <v>0</v>
      </c>
      <c r="I14" s="290"/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si="0"/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0</v>
      </c>
      <c r="F30" s="223" t="s">
        <v>438</v>
      </c>
      <c r="G30" s="223">
        <f>SUM(G13:G29)</f>
        <v>0</v>
      </c>
      <c r="H30" s="223">
        <f>SUM(H13:H29)</f>
        <v>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8ED5"/>
  </sheetPr>
  <dimension ref="A1:K20"/>
  <sheetViews>
    <sheetView view="pageBreakPreview" topLeftCell="A3" zoomScale="85" zoomScaleSheetLayoutView="85" workbookViewId="0">
      <selection activeCell="N27" sqref="N27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4.28515625" style="102" customWidth="1"/>
    <col min="7" max="7" width="8.85546875" style="102"/>
    <col min="8" max="8" width="29.85546875" style="102" customWidth="1"/>
    <col min="9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4.28515625" style="102" customWidth="1"/>
    <col min="263" max="263" width="8.85546875" style="102"/>
    <col min="264" max="264" width="29.85546875" style="102" customWidth="1"/>
    <col min="265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4.28515625" style="102" customWidth="1"/>
    <col min="519" max="519" width="8.85546875" style="102"/>
    <col min="520" max="520" width="29.85546875" style="102" customWidth="1"/>
    <col min="521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4.28515625" style="102" customWidth="1"/>
    <col min="775" max="775" width="8.85546875" style="102"/>
    <col min="776" max="776" width="29.85546875" style="102" customWidth="1"/>
    <col min="777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4.28515625" style="102" customWidth="1"/>
    <col min="1031" max="1031" width="8.85546875" style="102"/>
    <col min="1032" max="1032" width="29.85546875" style="102" customWidth="1"/>
    <col min="1033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4.28515625" style="102" customWidth="1"/>
    <col min="1287" max="1287" width="8.85546875" style="102"/>
    <col min="1288" max="1288" width="29.85546875" style="102" customWidth="1"/>
    <col min="1289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4.28515625" style="102" customWidth="1"/>
    <col min="1543" max="1543" width="8.85546875" style="102"/>
    <col min="1544" max="1544" width="29.85546875" style="102" customWidth="1"/>
    <col min="1545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4.28515625" style="102" customWidth="1"/>
    <col min="1799" max="1799" width="8.85546875" style="102"/>
    <col min="1800" max="1800" width="29.85546875" style="102" customWidth="1"/>
    <col min="1801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4.28515625" style="102" customWidth="1"/>
    <col min="2055" max="2055" width="8.85546875" style="102"/>
    <col min="2056" max="2056" width="29.85546875" style="102" customWidth="1"/>
    <col min="2057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4.28515625" style="102" customWidth="1"/>
    <col min="2311" max="2311" width="8.85546875" style="102"/>
    <col min="2312" max="2312" width="29.85546875" style="102" customWidth="1"/>
    <col min="2313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4.28515625" style="102" customWidth="1"/>
    <col min="2567" max="2567" width="8.85546875" style="102"/>
    <col min="2568" max="2568" width="29.85546875" style="102" customWidth="1"/>
    <col min="2569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4.28515625" style="102" customWidth="1"/>
    <col min="2823" max="2823" width="8.85546875" style="102"/>
    <col min="2824" max="2824" width="29.85546875" style="102" customWidth="1"/>
    <col min="2825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4.28515625" style="102" customWidth="1"/>
    <col min="3079" max="3079" width="8.85546875" style="102"/>
    <col min="3080" max="3080" width="29.85546875" style="102" customWidth="1"/>
    <col min="3081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4.28515625" style="102" customWidth="1"/>
    <col min="3335" max="3335" width="8.85546875" style="102"/>
    <col min="3336" max="3336" width="29.85546875" style="102" customWidth="1"/>
    <col min="3337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4.28515625" style="102" customWidth="1"/>
    <col min="3591" max="3591" width="8.85546875" style="102"/>
    <col min="3592" max="3592" width="29.85546875" style="102" customWidth="1"/>
    <col min="3593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4.28515625" style="102" customWidth="1"/>
    <col min="3847" max="3847" width="8.85546875" style="102"/>
    <col min="3848" max="3848" width="29.85546875" style="102" customWidth="1"/>
    <col min="3849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4.28515625" style="102" customWidth="1"/>
    <col min="4103" max="4103" width="8.85546875" style="102"/>
    <col min="4104" max="4104" width="29.85546875" style="102" customWidth="1"/>
    <col min="4105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4.28515625" style="102" customWidth="1"/>
    <col min="4359" max="4359" width="8.85546875" style="102"/>
    <col min="4360" max="4360" width="29.85546875" style="102" customWidth="1"/>
    <col min="4361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4.28515625" style="102" customWidth="1"/>
    <col min="4615" max="4615" width="8.85546875" style="102"/>
    <col min="4616" max="4616" width="29.85546875" style="102" customWidth="1"/>
    <col min="4617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4.28515625" style="102" customWidth="1"/>
    <col min="4871" max="4871" width="8.85546875" style="102"/>
    <col min="4872" max="4872" width="29.85546875" style="102" customWidth="1"/>
    <col min="4873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4.28515625" style="102" customWidth="1"/>
    <col min="5127" max="5127" width="8.85546875" style="102"/>
    <col min="5128" max="5128" width="29.85546875" style="102" customWidth="1"/>
    <col min="5129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4.28515625" style="102" customWidth="1"/>
    <col min="5383" max="5383" width="8.85546875" style="102"/>
    <col min="5384" max="5384" width="29.85546875" style="102" customWidth="1"/>
    <col min="5385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4.28515625" style="102" customWidth="1"/>
    <col min="5639" max="5639" width="8.85546875" style="102"/>
    <col min="5640" max="5640" width="29.85546875" style="102" customWidth="1"/>
    <col min="5641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4.28515625" style="102" customWidth="1"/>
    <col min="5895" max="5895" width="8.85546875" style="102"/>
    <col min="5896" max="5896" width="29.85546875" style="102" customWidth="1"/>
    <col min="5897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4.28515625" style="102" customWidth="1"/>
    <col min="6151" max="6151" width="8.85546875" style="102"/>
    <col min="6152" max="6152" width="29.85546875" style="102" customWidth="1"/>
    <col min="6153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4.28515625" style="102" customWidth="1"/>
    <col min="6407" max="6407" width="8.85546875" style="102"/>
    <col min="6408" max="6408" width="29.85546875" style="102" customWidth="1"/>
    <col min="6409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4.28515625" style="102" customWidth="1"/>
    <col min="6663" max="6663" width="8.85546875" style="102"/>
    <col min="6664" max="6664" width="29.85546875" style="102" customWidth="1"/>
    <col min="6665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4.28515625" style="102" customWidth="1"/>
    <col min="6919" max="6919" width="8.85546875" style="102"/>
    <col min="6920" max="6920" width="29.85546875" style="102" customWidth="1"/>
    <col min="6921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4.28515625" style="102" customWidth="1"/>
    <col min="7175" max="7175" width="8.85546875" style="102"/>
    <col min="7176" max="7176" width="29.85546875" style="102" customWidth="1"/>
    <col min="7177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4.28515625" style="102" customWidth="1"/>
    <col min="7431" max="7431" width="8.85546875" style="102"/>
    <col min="7432" max="7432" width="29.85546875" style="102" customWidth="1"/>
    <col min="7433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4.28515625" style="102" customWidth="1"/>
    <col min="7687" max="7687" width="8.85546875" style="102"/>
    <col min="7688" max="7688" width="29.85546875" style="102" customWidth="1"/>
    <col min="7689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4.28515625" style="102" customWidth="1"/>
    <col min="7943" max="7943" width="8.85546875" style="102"/>
    <col min="7944" max="7944" width="29.85546875" style="102" customWidth="1"/>
    <col min="7945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4.28515625" style="102" customWidth="1"/>
    <col min="8199" max="8199" width="8.85546875" style="102"/>
    <col min="8200" max="8200" width="29.85546875" style="102" customWidth="1"/>
    <col min="8201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4.28515625" style="102" customWidth="1"/>
    <col min="8455" max="8455" width="8.85546875" style="102"/>
    <col min="8456" max="8456" width="29.85546875" style="102" customWidth="1"/>
    <col min="8457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4.28515625" style="102" customWidth="1"/>
    <col min="8711" max="8711" width="8.85546875" style="102"/>
    <col min="8712" max="8712" width="29.85546875" style="102" customWidth="1"/>
    <col min="8713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4.28515625" style="102" customWidth="1"/>
    <col min="8967" max="8967" width="8.85546875" style="102"/>
    <col min="8968" max="8968" width="29.85546875" style="102" customWidth="1"/>
    <col min="8969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4.28515625" style="102" customWidth="1"/>
    <col min="9223" max="9223" width="8.85546875" style="102"/>
    <col min="9224" max="9224" width="29.85546875" style="102" customWidth="1"/>
    <col min="9225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4.28515625" style="102" customWidth="1"/>
    <col min="9479" max="9479" width="8.85546875" style="102"/>
    <col min="9480" max="9480" width="29.85546875" style="102" customWidth="1"/>
    <col min="9481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4.28515625" style="102" customWidth="1"/>
    <col min="9735" max="9735" width="8.85546875" style="102"/>
    <col min="9736" max="9736" width="29.85546875" style="102" customWidth="1"/>
    <col min="9737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4.28515625" style="102" customWidth="1"/>
    <col min="9991" max="9991" width="8.85546875" style="102"/>
    <col min="9992" max="9992" width="29.85546875" style="102" customWidth="1"/>
    <col min="9993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4.28515625" style="102" customWidth="1"/>
    <col min="10247" max="10247" width="8.85546875" style="102"/>
    <col min="10248" max="10248" width="29.85546875" style="102" customWidth="1"/>
    <col min="10249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4.28515625" style="102" customWidth="1"/>
    <col min="10503" max="10503" width="8.85546875" style="102"/>
    <col min="10504" max="10504" width="29.85546875" style="102" customWidth="1"/>
    <col min="10505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4.28515625" style="102" customWidth="1"/>
    <col min="10759" max="10759" width="8.85546875" style="102"/>
    <col min="10760" max="10760" width="29.85546875" style="102" customWidth="1"/>
    <col min="10761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4.28515625" style="102" customWidth="1"/>
    <col min="11015" max="11015" width="8.85546875" style="102"/>
    <col min="11016" max="11016" width="29.85546875" style="102" customWidth="1"/>
    <col min="11017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4.28515625" style="102" customWidth="1"/>
    <col min="11271" max="11271" width="8.85546875" style="102"/>
    <col min="11272" max="11272" width="29.85546875" style="102" customWidth="1"/>
    <col min="11273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4.28515625" style="102" customWidth="1"/>
    <col min="11527" max="11527" width="8.85546875" style="102"/>
    <col min="11528" max="11528" width="29.85546875" style="102" customWidth="1"/>
    <col min="11529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4.28515625" style="102" customWidth="1"/>
    <col min="11783" max="11783" width="8.85546875" style="102"/>
    <col min="11784" max="11784" width="29.85546875" style="102" customWidth="1"/>
    <col min="11785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4.28515625" style="102" customWidth="1"/>
    <col min="12039" max="12039" width="8.85546875" style="102"/>
    <col min="12040" max="12040" width="29.85546875" style="102" customWidth="1"/>
    <col min="12041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4.28515625" style="102" customWidth="1"/>
    <col min="12295" max="12295" width="8.85546875" style="102"/>
    <col min="12296" max="12296" width="29.85546875" style="102" customWidth="1"/>
    <col min="12297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4.28515625" style="102" customWidth="1"/>
    <col min="12551" max="12551" width="8.85546875" style="102"/>
    <col min="12552" max="12552" width="29.85546875" style="102" customWidth="1"/>
    <col min="12553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4.28515625" style="102" customWidth="1"/>
    <col min="12807" max="12807" width="8.85546875" style="102"/>
    <col min="12808" max="12808" width="29.85546875" style="102" customWidth="1"/>
    <col min="12809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4.28515625" style="102" customWidth="1"/>
    <col min="13063" max="13063" width="8.85546875" style="102"/>
    <col min="13064" max="13064" width="29.85546875" style="102" customWidth="1"/>
    <col min="13065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4.28515625" style="102" customWidth="1"/>
    <col min="13319" max="13319" width="8.85546875" style="102"/>
    <col min="13320" max="13320" width="29.85546875" style="102" customWidth="1"/>
    <col min="13321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4.28515625" style="102" customWidth="1"/>
    <col min="13575" max="13575" width="8.85546875" style="102"/>
    <col min="13576" max="13576" width="29.85546875" style="102" customWidth="1"/>
    <col min="13577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4.28515625" style="102" customWidth="1"/>
    <col min="13831" max="13831" width="8.85546875" style="102"/>
    <col min="13832" max="13832" width="29.85546875" style="102" customWidth="1"/>
    <col min="13833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4.28515625" style="102" customWidth="1"/>
    <col min="14087" max="14087" width="8.85546875" style="102"/>
    <col min="14088" max="14088" width="29.85546875" style="102" customWidth="1"/>
    <col min="14089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4.28515625" style="102" customWidth="1"/>
    <col min="14343" max="14343" width="8.85546875" style="102"/>
    <col min="14344" max="14344" width="29.85546875" style="102" customWidth="1"/>
    <col min="14345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4.28515625" style="102" customWidth="1"/>
    <col min="14599" max="14599" width="8.85546875" style="102"/>
    <col min="14600" max="14600" width="29.85546875" style="102" customWidth="1"/>
    <col min="14601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4.28515625" style="102" customWidth="1"/>
    <col min="14855" max="14855" width="8.85546875" style="102"/>
    <col min="14856" max="14856" width="29.85546875" style="102" customWidth="1"/>
    <col min="14857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4.28515625" style="102" customWidth="1"/>
    <col min="15111" max="15111" width="8.85546875" style="102"/>
    <col min="15112" max="15112" width="29.85546875" style="102" customWidth="1"/>
    <col min="15113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4.28515625" style="102" customWidth="1"/>
    <col min="15367" max="15367" width="8.85546875" style="102"/>
    <col min="15368" max="15368" width="29.85546875" style="102" customWidth="1"/>
    <col min="15369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4.28515625" style="102" customWidth="1"/>
    <col min="15623" max="15623" width="8.85546875" style="102"/>
    <col min="15624" max="15624" width="29.85546875" style="102" customWidth="1"/>
    <col min="15625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4.28515625" style="102" customWidth="1"/>
    <col min="15879" max="15879" width="8.85546875" style="102"/>
    <col min="15880" max="15880" width="29.85546875" style="102" customWidth="1"/>
    <col min="15881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4.28515625" style="102" customWidth="1"/>
    <col min="16135" max="16135" width="8.85546875" style="102"/>
    <col min="16136" max="16136" width="29.85546875" style="102" customWidth="1"/>
    <col min="16137" max="16384" width="8.85546875" style="102"/>
  </cols>
  <sheetData>
    <row r="1" spans="1:11" x14ac:dyDescent="0.3">
      <c r="E1" s="103"/>
      <c r="F1" s="372" t="s">
        <v>517</v>
      </c>
    </row>
    <row r="2" spans="1:11" x14ac:dyDescent="0.3">
      <c r="E2" s="106"/>
    </row>
    <row r="3" spans="1:11" ht="55.9" customHeight="1" x14ac:dyDescent="0.3">
      <c r="A3" s="1191" t="s">
        <v>623</v>
      </c>
      <c r="B3" s="1191"/>
      <c r="C3" s="1191"/>
      <c r="D3" s="1191"/>
      <c r="E3" s="119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398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93" customHeight="1" x14ac:dyDescent="0.3">
      <c r="A9" s="108" t="s">
        <v>351</v>
      </c>
      <c r="B9" s="108" t="s">
        <v>366</v>
      </c>
      <c r="C9" s="109" t="s">
        <v>411</v>
      </c>
      <c r="D9" s="109" t="s">
        <v>408</v>
      </c>
      <c r="E9" s="109" t="s">
        <v>412</v>
      </c>
      <c r="F9" s="110" t="s">
        <v>369</v>
      </c>
    </row>
    <row r="10" spans="1:11" s="100" customFormat="1" ht="37.5" customHeight="1" x14ac:dyDescent="0.3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421" t="s">
        <v>402</v>
      </c>
    </row>
    <row r="11" spans="1:11" ht="112.5" x14ac:dyDescent="0.3">
      <c r="A11" s="115">
        <v>1</v>
      </c>
      <c r="B11" s="116" t="s">
        <v>40</v>
      </c>
      <c r="C11" s="117">
        <v>18</v>
      </c>
      <c r="D11" s="117">
        <v>12</v>
      </c>
      <c r="E11" s="118">
        <f>F11/C11/D11</f>
        <v>856.96023148148151</v>
      </c>
      <c r="F11" s="165">
        <v>185103.41</v>
      </c>
    </row>
    <row r="12" spans="1:11" x14ac:dyDescent="0.3">
      <c r="A12" s="117"/>
      <c r="B12" s="146"/>
      <c r="C12" s="117"/>
      <c r="D12" s="117"/>
      <c r="E12" s="118" t="str">
        <f>IF(C12*D12=0," ",C12*D12)</f>
        <v xml:space="preserve"> </v>
      </c>
      <c r="F12" s="148"/>
    </row>
    <row r="13" spans="1:11" x14ac:dyDescent="0.3">
      <c r="A13" s="117"/>
      <c r="B13" s="146"/>
      <c r="C13" s="117"/>
      <c r="D13" s="117"/>
      <c r="E13" s="118" t="str">
        <f>IF(C13*D13=0," ",C13*D13)</f>
        <v xml:space="preserve"> </v>
      </c>
      <c r="F13" s="148"/>
    </row>
    <row r="14" spans="1:11" s="153" customFormat="1" x14ac:dyDescent="0.3">
      <c r="A14" s="154"/>
      <c r="B14" s="119" t="s">
        <v>364</v>
      </c>
      <c r="C14" s="163" t="s">
        <v>374</v>
      </c>
      <c r="D14" s="163" t="s">
        <v>374</v>
      </c>
      <c r="E14" s="163" t="s">
        <v>374</v>
      </c>
      <c r="F14" s="166">
        <f>F11</f>
        <v>185103.41</v>
      </c>
    </row>
    <row r="16" spans="1:11" s="84" customFormat="1" ht="23.25" customHeight="1" x14ac:dyDescent="0.25">
      <c r="A16" s="1001" t="s">
        <v>541</v>
      </c>
      <c r="C16" s="378"/>
      <c r="E16" s="1000" t="s">
        <v>694</v>
      </c>
      <c r="F16" s="379"/>
      <c r="I16" s="415"/>
    </row>
    <row r="17" spans="1:9" s="389" customFormat="1" ht="12.75" x14ac:dyDescent="0.25">
      <c r="C17" s="391" t="s">
        <v>171</v>
      </c>
      <c r="E17" s="391" t="s">
        <v>172</v>
      </c>
      <c r="F17" s="393"/>
      <c r="I17" s="393"/>
    </row>
    <row r="18" spans="1:9" s="82" customFormat="1" ht="15.75" x14ac:dyDescent="0.25">
      <c r="F18" s="392"/>
      <c r="I18" s="392"/>
    </row>
    <row r="19" spans="1:9" s="84" customFormat="1" ht="23.25" customHeight="1" x14ac:dyDescent="0.25">
      <c r="A19" s="97" t="s">
        <v>173</v>
      </c>
      <c r="C19" s="378"/>
      <c r="E19" s="1002" t="s">
        <v>810</v>
      </c>
      <c r="F19" s="379"/>
      <c r="I19" s="415"/>
    </row>
    <row r="20" spans="1:9" s="389" customFormat="1" ht="12.75" x14ac:dyDescent="0.25">
      <c r="C20" s="391" t="s">
        <v>171</v>
      </c>
      <c r="E20" s="391" t="s">
        <v>172</v>
      </c>
      <c r="F20" s="393"/>
      <c r="I20" s="393"/>
    </row>
  </sheetData>
  <mergeCells count="1">
    <mergeCell ref="A3:E3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8ED5"/>
  </sheetPr>
  <dimension ref="A1:K20"/>
  <sheetViews>
    <sheetView view="pageBreakPreview" zoomScale="60" zoomScaleNormal="75" workbookViewId="0">
      <selection activeCell="Q15" sqref="Q15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4.28515625" style="102" customWidth="1"/>
    <col min="7" max="7" width="8.85546875" style="102"/>
    <col min="8" max="8" width="29.85546875" style="102" customWidth="1"/>
    <col min="9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4.28515625" style="102" customWidth="1"/>
    <col min="263" max="263" width="8.85546875" style="102"/>
    <col min="264" max="264" width="29.85546875" style="102" customWidth="1"/>
    <col min="265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4.28515625" style="102" customWidth="1"/>
    <col min="519" max="519" width="8.85546875" style="102"/>
    <col min="520" max="520" width="29.85546875" style="102" customWidth="1"/>
    <col min="521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4.28515625" style="102" customWidth="1"/>
    <col min="775" max="775" width="8.85546875" style="102"/>
    <col min="776" max="776" width="29.85546875" style="102" customWidth="1"/>
    <col min="777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4.28515625" style="102" customWidth="1"/>
    <col min="1031" max="1031" width="8.85546875" style="102"/>
    <col min="1032" max="1032" width="29.85546875" style="102" customWidth="1"/>
    <col min="1033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4.28515625" style="102" customWidth="1"/>
    <col min="1287" max="1287" width="8.85546875" style="102"/>
    <col min="1288" max="1288" width="29.85546875" style="102" customWidth="1"/>
    <col min="1289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4.28515625" style="102" customWidth="1"/>
    <col min="1543" max="1543" width="8.85546875" style="102"/>
    <col min="1544" max="1544" width="29.85546875" style="102" customWidth="1"/>
    <col min="1545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4.28515625" style="102" customWidth="1"/>
    <col min="1799" max="1799" width="8.85546875" style="102"/>
    <col min="1800" max="1800" width="29.85546875" style="102" customWidth="1"/>
    <col min="1801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4.28515625" style="102" customWidth="1"/>
    <col min="2055" max="2055" width="8.85546875" style="102"/>
    <col min="2056" max="2056" width="29.85546875" style="102" customWidth="1"/>
    <col min="2057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4.28515625" style="102" customWidth="1"/>
    <col min="2311" max="2311" width="8.85546875" style="102"/>
    <col min="2312" max="2312" width="29.85546875" style="102" customWidth="1"/>
    <col min="2313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4.28515625" style="102" customWidth="1"/>
    <col min="2567" max="2567" width="8.85546875" style="102"/>
    <col min="2568" max="2568" width="29.85546875" style="102" customWidth="1"/>
    <col min="2569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4.28515625" style="102" customWidth="1"/>
    <col min="2823" max="2823" width="8.85546875" style="102"/>
    <col min="2824" max="2824" width="29.85546875" style="102" customWidth="1"/>
    <col min="2825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4.28515625" style="102" customWidth="1"/>
    <col min="3079" max="3079" width="8.85546875" style="102"/>
    <col min="3080" max="3080" width="29.85546875" style="102" customWidth="1"/>
    <col min="3081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4.28515625" style="102" customWidth="1"/>
    <col min="3335" max="3335" width="8.85546875" style="102"/>
    <col min="3336" max="3336" width="29.85546875" style="102" customWidth="1"/>
    <col min="3337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4.28515625" style="102" customWidth="1"/>
    <col min="3591" max="3591" width="8.85546875" style="102"/>
    <col min="3592" max="3592" width="29.85546875" style="102" customWidth="1"/>
    <col min="3593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4.28515625" style="102" customWidth="1"/>
    <col min="3847" max="3847" width="8.85546875" style="102"/>
    <col min="3848" max="3848" width="29.85546875" style="102" customWidth="1"/>
    <col min="3849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4.28515625" style="102" customWidth="1"/>
    <col min="4103" max="4103" width="8.85546875" style="102"/>
    <col min="4104" max="4104" width="29.85546875" style="102" customWidth="1"/>
    <col min="4105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4.28515625" style="102" customWidth="1"/>
    <col min="4359" max="4359" width="8.85546875" style="102"/>
    <col min="4360" max="4360" width="29.85546875" style="102" customWidth="1"/>
    <col min="4361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4.28515625" style="102" customWidth="1"/>
    <col min="4615" max="4615" width="8.85546875" style="102"/>
    <col min="4616" max="4616" width="29.85546875" style="102" customWidth="1"/>
    <col min="4617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4.28515625" style="102" customWidth="1"/>
    <col min="4871" max="4871" width="8.85546875" style="102"/>
    <col min="4872" max="4872" width="29.85546875" style="102" customWidth="1"/>
    <col min="4873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4.28515625" style="102" customWidth="1"/>
    <col min="5127" max="5127" width="8.85546875" style="102"/>
    <col min="5128" max="5128" width="29.85546875" style="102" customWidth="1"/>
    <col min="5129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4.28515625" style="102" customWidth="1"/>
    <col min="5383" max="5383" width="8.85546875" style="102"/>
    <col min="5384" max="5384" width="29.85546875" style="102" customWidth="1"/>
    <col min="5385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4.28515625" style="102" customWidth="1"/>
    <col min="5639" max="5639" width="8.85546875" style="102"/>
    <col min="5640" max="5640" width="29.85546875" style="102" customWidth="1"/>
    <col min="5641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4.28515625" style="102" customWidth="1"/>
    <col min="5895" max="5895" width="8.85546875" style="102"/>
    <col min="5896" max="5896" width="29.85546875" style="102" customWidth="1"/>
    <col min="5897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4.28515625" style="102" customWidth="1"/>
    <col min="6151" max="6151" width="8.85546875" style="102"/>
    <col min="6152" max="6152" width="29.85546875" style="102" customWidth="1"/>
    <col min="6153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4.28515625" style="102" customWidth="1"/>
    <col min="6407" max="6407" width="8.85546875" style="102"/>
    <col min="6408" max="6408" width="29.85546875" style="102" customWidth="1"/>
    <col min="6409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4.28515625" style="102" customWidth="1"/>
    <col min="6663" max="6663" width="8.85546875" style="102"/>
    <col min="6664" max="6664" width="29.85546875" style="102" customWidth="1"/>
    <col min="6665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4.28515625" style="102" customWidth="1"/>
    <col min="6919" max="6919" width="8.85546875" style="102"/>
    <col min="6920" max="6920" width="29.85546875" style="102" customWidth="1"/>
    <col min="6921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4.28515625" style="102" customWidth="1"/>
    <col min="7175" max="7175" width="8.85546875" style="102"/>
    <col min="7176" max="7176" width="29.85546875" style="102" customWidth="1"/>
    <col min="7177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4.28515625" style="102" customWidth="1"/>
    <col min="7431" max="7431" width="8.85546875" style="102"/>
    <col min="7432" max="7432" width="29.85546875" style="102" customWidth="1"/>
    <col min="7433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4.28515625" style="102" customWidth="1"/>
    <col min="7687" max="7687" width="8.85546875" style="102"/>
    <col min="7688" max="7688" width="29.85546875" style="102" customWidth="1"/>
    <col min="7689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4.28515625" style="102" customWidth="1"/>
    <col min="7943" max="7943" width="8.85546875" style="102"/>
    <col min="7944" max="7944" width="29.85546875" style="102" customWidth="1"/>
    <col min="7945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4.28515625" style="102" customWidth="1"/>
    <col min="8199" max="8199" width="8.85546875" style="102"/>
    <col min="8200" max="8200" width="29.85546875" style="102" customWidth="1"/>
    <col min="8201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4.28515625" style="102" customWidth="1"/>
    <col min="8455" max="8455" width="8.85546875" style="102"/>
    <col min="8456" max="8456" width="29.85546875" style="102" customWidth="1"/>
    <col min="8457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4.28515625" style="102" customWidth="1"/>
    <col min="8711" max="8711" width="8.85546875" style="102"/>
    <col min="8712" max="8712" width="29.85546875" style="102" customWidth="1"/>
    <col min="8713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4.28515625" style="102" customWidth="1"/>
    <col min="8967" max="8967" width="8.85546875" style="102"/>
    <col min="8968" max="8968" width="29.85546875" style="102" customWidth="1"/>
    <col min="8969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4.28515625" style="102" customWidth="1"/>
    <col min="9223" max="9223" width="8.85546875" style="102"/>
    <col min="9224" max="9224" width="29.85546875" style="102" customWidth="1"/>
    <col min="9225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4.28515625" style="102" customWidth="1"/>
    <col min="9479" max="9479" width="8.85546875" style="102"/>
    <col min="9480" max="9480" width="29.85546875" style="102" customWidth="1"/>
    <col min="9481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4.28515625" style="102" customWidth="1"/>
    <col min="9735" max="9735" width="8.85546875" style="102"/>
    <col min="9736" max="9736" width="29.85546875" style="102" customWidth="1"/>
    <col min="9737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4.28515625" style="102" customWidth="1"/>
    <col min="9991" max="9991" width="8.85546875" style="102"/>
    <col min="9992" max="9992" width="29.85546875" style="102" customWidth="1"/>
    <col min="9993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4.28515625" style="102" customWidth="1"/>
    <col min="10247" max="10247" width="8.85546875" style="102"/>
    <col min="10248" max="10248" width="29.85546875" style="102" customWidth="1"/>
    <col min="10249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4.28515625" style="102" customWidth="1"/>
    <col min="10503" max="10503" width="8.85546875" style="102"/>
    <col min="10504" max="10504" width="29.85546875" style="102" customWidth="1"/>
    <col min="10505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4.28515625" style="102" customWidth="1"/>
    <col min="10759" max="10759" width="8.85546875" style="102"/>
    <col min="10760" max="10760" width="29.85546875" style="102" customWidth="1"/>
    <col min="10761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4.28515625" style="102" customWidth="1"/>
    <col min="11015" max="11015" width="8.85546875" style="102"/>
    <col min="11016" max="11016" width="29.85546875" style="102" customWidth="1"/>
    <col min="11017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4.28515625" style="102" customWidth="1"/>
    <col min="11271" max="11271" width="8.85546875" style="102"/>
    <col min="11272" max="11272" width="29.85546875" style="102" customWidth="1"/>
    <col min="11273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4.28515625" style="102" customWidth="1"/>
    <col min="11527" max="11527" width="8.85546875" style="102"/>
    <col min="11528" max="11528" width="29.85546875" style="102" customWidth="1"/>
    <col min="11529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4.28515625" style="102" customWidth="1"/>
    <col min="11783" max="11783" width="8.85546875" style="102"/>
    <col min="11784" max="11784" width="29.85546875" style="102" customWidth="1"/>
    <col min="11785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4.28515625" style="102" customWidth="1"/>
    <col min="12039" max="12039" width="8.85546875" style="102"/>
    <col min="12040" max="12040" width="29.85546875" style="102" customWidth="1"/>
    <col min="12041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4.28515625" style="102" customWidth="1"/>
    <col min="12295" max="12295" width="8.85546875" style="102"/>
    <col min="12296" max="12296" width="29.85546875" style="102" customWidth="1"/>
    <col min="12297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4.28515625" style="102" customWidth="1"/>
    <col min="12551" max="12551" width="8.85546875" style="102"/>
    <col min="12552" max="12552" width="29.85546875" style="102" customWidth="1"/>
    <col min="12553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4.28515625" style="102" customWidth="1"/>
    <col min="12807" max="12807" width="8.85546875" style="102"/>
    <col min="12808" max="12808" width="29.85546875" style="102" customWidth="1"/>
    <col min="12809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4.28515625" style="102" customWidth="1"/>
    <col min="13063" max="13063" width="8.85546875" style="102"/>
    <col min="13064" max="13064" width="29.85546875" style="102" customWidth="1"/>
    <col min="13065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4.28515625" style="102" customWidth="1"/>
    <col min="13319" max="13319" width="8.85546875" style="102"/>
    <col min="13320" max="13320" width="29.85546875" style="102" customWidth="1"/>
    <col min="13321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4.28515625" style="102" customWidth="1"/>
    <col min="13575" max="13575" width="8.85546875" style="102"/>
    <col min="13576" max="13576" width="29.85546875" style="102" customWidth="1"/>
    <col min="13577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4.28515625" style="102" customWidth="1"/>
    <col min="13831" max="13831" width="8.85546875" style="102"/>
    <col min="13832" max="13832" width="29.85546875" style="102" customWidth="1"/>
    <col min="13833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4.28515625" style="102" customWidth="1"/>
    <col min="14087" max="14087" width="8.85546875" style="102"/>
    <col min="14088" max="14088" width="29.85546875" style="102" customWidth="1"/>
    <col min="14089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4.28515625" style="102" customWidth="1"/>
    <col min="14343" max="14343" width="8.85546875" style="102"/>
    <col min="14344" max="14344" width="29.85546875" style="102" customWidth="1"/>
    <col min="14345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4.28515625" style="102" customWidth="1"/>
    <col min="14599" max="14599" width="8.85546875" style="102"/>
    <col min="14600" max="14600" width="29.85546875" style="102" customWidth="1"/>
    <col min="14601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4.28515625" style="102" customWidth="1"/>
    <col min="14855" max="14855" width="8.85546875" style="102"/>
    <col min="14856" max="14856" width="29.85546875" style="102" customWidth="1"/>
    <col min="14857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4.28515625" style="102" customWidth="1"/>
    <col min="15111" max="15111" width="8.85546875" style="102"/>
    <col min="15112" max="15112" width="29.85546875" style="102" customWidth="1"/>
    <col min="15113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4.28515625" style="102" customWidth="1"/>
    <col min="15367" max="15367" width="8.85546875" style="102"/>
    <col min="15368" max="15368" width="29.85546875" style="102" customWidth="1"/>
    <col min="15369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4.28515625" style="102" customWidth="1"/>
    <col min="15623" max="15623" width="8.85546875" style="102"/>
    <col min="15624" max="15624" width="29.85546875" style="102" customWidth="1"/>
    <col min="15625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4.28515625" style="102" customWidth="1"/>
    <col min="15879" max="15879" width="8.85546875" style="102"/>
    <col min="15880" max="15880" width="29.85546875" style="102" customWidth="1"/>
    <col min="15881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4.28515625" style="102" customWidth="1"/>
    <col min="16135" max="16135" width="8.85546875" style="102"/>
    <col min="16136" max="16136" width="29.85546875" style="102" customWidth="1"/>
    <col min="16137" max="16384" width="8.85546875" style="102"/>
  </cols>
  <sheetData>
    <row r="1" spans="1:11" x14ac:dyDescent="0.3">
      <c r="E1" s="103"/>
      <c r="F1" s="372" t="s">
        <v>517</v>
      </c>
    </row>
    <row r="2" spans="1:11" x14ac:dyDescent="0.3">
      <c r="E2" s="106"/>
    </row>
    <row r="3" spans="1:11" ht="55.9" customHeight="1" x14ac:dyDescent="0.3">
      <c r="A3" s="1191" t="s">
        <v>624</v>
      </c>
      <c r="B3" s="1191"/>
      <c r="C3" s="1191"/>
      <c r="D3" s="1191"/>
      <c r="E3" s="119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398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93" customHeight="1" x14ac:dyDescent="0.3">
      <c r="A9" s="108" t="s">
        <v>351</v>
      </c>
      <c r="B9" s="108" t="s">
        <v>366</v>
      </c>
      <c r="C9" s="109" t="s">
        <v>411</v>
      </c>
      <c r="D9" s="109" t="s">
        <v>408</v>
      </c>
      <c r="E9" s="109" t="s">
        <v>412</v>
      </c>
      <c r="F9" s="110" t="s">
        <v>369</v>
      </c>
    </row>
    <row r="10" spans="1:11" s="100" customFormat="1" ht="37.5" customHeight="1" x14ac:dyDescent="0.3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421" t="s">
        <v>402</v>
      </c>
    </row>
    <row r="11" spans="1:11" ht="112.5" x14ac:dyDescent="0.3">
      <c r="A11" s="115">
        <v>1</v>
      </c>
      <c r="B11" s="116" t="s">
        <v>40</v>
      </c>
      <c r="C11" s="117">
        <v>18</v>
      </c>
      <c r="D11" s="117">
        <v>12</v>
      </c>
      <c r="E11" s="118">
        <f>F11/C11/D11</f>
        <v>811.31481481481478</v>
      </c>
      <c r="F11" s="165">
        <v>175244</v>
      </c>
    </row>
    <row r="12" spans="1:11" x14ac:dyDescent="0.3">
      <c r="A12" s="117"/>
      <c r="B12" s="146"/>
      <c r="C12" s="117"/>
      <c r="D12" s="117"/>
      <c r="E12" s="118" t="str">
        <f>IF(C12*D12=0," ",C12*D12)</f>
        <v xml:space="preserve"> </v>
      </c>
      <c r="F12" s="148"/>
    </row>
    <row r="13" spans="1:11" x14ac:dyDescent="0.3">
      <c r="A13" s="117"/>
      <c r="B13" s="146"/>
      <c r="C13" s="117"/>
      <c r="D13" s="117"/>
      <c r="E13" s="118" t="str">
        <f>IF(C13*D13=0," ",C13*D13)</f>
        <v xml:space="preserve"> </v>
      </c>
      <c r="F13" s="148"/>
    </row>
    <row r="14" spans="1:11" s="153" customFormat="1" x14ac:dyDescent="0.3">
      <c r="A14" s="154"/>
      <c r="B14" s="119" t="s">
        <v>364</v>
      </c>
      <c r="C14" s="163" t="s">
        <v>374</v>
      </c>
      <c r="D14" s="163" t="s">
        <v>374</v>
      </c>
      <c r="E14" s="163" t="s">
        <v>374</v>
      </c>
      <c r="F14" s="166">
        <f>F11</f>
        <v>175244</v>
      </c>
    </row>
    <row r="16" spans="1:11" s="84" customFormat="1" ht="23.25" customHeight="1" x14ac:dyDescent="0.25">
      <c r="A16" s="97" t="s">
        <v>541</v>
      </c>
      <c r="C16" s="378"/>
      <c r="E16" s="604" t="s">
        <v>694</v>
      </c>
      <c r="F16" s="379"/>
      <c r="I16" s="415"/>
    </row>
    <row r="17" spans="1:9" s="389" customFormat="1" ht="12.75" x14ac:dyDescent="0.25">
      <c r="C17" s="391" t="s">
        <v>171</v>
      </c>
      <c r="E17" s="391" t="s">
        <v>172</v>
      </c>
      <c r="F17" s="393"/>
      <c r="I17" s="393"/>
    </row>
    <row r="18" spans="1:9" s="82" customFormat="1" ht="15.75" x14ac:dyDescent="0.25">
      <c r="F18" s="392"/>
      <c r="I18" s="392"/>
    </row>
    <row r="19" spans="1:9" s="84" customFormat="1" ht="23.25" customHeight="1" x14ac:dyDescent="0.25">
      <c r="A19" s="97" t="s">
        <v>173</v>
      </c>
      <c r="C19" s="378"/>
      <c r="E19" s="714" t="s">
        <v>742</v>
      </c>
      <c r="F19" s="379"/>
      <c r="I19" s="415"/>
    </row>
    <row r="20" spans="1:9" s="389" customFormat="1" ht="12.75" x14ac:dyDescent="0.25">
      <c r="C20" s="391" t="s">
        <v>171</v>
      </c>
      <c r="E20" s="391" t="s">
        <v>172</v>
      </c>
      <c r="F20" s="393"/>
      <c r="I20" s="393"/>
    </row>
  </sheetData>
  <mergeCells count="1">
    <mergeCell ref="A3:E3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8ED5"/>
  </sheetPr>
  <dimension ref="A1:K20"/>
  <sheetViews>
    <sheetView view="pageBreakPreview" zoomScale="60" zoomScaleNormal="75" workbookViewId="0">
      <selection activeCell="Q15" sqref="Q15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4.28515625" style="102" customWidth="1"/>
    <col min="7" max="7" width="8.85546875" style="102"/>
    <col min="8" max="8" width="29.85546875" style="102" customWidth="1"/>
    <col min="9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4.28515625" style="102" customWidth="1"/>
    <col min="263" max="263" width="8.85546875" style="102"/>
    <col min="264" max="264" width="29.85546875" style="102" customWidth="1"/>
    <col min="265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4.28515625" style="102" customWidth="1"/>
    <col min="519" max="519" width="8.85546875" style="102"/>
    <col min="520" max="520" width="29.85546875" style="102" customWidth="1"/>
    <col min="521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4.28515625" style="102" customWidth="1"/>
    <col min="775" max="775" width="8.85546875" style="102"/>
    <col min="776" max="776" width="29.85546875" style="102" customWidth="1"/>
    <col min="777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4.28515625" style="102" customWidth="1"/>
    <col min="1031" max="1031" width="8.85546875" style="102"/>
    <col min="1032" max="1032" width="29.85546875" style="102" customWidth="1"/>
    <col min="1033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4.28515625" style="102" customWidth="1"/>
    <col min="1287" max="1287" width="8.85546875" style="102"/>
    <col min="1288" max="1288" width="29.85546875" style="102" customWidth="1"/>
    <col min="1289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4.28515625" style="102" customWidth="1"/>
    <col min="1543" max="1543" width="8.85546875" style="102"/>
    <col min="1544" max="1544" width="29.85546875" style="102" customWidth="1"/>
    <col min="1545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4.28515625" style="102" customWidth="1"/>
    <col min="1799" max="1799" width="8.85546875" style="102"/>
    <col min="1800" max="1800" width="29.85546875" style="102" customWidth="1"/>
    <col min="1801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4.28515625" style="102" customWidth="1"/>
    <col min="2055" max="2055" width="8.85546875" style="102"/>
    <col min="2056" max="2056" width="29.85546875" style="102" customWidth="1"/>
    <col min="2057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4.28515625" style="102" customWidth="1"/>
    <col min="2311" max="2311" width="8.85546875" style="102"/>
    <col min="2312" max="2312" width="29.85546875" style="102" customWidth="1"/>
    <col min="2313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4.28515625" style="102" customWidth="1"/>
    <col min="2567" max="2567" width="8.85546875" style="102"/>
    <col min="2568" max="2568" width="29.85546875" style="102" customWidth="1"/>
    <col min="2569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4.28515625" style="102" customWidth="1"/>
    <col min="2823" max="2823" width="8.85546875" style="102"/>
    <col min="2824" max="2824" width="29.85546875" style="102" customWidth="1"/>
    <col min="2825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4.28515625" style="102" customWidth="1"/>
    <col min="3079" max="3079" width="8.85546875" style="102"/>
    <col min="3080" max="3080" width="29.85546875" style="102" customWidth="1"/>
    <col min="3081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4.28515625" style="102" customWidth="1"/>
    <col min="3335" max="3335" width="8.85546875" style="102"/>
    <col min="3336" max="3336" width="29.85546875" style="102" customWidth="1"/>
    <col min="3337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4.28515625" style="102" customWidth="1"/>
    <col min="3591" max="3591" width="8.85546875" style="102"/>
    <col min="3592" max="3592" width="29.85546875" style="102" customWidth="1"/>
    <col min="3593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4.28515625" style="102" customWidth="1"/>
    <col min="3847" max="3847" width="8.85546875" style="102"/>
    <col min="3848" max="3848" width="29.85546875" style="102" customWidth="1"/>
    <col min="3849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4.28515625" style="102" customWidth="1"/>
    <col min="4103" max="4103" width="8.85546875" style="102"/>
    <col min="4104" max="4104" width="29.85546875" style="102" customWidth="1"/>
    <col min="4105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4.28515625" style="102" customWidth="1"/>
    <col min="4359" max="4359" width="8.85546875" style="102"/>
    <col min="4360" max="4360" width="29.85546875" style="102" customWidth="1"/>
    <col min="4361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4.28515625" style="102" customWidth="1"/>
    <col min="4615" max="4615" width="8.85546875" style="102"/>
    <col min="4616" max="4616" width="29.85546875" style="102" customWidth="1"/>
    <col min="4617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4.28515625" style="102" customWidth="1"/>
    <col min="4871" max="4871" width="8.85546875" style="102"/>
    <col min="4872" max="4872" width="29.85546875" style="102" customWidth="1"/>
    <col min="4873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4.28515625" style="102" customWidth="1"/>
    <col min="5127" max="5127" width="8.85546875" style="102"/>
    <col min="5128" max="5128" width="29.85546875" style="102" customWidth="1"/>
    <col min="5129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4.28515625" style="102" customWidth="1"/>
    <col min="5383" max="5383" width="8.85546875" style="102"/>
    <col min="5384" max="5384" width="29.85546875" style="102" customWidth="1"/>
    <col min="5385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4.28515625" style="102" customWidth="1"/>
    <col min="5639" max="5639" width="8.85546875" style="102"/>
    <col min="5640" max="5640" width="29.85546875" style="102" customWidth="1"/>
    <col min="5641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4.28515625" style="102" customWidth="1"/>
    <col min="5895" max="5895" width="8.85546875" style="102"/>
    <col min="5896" max="5896" width="29.85546875" style="102" customWidth="1"/>
    <col min="5897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4.28515625" style="102" customWidth="1"/>
    <col min="6151" max="6151" width="8.85546875" style="102"/>
    <col min="6152" max="6152" width="29.85546875" style="102" customWidth="1"/>
    <col min="6153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4.28515625" style="102" customWidth="1"/>
    <col min="6407" max="6407" width="8.85546875" style="102"/>
    <col min="6408" max="6408" width="29.85546875" style="102" customWidth="1"/>
    <col min="6409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4.28515625" style="102" customWidth="1"/>
    <col min="6663" max="6663" width="8.85546875" style="102"/>
    <col min="6664" max="6664" width="29.85546875" style="102" customWidth="1"/>
    <col min="6665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4.28515625" style="102" customWidth="1"/>
    <col min="6919" max="6919" width="8.85546875" style="102"/>
    <col min="6920" max="6920" width="29.85546875" style="102" customWidth="1"/>
    <col min="6921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4.28515625" style="102" customWidth="1"/>
    <col min="7175" max="7175" width="8.85546875" style="102"/>
    <col min="7176" max="7176" width="29.85546875" style="102" customWidth="1"/>
    <col min="7177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4.28515625" style="102" customWidth="1"/>
    <col min="7431" max="7431" width="8.85546875" style="102"/>
    <col min="7432" max="7432" width="29.85546875" style="102" customWidth="1"/>
    <col min="7433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4.28515625" style="102" customWidth="1"/>
    <col min="7687" max="7687" width="8.85546875" style="102"/>
    <col min="7688" max="7688" width="29.85546875" style="102" customWidth="1"/>
    <col min="7689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4.28515625" style="102" customWidth="1"/>
    <col min="7943" max="7943" width="8.85546875" style="102"/>
    <col min="7944" max="7944" width="29.85546875" style="102" customWidth="1"/>
    <col min="7945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4.28515625" style="102" customWidth="1"/>
    <col min="8199" max="8199" width="8.85546875" style="102"/>
    <col min="8200" max="8200" width="29.85546875" style="102" customWidth="1"/>
    <col min="8201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4.28515625" style="102" customWidth="1"/>
    <col min="8455" max="8455" width="8.85546875" style="102"/>
    <col min="8456" max="8456" width="29.85546875" style="102" customWidth="1"/>
    <col min="8457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4.28515625" style="102" customWidth="1"/>
    <col min="8711" max="8711" width="8.85546875" style="102"/>
    <col min="8712" max="8712" width="29.85546875" style="102" customWidth="1"/>
    <col min="8713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4.28515625" style="102" customWidth="1"/>
    <col min="8967" max="8967" width="8.85546875" style="102"/>
    <col min="8968" max="8968" width="29.85546875" style="102" customWidth="1"/>
    <col min="8969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4.28515625" style="102" customWidth="1"/>
    <col min="9223" max="9223" width="8.85546875" style="102"/>
    <col min="9224" max="9224" width="29.85546875" style="102" customWidth="1"/>
    <col min="9225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4.28515625" style="102" customWidth="1"/>
    <col min="9479" max="9479" width="8.85546875" style="102"/>
    <col min="9480" max="9480" width="29.85546875" style="102" customWidth="1"/>
    <col min="9481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4.28515625" style="102" customWidth="1"/>
    <col min="9735" max="9735" width="8.85546875" style="102"/>
    <col min="9736" max="9736" width="29.85546875" style="102" customWidth="1"/>
    <col min="9737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4.28515625" style="102" customWidth="1"/>
    <col min="9991" max="9991" width="8.85546875" style="102"/>
    <col min="9992" max="9992" width="29.85546875" style="102" customWidth="1"/>
    <col min="9993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4.28515625" style="102" customWidth="1"/>
    <col min="10247" max="10247" width="8.85546875" style="102"/>
    <col min="10248" max="10248" width="29.85546875" style="102" customWidth="1"/>
    <col min="10249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4.28515625" style="102" customWidth="1"/>
    <col min="10503" max="10503" width="8.85546875" style="102"/>
    <col min="10504" max="10504" width="29.85546875" style="102" customWidth="1"/>
    <col min="10505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4.28515625" style="102" customWidth="1"/>
    <col min="10759" max="10759" width="8.85546875" style="102"/>
    <col min="10760" max="10760" width="29.85546875" style="102" customWidth="1"/>
    <col min="10761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4.28515625" style="102" customWidth="1"/>
    <col min="11015" max="11015" width="8.85546875" style="102"/>
    <col min="11016" max="11016" width="29.85546875" style="102" customWidth="1"/>
    <col min="11017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4.28515625" style="102" customWidth="1"/>
    <col min="11271" max="11271" width="8.85546875" style="102"/>
    <col min="11272" max="11272" width="29.85546875" style="102" customWidth="1"/>
    <col min="11273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4.28515625" style="102" customWidth="1"/>
    <col min="11527" max="11527" width="8.85546875" style="102"/>
    <col min="11528" max="11528" width="29.85546875" style="102" customWidth="1"/>
    <col min="11529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4.28515625" style="102" customWidth="1"/>
    <col min="11783" max="11783" width="8.85546875" style="102"/>
    <col min="11784" max="11784" width="29.85546875" style="102" customWidth="1"/>
    <col min="11785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4.28515625" style="102" customWidth="1"/>
    <col min="12039" max="12039" width="8.85546875" style="102"/>
    <col min="12040" max="12040" width="29.85546875" style="102" customWidth="1"/>
    <col min="12041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4.28515625" style="102" customWidth="1"/>
    <col min="12295" max="12295" width="8.85546875" style="102"/>
    <col min="12296" max="12296" width="29.85546875" style="102" customWidth="1"/>
    <col min="12297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4.28515625" style="102" customWidth="1"/>
    <col min="12551" max="12551" width="8.85546875" style="102"/>
    <col min="12552" max="12552" width="29.85546875" style="102" customWidth="1"/>
    <col min="12553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4.28515625" style="102" customWidth="1"/>
    <col min="12807" max="12807" width="8.85546875" style="102"/>
    <col min="12808" max="12808" width="29.85546875" style="102" customWidth="1"/>
    <col min="12809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4.28515625" style="102" customWidth="1"/>
    <col min="13063" max="13063" width="8.85546875" style="102"/>
    <col min="13064" max="13064" width="29.85546875" style="102" customWidth="1"/>
    <col min="13065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4.28515625" style="102" customWidth="1"/>
    <col min="13319" max="13319" width="8.85546875" style="102"/>
    <col min="13320" max="13320" width="29.85546875" style="102" customWidth="1"/>
    <col min="13321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4.28515625" style="102" customWidth="1"/>
    <col min="13575" max="13575" width="8.85546875" style="102"/>
    <col min="13576" max="13576" width="29.85546875" style="102" customWidth="1"/>
    <col min="13577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4.28515625" style="102" customWidth="1"/>
    <col min="13831" max="13831" width="8.85546875" style="102"/>
    <col min="13832" max="13832" width="29.85546875" style="102" customWidth="1"/>
    <col min="13833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4.28515625" style="102" customWidth="1"/>
    <col min="14087" max="14087" width="8.85546875" style="102"/>
    <col min="14088" max="14088" width="29.85546875" style="102" customWidth="1"/>
    <col min="14089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4.28515625" style="102" customWidth="1"/>
    <col min="14343" max="14343" width="8.85546875" style="102"/>
    <col min="14344" max="14344" width="29.85546875" style="102" customWidth="1"/>
    <col min="14345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4.28515625" style="102" customWidth="1"/>
    <col min="14599" max="14599" width="8.85546875" style="102"/>
    <col min="14600" max="14600" width="29.85546875" style="102" customWidth="1"/>
    <col min="14601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4.28515625" style="102" customWidth="1"/>
    <col min="14855" max="14855" width="8.85546875" style="102"/>
    <col min="14856" max="14856" width="29.85546875" style="102" customWidth="1"/>
    <col min="14857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4.28515625" style="102" customWidth="1"/>
    <col min="15111" max="15111" width="8.85546875" style="102"/>
    <col min="15112" max="15112" width="29.85546875" style="102" customWidth="1"/>
    <col min="15113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4.28515625" style="102" customWidth="1"/>
    <col min="15367" max="15367" width="8.85546875" style="102"/>
    <col min="15368" max="15368" width="29.85546875" style="102" customWidth="1"/>
    <col min="15369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4.28515625" style="102" customWidth="1"/>
    <col min="15623" max="15623" width="8.85546875" style="102"/>
    <col min="15624" max="15624" width="29.85546875" style="102" customWidth="1"/>
    <col min="15625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4.28515625" style="102" customWidth="1"/>
    <col min="15879" max="15879" width="8.85546875" style="102"/>
    <col min="15880" max="15880" width="29.85546875" style="102" customWidth="1"/>
    <col min="15881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4.28515625" style="102" customWidth="1"/>
    <col min="16135" max="16135" width="8.85546875" style="102"/>
    <col min="16136" max="16136" width="29.85546875" style="102" customWidth="1"/>
    <col min="16137" max="16384" width="8.85546875" style="102"/>
  </cols>
  <sheetData>
    <row r="1" spans="1:11" x14ac:dyDescent="0.3">
      <c r="E1" s="103"/>
      <c r="F1" s="372" t="s">
        <v>517</v>
      </c>
    </row>
    <row r="2" spans="1:11" x14ac:dyDescent="0.3">
      <c r="E2" s="106"/>
    </row>
    <row r="3" spans="1:11" ht="55.9" customHeight="1" x14ac:dyDescent="0.3">
      <c r="A3" s="1191" t="s">
        <v>625</v>
      </c>
      <c r="B3" s="1191"/>
      <c r="C3" s="1191"/>
      <c r="D3" s="1191"/>
      <c r="E3" s="119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398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93" customHeight="1" x14ac:dyDescent="0.3">
      <c r="A9" s="108" t="s">
        <v>351</v>
      </c>
      <c r="B9" s="108" t="s">
        <v>366</v>
      </c>
      <c r="C9" s="109" t="s">
        <v>411</v>
      </c>
      <c r="D9" s="109" t="s">
        <v>408</v>
      </c>
      <c r="E9" s="109" t="s">
        <v>412</v>
      </c>
      <c r="F9" s="110" t="s">
        <v>369</v>
      </c>
    </row>
    <row r="10" spans="1:11" s="100" customFormat="1" ht="37.5" customHeight="1" x14ac:dyDescent="0.3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421" t="s">
        <v>402</v>
      </c>
    </row>
    <row r="11" spans="1:11" ht="112.5" x14ac:dyDescent="0.3">
      <c r="A11" s="115">
        <v>1</v>
      </c>
      <c r="B11" s="116" t="s">
        <v>40</v>
      </c>
      <c r="C11" s="117">
        <v>18</v>
      </c>
      <c r="D11" s="117">
        <v>12</v>
      </c>
      <c r="E11" s="118">
        <f>F11/C11/D11</f>
        <v>811.31481481481478</v>
      </c>
      <c r="F11" s="165">
        <v>175244</v>
      </c>
    </row>
    <row r="12" spans="1:11" x14ac:dyDescent="0.3">
      <c r="A12" s="117"/>
      <c r="B12" s="146"/>
      <c r="C12" s="117"/>
      <c r="D12" s="117"/>
      <c r="E12" s="118" t="str">
        <f>IF(C12*D12=0," ",C12*D12)</f>
        <v xml:space="preserve"> </v>
      </c>
      <c r="F12" s="148"/>
    </row>
    <row r="13" spans="1:11" x14ac:dyDescent="0.3">
      <c r="A13" s="117"/>
      <c r="B13" s="146"/>
      <c r="C13" s="117"/>
      <c r="D13" s="117"/>
      <c r="E13" s="118" t="str">
        <f>IF(C13*D13=0," ",C13*D13)</f>
        <v xml:space="preserve"> </v>
      </c>
      <c r="F13" s="148"/>
    </row>
    <row r="14" spans="1:11" s="153" customFormat="1" x14ac:dyDescent="0.3">
      <c r="A14" s="154"/>
      <c r="B14" s="119" t="s">
        <v>364</v>
      </c>
      <c r="C14" s="163" t="s">
        <v>374</v>
      </c>
      <c r="D14" s="163" t="s">
        <v>374</v>
      </c>
      <c r="E14" s="163" t="s">
        <v>374</v>
      </c>
      <c r="F14" s="166">
        <f>F11</f>
        <v>175244</v>
      </c>
    </row>
    <row r="16" spans="1:11" s="84" customFormat="1" ht="23.25" customHeight="1" x14ac:dyDescent="0.25">
      <c r="A16" s="97" t="s">
        <v>541</v>
      </c>
      <c r="C16" s="378"/>
      <c r="E16" s="604" t="s">
        <v>694</v>
      </c>
      <c r="F16" s="379"/>
      <c r="I16" s="415"/>
    </row>
    <row r="17" spans="1:9" s="389" customFormat="1" ht="12.75" x14ac:dyDescent="0.25">
      <c r="C17" s="391" t="s">
        <v>171</v>
      </c>
      <c r="E17" s="391" t="s">
        <v>172</v>
      </c>
      <c r="F17" s="393"/>
      <c r="I17" s="393"/>
    </row>
    <row r="18" spans="1:9" s="82" customFormat="1" ht="15.75" x14ac:dyDescent="0.25">
      <c r="F18" s="392"/>
      <c r="I18" s="392"/>
    </row>
    <row r="19" spans="1:9" s="84" customFormat="1" ht="23.25" customHeight="1" x14ac:dyDescent="0.25">
      <c r="A19" s="97" t="s">
        <v>173</v>
      </c>
      <c r="C19" s="378"/>
      <c r="E19" s="714" t="s">
        <v>742</v>
      </c>
      <c r="F19" s="379"/>
      <c r="I19" s="415"/>
    </row>
    <row r="20" spans="1:9" s="389" customFormat="1" ht="12.75" x14ac:dyDescent="0.25">
      <c r="C20" s="391" t="s">
        <v>171</v>
      </c>
      <c r="E20" s="391" t="s">
        <v>172</v>
      </c>
      <c r="F20" s="393"/>
      <c r="I20" s="393"/>
    </row>
  </sheetData>
  <mergeCells count="1">
    <mergeCell ref="A3:E3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K20"/>
  <sheetViews>
    <sheetView view="pageBreakPreview" zoomScale="85" zoomScaleNormal="75" zoomScaleSheetLayoutView="85" workbookViewId="0">
      <selection activeCell="A9" sqref="A9:I9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4.28515625" style="102" customWidth="1"/>
    <col min="7" max="7" width="12.28515625" style="102" bestFit="1" customWidth="1"/>
    <col min="8" max="12" width="8.85546875" style="102"/>
    <col min="13" max="13" width="22.140625" style="102" customWidth="1"/>
    <col min="14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4.28515625" style="102" customWidth="1"/>
    <col min="263" max="263" width="12.28515625" style="102" bestFit="1" customWidth="1"/>
    <col min="264" max="268" width="8.85546875" style="102"/>
    <col min="269" max="269" width="22.140625" style="102" customWidth="1"/>
    <col min="270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4.28515625" style="102" customWidth="1"/>
    <col min="519" max="519" width="12.28515625" style="102" bestFit="1" customWidth="1"/>
    <col min="520" max="524" width="8.85546875" style="102"/>
    <col min="525" max="525" width="22.140625" style="102" customWidth="1"/>
    <col min="526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4.28515625" style="102" customWidth="1"/>
    <col min="775" max="775" width="12.28515625" style="102" bestFit="1" customWidth="1"/>
    <col min="776" max="780" width="8.85546875" style="102"/>
    <col min="781" max="781" width="22.140625" style="102" customWidth="1"/>
    <col min="782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4.28515625" style="102" customWidth="1"/>
    <col min="1031" max="1031" width="12.28515625" style="102" bestFit="1" customWidth="1"/>
    <col min="1032" max="1036" width="8.85546875" style="102"/>
    <col min="1037" max="1037" width="22.140625" style="102" customWidth="1"/>
    <col min="1038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4.28515625" style="102" customWidth="1"/>
    <col min="1287" max="1287" width="12.28515625" style="102" bestFit="1" customWidth="1"/>
    <col min="1288" max="1292" width="8.85546875" style="102"/>
    <col min="1293" max="1293" width="22.140625" style="102" customWidth="1"/>
    <col min="1294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4.28515625" style="102" customWidth="1"/>
    <col min="1543" max="1543" width="12.28515625" style="102" bestFit="1" customWidth="1"/>
    <col min="1544" max="1548" width="8.85546875" style="102"/>
    <col min="1549" max="1549" width="22.140625" style="102" customWidth="1"/>
    <col min="1550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4.28515625" style="102" customWidth="1"/>
    <col min="1799" max="1799" width="12.28515625" style="102" bestFit="1" customWidth="1"/>
    <col min="1800" max="1804" width="8.85546875" style="102"/>
    <col min="1805" max="1805" width="22.140625" style="102" customWidth="1"/>
    <col min="1806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4.28515625" style="102" customWidth="1"/>
    <col min="2055" max="2055" width="12.28515625" style="102" bestFit="1" customWidth="1"/>
    <col min="2056" max="2060" width="8.85546875" style="102"/>
    <col min="2061" max="2061" width="22.140625" style="102" customWidth="1"/>
    <col min="2062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4.28515625" style="102" customWidth="1"/>
    <col min="2311" max="2311" width="12.28515625" style="102" bestFit="1" customWidth="1"/>
    <col min="2312" max="2316" width="8.85546875" style="102"/>
    <col min="2317" max="2317" width="22.140625" style="102" customWidth="1"/>
    <col min="2318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4.28515625" style="102" customWidth="1"/>
    <col min="2567" max="2567" width="12.28515625" style="102" bestFit="1" customWidth="1"/>
    <col min="2568" max="2572" width="8.85546875" style="102"/>
    <col min="2573" max="2573" width="22.140625" style="102" customWidth="1"/>
    <col min="2574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4.28515625" style="102" customWidth="1"/>
    <col min="2823" max="2823" width="12.28515625" style="102" bestFit="1" customWidth="1"/>
    <col min="2824" max="2828" width="8.85546875" style="102"/>
    <col min="2829" max="2829" width="22.140625" style="102" customWidth="1"/>
    <col min="2830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4.28515625" style="102" customWidth="1"/>
    <col min="3079" max="3079" width="12.28515625" style="102" bestFit="1" customWidth="1"/>
    <col min="3080" max="3084" width="8.85546875" style="102"/>
    <col min="3085" max="3085" width="22.140625" style="102" customWidth="1"/>
    <col min="3086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4.28515625" style="102" customWidth="1"/>
    <col min="3335" max="3335" width="12.28515625" style="102" bestFit="1" customWidth="1"/>
    <col min="3336" max="3340" width="8.85546875" style="102"/>
    <col min="3341" max="3341" width="22.140625" style="102" customWidth="1"/>
    <col min="3342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4.28515625" style="102" customWidth="1"/>
    <col min="3591" max="3591" width="12.28515625" style="102" bestFit="1" customWidth="1"/>
    <col min="3592" max="3596" width="8.85546875" style="102"/>
    <col min="3597" max="3597" width="22.140625" style="102" customWidth="1"/>
    <col min="3598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4.28515625" style="102" customWidth="1"/>
    <col min="3847" max="3847" width="12.28515625" style="102" bestFit="1" customWidth="1"/>
    <col min="3848" max="3852" width="8.85546875" style="102"/>
    <col min="3853" max="3853" width="22.140625" style="102" customWidth="1"/>
    <col min="3854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4.28515625" style="102" customWidth="1"/>
    <col min="4103" max="4103" width="12.28515625" style="102" bestFit="1" customWidth="1"/>
    <col min="4104" max="4108" width="8.85546875" style="102"/>
    <col min="4109" max="4109" width="22.140625" style="102" customWidth="1"/>
    <col min="4110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4.28515625" style="102" customWidth="1"/>
    <col min="4359" max="4359" width="12.28515625" style="102" bestFit="1" customWidth="1"/>
    <col min="4360" max="4364" width="8.85546875" style="102"/>
    <col min="4365" max="4365" width="22.140625" style="102" customWidth="1"/>
    <col min="4366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4.28515625" style="102" customWidth="1"/>
    <col min="4615" max="4615" width="12.28515625" style="102" bestFit="1" customWidth="1"/>
    <col min="4616" max="4620" width="8.85546875" style="102"/>
    <col min="4621" max="4621" width="22.140625" style="102" customWidth="1"/>
    <col min="4622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4.28515625" style="102" customWidth="1"/>
    <col min="4871" max="4871" width="12.28515625" style="102" bestFit="1" customWidth="1"/>
    <col min="4872" max="4876" width="8.85546875" style="102"/>
    <col min="4877" max="4877" width="22.140625" style="102" customWidth="1"/>
    <col min="4878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4.28515625" style="102" customWidth="1"/>
    <col min="5127" max="5127" width="12.28515625" style="102" bestFit="1" customWidth="1"/>
    <col min="5128" max="5132" width="8.85546875" style="102"/>
    <col min="5133" max="5133" width="22.140625" style="102" customWidth="1"/>
    <col min="5134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4.28515625" style="102" customWidth="1"/>
    <col min="5383" max="5383" width="12.28515625" style="102" bestFit="1" customWidth="1"/>
    <col min="5384" max="5388" width="8.85546875" style="102"/>
    <col min="5389" max="5389" width="22.140625" style="102" customWidth="1"/>
    <col min="5390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4.28515625" style="102" customWidth="1"/>
    <col min="5639" max="5639" width="12.28515625" style="102" bestFit="1" customWidth="1"/>
    <col min="5640" max="5644" width="8.85546875" style="102"/>
    <col min="5645" max="5645" width="22.140625" style="102" customWidth="1"/>
    <col min="5646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4.28515625" style="102" customWidth="1"/>
    <col min="5895" max="5895" width="12.28515625" style="102" bestFit="1" customWidth="1"/>
    <col min="5896" max="5900" width="8.85546875" style="102"/>
    <col min="5901" max="5901" width="22.140625" style="102" customWidth="1"/>
    <col min="5902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4.28515625" style="102" customWidth="1"/>
    <col min="6151" max="6151" width="12.28515625" style="102" bestFit="1" customWidth="1"/>
    <col min="6152" max="6156" width="8.85546875" style="102"/>
    <col min="6157" max="6157" width="22.140625" style="102" customWidth="1"/>
    <col min="6158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4.28515625" style="102" customWidth="1"/>
    <col min="6407" max="6407" width="12.28515625" style="102" bestFit="1" customWidth="1"/>
    <col min="6408" max="6412" width="8.85546875" style="102"/>
    <col min="6413" max="6413" width="22.140625" style="102" customWidth="1"/>
    <col min="6414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4.28515625" style="102" customWidth="1"/>
    <col min="6663" max="6663" width="12.28515625" style="102" bestFit="1" customWidth="1"/>
    <col min="6664" max="6668" width="8.85546875" style="102"/>
    <col min="6669" max="6669" width="22.140625" style="102" customWidth="1"/>
    <col min="6670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4.28515625" style="102" customWidth="1"/>
    <col min="6919" max="6919" width="12.28515625" style="102" bestFit="1" customWidth="1"/>
    <col min="6920" max="6924" width="8.85546875" style="102"/>
    <col min="6925" max="6925" width="22.140625" style="102" customWidth="1"/>
    <col min="6926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4.28515625" style="102" customWidth="1"/>
    <col min="7175" max="7175" width="12.28515625" style="102" bestFit="1" customWidth="1"/>
    <col min="7176" max="7180" width="8.85546875" style="102"/>
    <col min="7181" max="7181" width="22.140625" style="102" customWidth="1"/>
    <col min="7182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4.28515625" style="102" customWidth="1"/>
    <col min="7431" max="7431" width="12.28515625" style="102" bestFit="1" customWidth="1"/>
    <col min="7432" max="7436" width="8.85546875" style="102"/>
    <col min="7437" max="7437" width="22.140625" style="102" customWidth="1"/>
    <col min="7438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4.28515625" style="102" customWidth="1"/>
    <col min="7687" max="7687" width="12.28515625" style="102" bestFit="1" customWidth="1"/>
    <col min="7688" max="7692" width="8.85546875" style="102"/>
    <col min="7693" max="7693" width="22.140625" style="102" customWidth="1"/>
    <col min="7694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4.28515625" style="102" customWidth="1"/>
    <col min="7943" max="7943" width="12.28515625" style="102" bestFit="1" customWidth="1"/>
    <col min="7944" max="7948" width="8.85546875" style="102"/>
    <col min="7949" max="7949" width="22.140625" style="102" customWidth="1"/>
    <col min="7950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4.28515625" style="102" customWidth="1"/>
    <col min="8199" max="8199" width="12.28515625" style="102" bestFit="1" customWidth="1"/>
    <col min="8200" max="8204" width="8.85546875" style="102"/>
    <col min="8205" max="8205" width="22.140625" style="102" customWidth="1"/>
    <col min="8206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4.28515625" style="102" customWidth="1"/>
    <col min="8455" max="8455" width="12.28515625" style="102" bestFit="1" customWidth="1"/>
    <col min="8456" max="8460" width="8.85546875" style="102"/>
    <col min="8461" max="8461" width="22.140625" style="102" customWidth="1"/>
    <col min="8462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4.28515625" style="102" customWidth="1"/>
    <col min="8711" max="8711" width="12.28515625" style="102" bestFit="1" customWidth="1"/>
    <col min="8712" max="8716" width="8.85546875" style="102"/>
    <col min="8717" max="8717" width="22.140625" style="102" customWidth="1"/>
    <col min="8718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4.28515625" style="102" customWidth="1"/>
    <col min="8967" max="8967" width="12.28515625" style="102" bestFit="1" customWidth="1"/>
    <col min="8968" max="8972" width="8.85546875" style="102"/>
    <col min="8973" max="8973" width="22.140625" style="102" customWidth="1"/>
    <col min="8974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4.28515625" style="102" customWidth="1"/>
    <col min="9223" max="9223" width="12.28515625" style="102" bestFit="1" customWidth="1"/>
    <col min="9224" max="9228" width="8.85546875" style="102"/>
    <col min="9229" max="9229" width="22.140625" style="102" customWidth="1"/>
    <col min="9230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4.28515625" style="102" customWidth="1"/>
    <col min="9479" max="9479" width="12.28515625" style="102" bestFit="1" customWidth="1"/>
    <col min="9480" max="9484" width="8.85546875" style="102"/>
    <col min="9485" max="9485" width="22.140625" style="102" customWidth="1"/>
    <col min="9486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4.28515625" style="102" customWidth="1"/>
    <col min="9735" max="9735" width="12.28515625" style="102" bestFit="1" customWidth="1"/>
    <col min="9736" max="9740" width="8.85546875" style="102"/>
    <col min="9741" max="9741" width="22.140625" style="102" customWidth="1"/>
    <col min="9742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4.28515625" style="102" customWidth="1"/>
    <col min="9991" max="9991" width="12.28515625" style="102" bestFit="1" customWidth="1"/>
    <col min="9992" max="9996" width="8.85546875" style="102"/>
    <col min="9997" max="9997" width="22.140625" style="102" customWidth="1"/>
    <col min="9998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4.28515625" style="102" customWidth="1"/>
    <col min="10247" max="10247" width="12.28515625" style="102" bestFit="1" customWidth="1"/>
    <col min="10248" max="10252" width="8.85546875" style="102"/>
    <col min="10253" max="10253" width="22.140625" style="102" customWidth="1"/>
    <col min="10254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4.28515625" style="102" customWidth="1"/>
    <col min="10503" max="10503" width="12.28515625" style="102" bestFit="1" customWidth="1"/>
    <col min="10504" max="10508" width="8.85546875" style="102"/>
    <col min="10509" max="10509" width="22.140625" style="102" customWidth="1"/>
    <col min="10510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4.28515625" style="102" customWidth="1"/>
    <col min="10759" max="10759" width="12.28515625" style="102" bestFit="1" customWidth="1"/>
    <col min="10760" max="10764" width="8.85546875" style="102"/>
    <col min="10765" max="10765" width="22.140625" style="102" customWidth="1"/>
    <col min="10766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4.28515625" style="102" customWidth="1"/>
    <col min="11015" max="11015" width="12.28515625" style="102" bestFit="1" customWidth="1"/>
    <col min="11016" max="11020" width="8.85546875" style="102"/>
    <col min="11021" max="11021" width="22.140625" style="102" customWidth="1"/>
    <col min="11022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4.28515625" style="102" customWidth="1"/>
    <col min="11271" max="11271" width="12.28515625" style="102" bestFit="1" customWidth="1"/>
    <col min="11272" max="11276" width="8.85546875" style="102"/>
    <col min="11277" max="11277" width="22.140625" style="102" customWidth="1"/>
    <col min="11278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4.28515625" style="102" customWidth="1"/>
    <col min="11527" max="11527" width="12.28515625" style="102" bestFit="1" customWidth="1"/>
    <col min="11528" max="11532" width="8.85546875" style="102"/>
    <col min="11533" max="11533" width="22.140625" style="102" customWidth="1"/>
    <col min="11534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4.28515625" style="102" customWidth="1"/>
    <col min="11783" max="11783" width="12.28515625" style="102" bestFit="1" customWidth="1"/>
    <col min="11784" max="11788" width="8.85546875" style="102"/>
    <col min="11789" max="11789" width="22.140625" style="102" customWidth="1"/>
    <col min="11790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4.28515625" style="102" customWidth="1"/>
    <col min="12039" max="12039" width="12.28515625" style="102" bestFit="1" customWidth="1"/>
    <col min="12040" max="12044" width="8.85546875" style="102"/>
    <col min="12045" max="12045" width="22.140625" style="102" customWidth="1"/>
    <col min="12046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4.28515625" style="102" customWidth="1"/>
    <col min="12295" max="12295" width="12.28515625" style="102" bestFit="1" customWidth="1"/>
    <col min="12296" max="12300" width="8.85546875" style="102"/>
    <col min="12301" max="12301" width="22.140625" style="102" customWidth="1"/>
    <col min="12302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4.28515625" style="102" customWidth="1"/>
    <col min="12551" max="12551" width="12.28515625" style="102" bestFit="1" customWidth="1"/>
    <col min="12552" max="12556" width="8.85546875" style="102"/>
    <col min="12557" max="12557" width="22.140625" style="102" customWidth="1"/>
    <col min="12558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4.28515625" style="102" customWidth="1"/>
    <col min="12807" max="12807" width="12.28515625" style="102" bestFit="1" customWidth="1"/>
    <col min="12808" max="12812" width="8.85546875" style="102"/>
    <col min="12813" max="12813" width="22.140625" style="102" customWidth="1"/>
    <col min="12814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4.28515625" style="102" customWidth="1"/>
    <col min="13063" max="13063" width="12.28515625" style="102" bestFit="1" customWidth="1"/>
    <col min="13064" max="13068" width="8.85546875" style="102"/>
    <col min="13069" max="13069" width="22.140625" style="102" customWidth="1"/>
    <col min="13070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4.28515625" style="102" customWidth="1"/>
    <col min="13319" max="13319" width="12.28515625" style="102" bestFit="1" customWidth="1"/>
    <col min="13320" max="13324" width="8.85546875" style="102"/>
    <col min="13325" max="13325" width="22.140625" style="102" customWidth="1"/>
    <col min="13326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4.28515625" style="102" customWidth="1"/>
    <col min="13575" max="13575" width="12.28515625" style="102" bestFit="1" customWidth="1"/>
    <col min="13576" max="13580" width="8.85546875" style="102"/>
    <col min="13581" max="13581" width="22.140625" style="102" customWidth="1"/>
    <col min="13582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4.28515625" style="102" customWidth="1"/>
    <col min="13831" max="13831" width="12.28515625" style="102" bestFit="1" customWidth="1"/>
    <col min="13832" max="13836" width="8.85546875" style="102"/>
    <col min="13837" max="13837" width="22.140625" style="102" customWidth="1"/>
    <col min="13838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4.28515625" style="102" customWidth="1"/>
    <col min="14087" max="14087" width="12.28515625" style="102" bestFit="1" customWidth="1"/>
    <col min="14088" max="14092" width="8.85546875" style="102"/>
    <col min="14093" max="14093" width="22.140625" style="102" customWidth="1"/>
    <col min="14094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4.28515625" style="102" customWidth="1"/>
    <col min="14343" max="14343" width="12.28515625" style="102" bestFit="1" customWidth="1"/>
    <col min="14344" max="14348" width="8.85546875" style="102"/>
    <col min="14349" max="14349" width="22.140625" style="102" customWidth="1"/>
    <col min="14350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4.28515625" style="102" customWidth="1"/>
    <col min="14599" max="14599" width="12.28515625" style="102" bestFit="1" customWidth="1"/>
    <col min="14600" max="14604" width="8.85546875" style="102"/>
    <col min="14605" max="14605" width="22.140625" style="102" customWidth="1"/>
    <col min="14606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4.28515625" style="102" customWidth="1"/>
    <col min="14855" max="14855" width="12.28515625" style="102" bestFit="1" customWidth="1"/>
    <col min="14856" max="14860" width="8.85546875" style="102"/>
    <col min="14861" max="14861" width="22.140625" style="102" customWidth="1"/>
    <col min="14862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4.28515625" style="102" customWidth="1"/>
    <col min="15111" max="15111" width="12.28515625" style="102" bestFit="1" customWidth="1"/>
    <col min="15112" max="15116" width="8.85546875" style="102"/>
    <col min="15117" max="15117" width="22.140625" style="102" customWidth="1"/>
    <col min="15118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4.28515625" style="102" customWidth="1"/>
    <col min="15367" max="15367" width="12.28515625" style="102" bestFit="1" customWidth="1"/>
    <col min="15368" max="15372" width="8.85546875" style="102"/>
    <col min="15373" max="15373" width="22.140625" style="102" customWidth="1"/>
    <col min="15374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4.28515625" style="102" customWidth="1"/>
    <col min="15623" max="15623" width="12.28515625" style="102" bestFit="1" customWidth="1"/>
    <col min="15624" max="15628" width="8.85546875" style="102"/>
    <col min="15629" max="15629" width="22.140625" style="102" customWidth="1"/>
    <col min="15630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4.28515625" style="102" customWidth="1"/>
    <col min="15879" max="15879" width="12.28515625" style="102" bestFit="1" customWidth="1"/>
    <col min="15880" max="15884" width="8.85546875" style="102"/>
    <col min="15885" max="15885" width="22.140625" style="102" customWidth="1"/>
    <col min="15886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4.28515625" style="102" customWidth="1"/>
    <col min="16135" max="16135" width="12.28515625" style="102" bestFit="1" customWidth="1"/>
    <col min="16136" max="16140" width="8.85546875" style="102"/>
    <col min="16141" max="16141" width="22.140625" style="102" customWidth="1"/>
    <col min="16142" max="16384" width="8.85546875" style="102"/>
  </cols>
  <sheetData>
    <row r="1" spans="1:11" x14ac:dyDescent="0.3">
      <c r="E1" s="103"/>
      <c r="F1" s="372" t="s">
        <v>533</v>
      </c>
    </row>
    <row r="2" spans="1:11" x14ac:dyDescent="0.3">
      <c r="E2" s="106"/>
    </row>
    <row r="3" spans="1:11" ht="55.9" customHeight="1" x14ac:dyDescent="0.3">
      <c r="A3" s="1191" t="s">
        <v>626</v>
      </c>
      <c r="B3" s="1191"/>
      <c r="C3" s="1191"/>
      <c r="D3" s="1191"/>
      <c r="E3" s="119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469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93" customHeight="1" x14ac:dyDescent="0.3">
      <c r="A9" s="108" t="s">
        <v>351</v>
      </c>
      <c r="B9" s="108" t="s">
        <v>366</v>
      </c>
      <c r="C9" s="109" t="s">
        <v>411</v>
      </c>
      <c r="D9" s="109" t="s">
        <v>408</v>
      </c>
      <c r="E9" s="109" t="s">
        <v>412</v>
      </c>
      <c r="F9" s="110" t="s">
        <v>369</v>
      </c>
    </row>
    <row r="10" spans="1:11" s="100" customFormat="1" ht="24.75" customHeight="1" x14ac:dyDescent="0.2">
      <c r="A10" s="111">
        <v>1</v>
      </c>
      <c r="B10" s="111">
        <v>2</v>
      </c>
      <c r="C10" s="111">
        <v>3</v>
      </c>
      <c r="D10" s="111">
        <v>4</v>
      </c>
      <c r="E10" s="111">
        <v>5</v>
      </c>
      <c r="F10" s="139" t="s">
        <v>402</v>
      </c>
    </row>
    <row r="11" spans="1:11" ht="112.5" x14ac:dyDescent="0.3">
      <c r="A11" s="115">
        <v>1</v>
      </c>
      <c r="B11" s="116" t="s">
        <v>40</v>
      </c>
      <c r="C11" s="117"/>
      <c r="D11" s="117">
        <v>12</v>
      </c>
      <c r="E11" s="118"/>
      <c r="F11" s="309">
        <f>C11*D11*E11</f>
        <v>0</v>
      </c>
    </row>
    <row r="12" spans="1:11" hidden="1" x14ac:dyDescent="0.3">
      <c r="A12" s="117"/>
      <c r="B12" s="146"/>
      <c r="C12" s="117"/>
      <c r="D12" s="117"/>
      <c r="E12" s="118" t="str">
        <f>IF(C12*D12=0," ",C12*D12)</f>
        <v xml:space="preserve"> </v>
      </c>
      <c r="F12" s="148"/>
    </row>
    <row r="13" spans="1:11" hidden="1" x14ac:dyDescent="0.3">
      <c r="A13" s="117"/>
      <c r="B13" s="146"/>
      <c r="C13" s="117"/>
      <c r="D13" s="117"/>
      <c r="E13" s="118" t="str">
        <f>IF(C13*D13=0," ",C13*D13)</f>
        <v xml:space="preserve"> </v>
      </c>
      <c r="F13" s="148"/>
    </row>
    <row r="14" spans="1:11" s="153" customFormat="1" x14ac:dyDescent="0.3">
      <c r="A14" s="154"/>
      <c r="B14" s="119" t="s">
        <v>364</v>
      </c>
      <c r="C14" s="163" t="s">
        <v>374</v>
      </c>
      <c r="D14" s="163" t="s">
        <v>374</v>
      </c>
      <c r="E14" s="163" t="s">
        <v>374</v>
      </c>
      <c r="F14" s="166">
        <f>F11</f>
        <v>0</v>
      </c>
      <c r="G14" s="310"/>
    </row>
    <row r="16" spans="1:11" s="84" customFormat="1" ht="23.25" customHeight="1" x14ac:dyDescent="0.25">
      <c r="A16" s="97" t="s">
        <v>541</v>
      </c>
      <c r="C16" s="378"/>
      <c r="E16" s="604" t="s">
        <v>694</v>
      </c>
      <c r="F16" s="379"/>
      <c r="I16" s="415"/>
    </row>
    <row r="17" spans="1:9" s="389" customFormat="1" ht="12.75" x14ac:dyDescent="0.25">
      <c r="C17" s="391" t="s">
        <v>171</v>
      </c>
      <c r="E17" s="391" t="s">
        <v>172</v>
      </c>
      <c r="F17" s="393"/>
      <c r="I17" s="393"/>
    </row>
    <row r="18" spans="1:9" s="82" customFormat="1" ht="15.75" x14ac:dyDescent="0.25">
      <c r="F18" s="392"/>
      <c r="I18" s="392"/>
    </row>
    <row r="19" spans="1:9" s="84" customFormat="1" ht="23.25" customHeight="1" x14ac:dyDescent="0.25">
      <c r="A19" s="97" t="s">
        <v>173</v>
      </c>
      <c r="C19" s="378"/>
      <c r="E19" s="714" t="s">
        <v>742</v>
      </c>
      <c r="F19" s="379"/>
      <c r="I19" s="415"/>
    </row>
    <row r="20" spans="1:9" s="389" customFormat="1" ht="12.75" x14ac:dyDescent="0.25">
      <c r="C20" s="391" t="s">
        <v>171</v>
      </c>
      <c r="E20" s="391" t="s">
        <v>172</v>
      </c>
      <c r="F20" s="393"/>
      <c r="I20" s="393"/>
    </row>
  </sheetData>
  <mergeCells count="1">
    <mergeCell ref="A3:E3"/>
  </mergeCells>
  <pageMargins left="0.19685039370078741" right="0.19685039370078741" top="0.98425196850393704" bottom="0.19685039370078741" header="0.51181102362204722" footer="0.51181102362204722"/>
  <pageSetup paperSize="9" scale="86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K20"/>
  <sheetViews>
    <sheetView view="pageBreakPreview" zoomScale="85" zoomScaleNormal="75" zoomScaleSheetLayoutView="85" workbookViewId="0">
      <selection activeCell="A9" sqref="A9:I9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4.28515625" style="102" customWidth="1"/>
    <col min="7" max="7" width="12.28515625" style="102" bestFit="1" customWidth="1"/>
    <col min="8" max="12" width="8.85546875" style="102"/>
    <col min="13" max="13" width="22.140625" style="102" customWidth="1"/>
    <col min="14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4.28515625" style="102" customWidth="1"/>
    <col min="263" max="263" width="12.28515625" style="102" bestFit="1" customWidth="1"/>
    <col min="264" max="268" width="8.85546875" style="102"/>
    <col min="269" max="269" width="22.140625" style="102" customWidth="1"/>
    <col min="270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4.28515625" style="102" customWidth="1"/>
    <col min="519" max="519" width="12.28515625" style="102" bestFit="1" customWidth="1"/>
    <col min="520" max="524" width="8.85546875" style="102"/>
    <col min="525" max="525" width="22.140625" style="102" customWidth="1"/>
    <col min="526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4.28515625" style="102" customWidth="1"/>
    <col min="775" max="775" width="12.28515625" style="102" bestFit="1" customWidth="1"/>
    <col min="776" max="780" width="8.85546875" style="102"/>
    <col min="781" max="781" width="22.140625" style="102" customWidth="1"/>
    <col min="782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4.28515625" style="102" customWidth="1"/>
    <col min="1031" max="1031" width="12.28515625" style="102" bestFit="1" customWidth="1"/>
    <col min="1032" max="1036" width="8.85546875" style="102"/>
    <col min="1037" max="1037" width="22.140625" style="102" customWidth="1"/>
    <col min="1038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4.28515625" style="102" customWidth="1"/>
    <col min="1287" max="1287" width="12.28515625" style="102" bestFit="1" customWidth="1"/>
    <col min="1288" max="1292" width="8.85546875" style="102"/>
    <col min="1293" max="1293" width="22.140625" style="102" customWidth="1"/>
    <col min="1294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4.28515625" style="102" customWidth="1"/>
    <col min="1543" max="1543" width="12.28515625" style="102" bestFit="1" customWidth="1"/>
    <col min="1544" max="1548" width="8.85546875" style="102"/>
    <col min="1549" max="1549" width="22.140625" style="102" customWidth="1"/>
    <col min="1550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4.28515625" style="102" customWidth="1"/>
    <col min="1799" max="1799" width="12.28515625" style="102" bestFit="1" customWidth="1"/>
    <col min="1800" max="1804" width="8.85546875" style="102"/>
    <col min="1805" max="1805" width="22.140625" style="102" customWidth="1"/>
    <col min="1806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4.28515625" style="102" customWidth="1"/>
    <col min="2055" max="2055" width="12.28515625" style="102" bestFit="1" customWidth="1"/>
    <col min="2056" max="2060" width="8.85546875" style="102"/>
    <col min="2061" max="2061" width="22.140625" style="102" customWidth="1"/>
    <col min="2062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4.28515625" style="102" customWidth="1"/>
    <col min="2311" max="2311" width="12.28515625" style="102" bestFit="1" customWidth="1"/>
    <col min="2312" max="2316" width="8.85546875" style="102"/>
    <col min="2317" max="2317" width="22.140625" style="102" customWidth="1"/>
    <col min="2318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4.28515625" style="102" customWidth="1"/>
    <col min="2567" max="2567" width="12.28515625" style="102" bestFit="1" customWidth="1"/>
    <col min="2568" max="2572" width="8.85546875" style="102"/>
    <col min="2573" max="2573" width="22.140625" style="102" customWidth="1"/>
    <col min="2574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4.28515625" style="102" customWidth="1"/>
    <col min="2823" max="2823" width="12.28515625" style="102" bestFit="1" customWidth="1"/>
    <col min="2824" max="2828" width="8.85546875" style="102"/>
    <col min="2829" max="2829" width="22.140625" style="102" customWidth="1"/>
    <col min="2830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4.28515625" style="102" customWidth="1"/>
    <col min="3079" max="3079" width="12.28515625" style="102" bestFit="1" customWidth="1"/>
    <col min="3080" max="3084" width="8.85546875" style="102"/>
    <col min="3085" max="3085" width="22.140625" style="102" customWidth="1"/>
    <col min="3086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4.28515625" style="102" customWidth="1"/>
    <col min="3335" max="3335" width="12.28515625" style="102" bestFit="1" customWidth="1"/>
    <col min="3336" max="3340" width="8.85546875" style="102"/>
    <col min="3341" max="3341" width="22.140625" style="102" customWidth="1"/>
    <col min="3342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4.28515625" style="102" customWidth="1"/>
    <col min="3591" max="3591" width="12.28515625" style="102" bestFit="1" customWidth="1"/>
    <col min="3592" max="3596" width="8.85546875" style="102"/>
    <col min="3597" max="3597" width="22.140625" style="102" customWidth="1"/>
    <col min="3598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4.28515625" style="102" customWidth="1"/>
    <col min="3847" max="3847" width="12.28515625" style="102" bestFit="1" customWidth="1"/>
    <col min="3848" max="3852" width="8.85546875" style="102"/>
    <col min="3853" max="3853" width="22.140625" style="102" customWidth="1"/>
    <col min="3854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4.28515625" style="102" customWidth="1"/>
    <col min="4103" max="4103" width="12.28515625" style="102" bestFit="1" customWidth="1"/>
    <col min="4104" max="4108" width="8.85546875" style="102"/>
    <col min="4109" max="4109" width="22.140625" style="102" customWidth="1"/>
    <col min="4110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4.28515625" style="102" customWidth="1"/>
    <col min="4359" max="4359" width="12.28515625" style="102" bestFit="1" customWidth="1"/>
    <col min="4360" max="4364" width="8.85546875" style="102"/>
    <col min="4365" max="4365" width="22.140625" style="102" customWidth="1"/>
    <col min="4366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4.28515625" style="102" customWidth="1"/>
    <col min="4615" max="4615" width="12.28515625" style="102" bestFit="1" customWidth="1"/>
    <col min="4616" max="4620" width="8.85546875" style="102"/>
    <col min="4621" max="4621" width="22.140625" style="102" customWidth="1"/>
    <col min="4622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4.28515625" style="102" customWidth="1"/>
    <col min="4871" max="4871" width="12.28515625" style="102" bestFit="1" customWidth="1"/>
    <col min="4872" max="4876" width="8.85546875" style="102"/>
    <col min="4877" max="4877" width="22.140625" style="102" customWidth="1"/>
    <col min="4878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4.28515625" style="102" customWidth="1"/>
    <col min="5127" max="5127" width="12.28515625" style="102" bestFit="1" customWidth="1"/>
    <col min="5128" max="5132" width="8.85546875" style="102"/>
    <col min="5133" max="5133" width="22.140625" style="102" customWidth="1"/>
    <col min="5134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4.28515625" style="102" customWidth="1"/>
    <col min="5383" max="5383" width="12.28515625" style="102" bestFit="1" customWidth="1"/>
    <col min="5384" max="5388" width="8.85546875" style="102"/>
    <col min="5389" max="5389" width="22.140625" style="102" customWidth="1"/>
    <col min="5390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4.28515625" style="102" customWidth="1"/>
    <col min="5639" max="5639" width="12.28515625" style="102" bestFit="1" customWidth="1"/>
    <col min="5640" max="5644" width="8.85546875" style="102"/>
    <col min="5645" max="5645" width="22.140625" style="102" customWidth="1"/>
    <col min="5646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4.28515625" style="102" customWidth="1"/>
    <col min="5895" max="5895" width="12.28515625" style="102" bestFit="1" customWidth="1"/>
    <col min="5896" max="5900" width="8.85546875" style="102"/>
    <col min="5901" max="5901" width="22.140625" style="102" customWidth="1"/>
    <col min="5902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4.28515625" style="102" customWidth="1"/>
    <col min="6151" max="6151" width="12.28515625" style="102" bestFit="1" customWidth="1"/>
    <col min="6152" max="6156" width="8.85546875" style="102"/>
    <col min="6157" max="6157" width="22.140625" style="102" customWidth="1"/>
    <col min="6158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4.28515625" style="102" customWidth="1"/>
    <col min="6407" max="6407" width="12.28515625" style="102" bestFit="1" customWidth="1"/>
    <col min="6408" max="6412" width="8.85546875" style="102"/>
    <col min="6413" max="6413" width="22.140625" style="102" customWidth="1"/>
    <col min="6414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4.28515625" style="102" customWidth="1"/>
    <col min="6663" max="6663" width="12.28515625" style="102" bestFit="1" customWidth="1"/>
    <col min="6664" max="6668" width="8.85546875" style="102"/>
    <col min="6669" max="6669" width="22.140625" style="102" customWidth="1"/>
    <col min="6670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4.28515625" style="102" customWidth="1"/>
    <col min="6919" max="6919" width="12.28515625" style="102" bestFit="1" customWidth="1"/>
    <col min="6920" max="6924" width="8.85546875" style="102"/>
    <col min="6925" max="6925" width="22.140625" style="102" customWidth="1"/>
    <col min="6926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4.28515625" style="102" customWidth="1"/>
    <col min="7175" max="7175" width="12.28515625" style="102" bestFit="1" customWidth="1"/>
    <col min="7176" max="7180" width="8.85546875" style="102"/>
    <col min="7181" max="7181" width="22.140625" style="102" customWidth="1"/>
    <col min="7182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4.28515625" style="102" customWidth="1"/>
    <col min="7431" max="7431" width="12.28515625" style="102" bestFit="1" customWidth="1"/>
    <col min="7432" max="7436" width="8.85546875" style="102"/>
    <col min="7437" max="7437" width="22.140625" style="102" customWidth="1"/>
    <col min="7438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4.28515625" style="102" customWidth="1"/>
    <col min="7687" max="7687" width="12.28515625" style="102" bestFit="1" customWidth="1"/>
    <col min="7688" max="7692" width="8.85546875" style="102"/>
    <col min="7693" max="7693" width="22.140625" style="102" customWidth="1"/>
    <col min="7694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4.28515625" style="102" customWidth="1"/>
    <col min="7943" max="7943" width="12.28515625" style="102" bestFit="1" customWidth="1"/>
    <col min="7944" max="7948" width="8.85546875" style="102"/>
    <col min="7949" max="7949" width="22.140625" style="102" customWidth="1"/>
    <col min="7950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4.28515625" style="102" customWidth="1"/>
    <col min="8199" max="8199" width="12.28515625" style="102" bestFit="1" customWidth="1"/>
    <col min="8200" max="8204" width="8.85546875" style="102"/>
    <col min="8205" max="8205" width="22.140625" style="102" customWidth="1"/>
    <col min="8206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4.28515625" style="102" customWidth="1"/>
    <col min="8455" max="8455" width="12.28515625" style="102" bestFit="1" customWidth="1"/>
    <col min="8456" max="8460" width="8.85546875" style="102"/>
    <col min="8461" max="8461" width="22.140625" style="102" customWidth="1"/>
    <col min="8462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4.28515625" style="102" customWidth="1"/>
    <col min="8711" max="8711" width="12.28515625" style="102" bestFit="1" customWidth="1"/>
    <col min="8712" max="8716" width="8.85546875" style="102"/>
    <col min="8717" max="8717" width="22.140625" style="102" customWidth="1"/>
    <col min="8718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4.28515625" style="102" customWidth="1"/>
    <col min="8967" max="8967" width="12.28515625" style="102" bestFit="1" customWidth="1"/>
    <col min="8968" max="8972" width="8.85546875" style="102"/>
    <col min="8973" max="8973" width="22.140625" style="102" customWidth="1"/>
    <col min="8974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4.28515625" style="102" customWidth="1"/>
    <col min="9223" max="9223" width="12.28515625" style="102" bestFit="1" customWidth="1"/>
    <col min="9224" max="9228" width="8.85546875" style="102"/>
    <col min="9229" max="9229" width="22.140625" style="102" customWidth="1"/>
    <col min="9230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4.28515625" style="102" customWidth="1"/>
    <col min="9479" max="9479" width="12.28515625" style="102" bestFit="1" customWidth="1"/>
    <col min="9480" max="9484" width="8.85546875" style="102"/>
    <col min="9485" max="9485" width="22.140625" style="102" customWidth="1"/>
    <col min="9486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4.28515625" style="102" customWidth="1"/>
    <col min="9735" max="9735" width="12.28515625" style="102" bestFit="1" customWidth="1"/>
    <col min="9736" max="9740" width="8.85546875" style="102"/>
    <col min="9741" max="9741" width="22.140625" style="102" customWidth="1"/>
    <col min="9742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4.28515625" style="102" customWidth="1"/>
    <col min="9991" max="9991" width="12.28515625" style="102" bestFit="1" customWidth="1"/>
    <col min="9992" max="9996" width="8.85546875" style="102"/>
    <col min="9997" max="9997" width="22.140625" style="102" customWidth="1"/>
    <col min="9998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4.28515625" style="102" customWidth="1"/>
    <col min="10247" max="10247" width="12.28515625" style="102" bestFit="1" customWidth="1"/>
    <col min="10248" max="10252" width="8.85546875" style="102"/>
    <col min="10253" max="10253" width="22.140625" style="102" customWidth="1"/>
    <col min="10254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4.28515625" style="102" customWidth="1"/>
    <col min="10503" max="10503" width="12.28515625" style="102" bestFit="1" customWidth="1"/>
    <col min="10504" max="10508" width="8.85546875" style="102"/>
    <col min="10509" max="10509" width="22.140625" style="102" customWidth="1"/>
    <col min="10510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4.28515625" style="102" customWidth="1"/>
    <col min="10759" max="10759" width="12.28515625" style="102" bestFit="1" customWidth="1"/>
    <col min="10760" max="10764" width="8.85546875" style="102"/>
    <col min="10765" max="10765" width="22.140625" style="102" customWidth="1"/>
    <col min="10766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4.28515625" style="102" customWidth="1"/>
    <col min="11015" max="11015" width="12.28515625" style="102" bestFit="1" customWidth="1"/>
    <col min="11016" max="11020" width="8.85546875" style="102"/>
    <col min="11021" max="11021" width="22.140625" style="102" customWidth="1"/>
    <col min="11022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4.28515625" style="102" customWidth="1"/>
    <col min="11271" max="11271" width="12.28515625" style="102" bestFit="1" customWidth="1"/>
    <col min="11272" max="11276" width="8.85546875" style="102"/>
    <col min="11277" max="11277" width="22.140625" style="102" customWidth="1"/>
    <col min="11278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4.28515625" style="102" customWidth="1"/>
    <col min="11527" max="11527" width="12.28515625" style="102" bestFit="1" customWidth="1"/>
    <col min="11528" max="11532" width="8.85546875" style="102"/>
    <col min="11533" max="11533" width="22.140625" style="102" customWidth="1"/>
    <col min="11534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4.28515625" style="102" customWidth="1"/>
    <col min="11783" max="11783" width="12.28515625" style="102" bestFit="1" customWidth="1"/>
    <col min="11784" max="11788" width="8.85546875" style="102"/>
    <col min="11789" max="11789" width="22.140625" style="102" customWidth="1"/>
    <col min="11790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4.28515625" style="102" customWidth="1"/>
    <col min="12039" max="12039" width="12.28515625" style="102" bestFit="1" customWidth="1"/>
    <col min="12040" max="12044" width="8.85546875" style="102"/>
    <col min="12045" max="12045" width="22.140625" style="102" customWidth="1"/>
    <col min="12046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4.28515625" style="102" customWidth="1"/>
    <col min="12295" max="12295" width="12.28515625" style="102" bestFit="1" customWidth="1"/>
    <col min="12296" max="12300" width="8.85546875" style="102"/>
    <col min="12301" max="12301" width="22.140625" style="102" customWidth="1"/>
    <col min="12302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4.28515625" style="102" customWidth="1"/>
    <col min="12551" max="12551" width="12.28515625" style="102" bestFit="1" customWidth="1"/>
    <col min="12552" max="12556" width="8.85546875" style="102"/>
    <col min="12557" max="12557" width="22.140625" style="102" customWidth="1"/>
    <col min="12558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4.28515625" style="102" customWidth="1"/>
    <col min="12807" max="12807" width="12.28515625" style="102" bestFit="1" customWidth="1"/>
    <col min="12808" max="12812" width="8.85546875" style="102"/>
    <col min="12813" max="12813" width="22.140625" style="102" customWidth="1"/>
    <col min="12814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4.28515625" style="102" customWidth="1"/>
    <col min="13063" max="13063" width="12.28515625" style="102" bestFit="1" customWidth="1"/>
    <col min="13064" max="13068" width="8.85546875" style="102"/>
    <col min="13069" max="13069" width="22.140625" style="102" customWidth="1"/>
    <col min="13070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4.28515625" style="102" customWidth="1"/>
    <col min="13319" max="13319" width="12.28515625" style="102" bestFit="1" customWidth="1"/>
    <col min="13320" max="13324" width="8.85546875" style="102"/>
    <col min="13325" max="13325" width="22.140625" style="102" customWidth="1"/>
    <col min="13326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4.28515625" style="102" customWidth="1"/>
    <col min="13575" max="13575" width="12.28515625" style="102" bestFit="1" customWidth="1"/>
    <col min="13576" max="13580" width="8.85546875" style="102"/>
    <col min="13581" max="13581" width="22.140625" style="102" customWidth="1"/>
    <col min="13582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4.28515625" style="102" customWidth="1"/>
    <col min="13831" max="13831" width="12.28515625" style="102" bestFit="1" customWidth="1"/>
    <col min="13832" max="13836" width="8.85546875" style="102"/>
    <col min="13837" max="13837" width="22.140625" style="102" customWidth="1"/>
    <col min="13838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4.28515625" style="102" customWidth="1"/>
    <col min="14087" max="14087" width="12.28515625" style="102" bestFit="1" customWidth="1"/>
    <col min="14088" max="14092" width="8.85546875" style="102"/>
    <col min="14093" max="14093" width="22.140625" style="102" customWidth="1"/>
    <col min="14094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4.28515625" style="102" customWidth="1"/>
    <col min="14343" max="14343" width="12.28515625" style="102" bestFit="1" customWidth="1"/>
    <col min="14344" max="14348" width="8.85546875" style="102"/>
    <col min="14349" max="14349" width="22.140625" style="102" customWidth="1"/>
    <col min="14350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4.28515625" style="102" customWidth="1"/>
    <col min="14599" max="14599" width="12.28515625" style="102" bestFit="1" customWidth="1"/>
    <col min="14600" max="14604" width="8.85546875" style="102"/>
    <col min="14605" max="14605" width="22.140625" style="102" customWidth="1"/>
    <col min="14606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4.28515625" style="102" customWidth="1"/>
    <col min="14855" max="14855" width="12.28515625" style="102" bestFit="1" customWidth="1"/>
    <col min="14856" max="14860" width="8.85546875" style="102"/>
    <col min="14861" max="14861" width="22.140625" style="102" customWidth="1"/>
    <col min="14862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4.28515625" style="102" customWidth="1"/>
    <col min="15111" max="15111" width="12.28515625" style="102" bestFit="1" customWidth="1"/>
    <col min="15112" max="15116" width="8.85546875" style="102"/>
    <col min="15117" max="15117" width="22.140625" style="102" customWidth="1"/>
    <col min="15118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4.28515625" style="102" customWidth="1"/>
    <col min="15367" max="15367" width="12.28515625" style="102" bestFit="1" customWidth="1"/>
    <col min="15368" max="15372" width="8.85546875" style="102"/>
    <col min="15373" max="15373" width="22.140625" style="102" customWidth="1"/>
    <col min="15374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4.28515625" style="102" customWidth="1"/>
    <col min="15623" max="15623" width="12.28515625" style="102" bestFit="1" customWidth="1"/>
    <col min="15624" max="15628" width="8.85546875" style="102"/>
    <col min="15629" max="15629" width="22.140625" style="102" customWidth="1"/>
    <col min="15630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4.28515625" style="102" customWidth="1"/>
    <col min="15879" max="15879" width="12.28515625" style="102" bestFit="1" customWidth="1"/>
    <col min="15880" max="15884" width="8.85546875" style="102"/>
    <col min="15885" max="15885" width="22.140625" style="102" customWidth="1"/>
    <col min="15886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4.28515625" style="102" customWidth="1"/>
    <col min="16135" max="16135" width="12.28515625" style="102" bestFit="1" customWidth="1"/>
    <col min="16136" max="16140" width="8.85546875" style="102"/>
    <col min="16141" max="16141" width="22.140625" style="102" customWidth="1"/>
    <col min="16142" max="16384" width="8.85546875" style="102"/>
  </cols>
  <sheetData>
    <row r="1" spans="1:11" x14ac:dyDescent="0.3">
      <c r="E1" s="103"/>
      <c r="F1" s="372" t="s">
        <v>533</v>
      </c>
    </row>
    <row r="2" spans="1:11" x14ac:dyDescent="0.3">
      <c r="E2" s="106"/>
    </row>
    <row r="3" spans="1:11" ht="55.9" customHeight="1" x14ac:dyDescent="0.3">
      <c r="A3" s="1191" t="s">
        <v>627</v>
      </c>
      <c r="B3" s="1191"/>
      <c r="C3" s="1191"/>
      <c r="D3" s="1191"/>
      <c r="E3" s="119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469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93" customHeight="1" x14ac:dyDescent="0.3">
      <c r="A9" s="108" t="s">
        <v>351</v>
      </c>
      <c r="B9" s="108" t="s">
        <v>366</v>
      </c>
      <c r="C9" s="109" t="s">
        <v>411</v>
      </c>
      <c r="D9" s="109" t="s">
        <v>408</v>
      </c>
      <c r="E9" s="109" t="s">
        <v>412</v>
      </c>
      <c r="F9" s="110" t="s">
        <v>369</v>
      </c>
    </row>
    <row r="10" spans="1:11" s="100" customFormat="1" ht="24.75" customHeight="1" x14ac:dyDescent="0.2">
      <c r="A10" s="111">
        <v>1</v>
      </c>
      <c r="B10" s="111">
        <v>2</v>
      </c>
      <c r="C10" s="111">
        <v>3</v>
      </c>
      <c r="D10" s="111">
        <v>4</v>
      </c>
      <c r="E10" s="111">
        <v>5</v>
      </c>
      <c r="F10" s="139" t="s">
        <v>402</v>
      </c>
    </row>
    <row r="11" spans="1:11" ht="112.5" x14ac:dyDescent="0.3">
      <c r="A11" s="115">
        <v>1</v>
      </c>
      <c r="B11" s="116" t="s">
        <v>40</v>
      </c>
      <c r="C11" s="117"/>
      <c r="D11" s="117">
        <v>12</v>
      </c>
      <c r="E11" s="118"/>
      <c r="F11" s="309">
        <f>C11*D11*E11</f>
        <v>0</v>
      </c>
    </row>
    <row r="12" spans="1:11" hidden="1" x14ac:dyDescent="0.3">
      <c r="A12" s="117"/>
      <c r="B12" s="146"/>
      <c r="C12" s="117"/>
      <c r="D12" s="117"/>
      <c r="E12" s="118" t="str">
        <f>IF(C12*D12=0," ",C12*D12)</f>
        <v xml:space="preserve"> </v>
      </c>
      <c r="F12" s="148"/>
    </row>
    <row r="13" spans="1:11" hidden="1" x14ac:dyDescent="0.3">
      <c r="A13" s="117"/>
      <c r="B13" s="146"/>
      <c r="C13" s="117"/>
      <c r="D13" s="117"/>
      <c r="E13" s="118" t="str">
        <f>IF(C13*D13=0," ",C13*D13)</f>
        <v xml:space="preserve"> </v>
      </c>
      <c r="F13" s="148"/>
    </row>
    <row r="14" spans="1:11" s="153" customFormat="1" x14ac:dyDescent="0.3">
      <c r="A14" s="154"/>
      <c r="B14" s="119" t="s">
        <v>364</v>
      </c>
      <c r="C14" s="163" t="s">
        <v>374</v>
      </c>
      <c r="D14" s="163" t="s">
        <v>374</v>
      </c>
      <c r="E14" s="163" t="s">
        <v>374</v>
      </c>
      <c r="F14" s="166">
        <f>F11</f>
        <v>0</v>
      </c>
      <c r="G14" s="310"/>
    </row>
    <row r="16" spans="1:11" s="84" customFormat="1" ht="23.25" customHeight="1" x14ac:dyDescent="0.25">
      <c r="A16" s="97" t="s">
        <v>541</v>
      </c>
      <c r="C16" s="378"/>
      <c r="E16" s="604" t="s">
        <v>694</v>
      </c>
      <c r="F16" s="379"/>
      <c r="I16" s="415"/>
    </row>
    <row r="17" spans="1:9" s="389" customFormat="1" ht="12.75" x14ac:dyDescent="0.25">
      <c r="C17" s="391" t="s">
        <v>171</v>
      </c>
      <c r="E17" s="391" t="s">
        <v>172</v>
      </c>
      <c r="F17" s="393"/>
      <c r="I17" s="393"/>
    </row>
    <row r="18" spans="1:9" s="82" customFormat="1" ht="15.75" x14ac:dyDescent="0.25">
      <c r="F18" s="392"/>
      <c r="I18" s="392"/>
    </row>
    <row r="19" spans="1:9" s="84" customFormat="1" ht="23.25" customHeight="1" x14ac:dyDescent="0.25">
      <c r="A19" s="97" t="s">
        <v>173</v>
      </c>
      <c r="C19" s="378"/>
      <c r="E19" s="714" t="s">
        <v>742</v>
      </c>
      <c r="F19" s="379"/>
      <c r="I19" s="415"/>
    </row>
    <row r="20" spans="1:9" s="389" customFormat="1" ht="12.75" x14ac:dyDescent="0.25">
      <c r="C20" s="391" t="s">
        <v>171</v>
      </c>
      <c r="E20" s="391" t="s">
        <v>172</v>
      </c>
      <c r="F20" s="393"/>
      <c r="I20" s="393"/>
    </row>
  </sheetData>
  <mergeCells count="1">
    <mergeCell ref="A3:E3"/>
  </mergeCells>
  <pageMargins left="0.19685039370078741" right="0.19685039370078741" top="0.98425196850393704" bottom="0.19685039370078741" header="0.51181102362204722" footer="0.51181102362204722"/>
  <pageSetup paperSize="9" scale="86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K20"/>
  <sheetViews>
    <sheetView view="pageBreakPreview" zoomScale="85" zoomScaleNormal="75" zoomScaleSheetLayoutView="85" workbookViewId="0">
      <selection activeCell="A9" sqref="A9:I9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4.28515625" style="102" customWidth="1"/>
    <col min="7" max="7" width="12.28515625" style="102" bestFit="1" customWidth="1"/>
    <col min="8" max="12" width="8.85546875" style="102"/>
    <col min="13" max="13" width="22.140625" style="102" customWidth="1"/>
    <col min="14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4.28515625" style="102" customWidth="1"/>
    <col min="263" max="263" width="12.28515625" style="102" bestFit="1" customWidth="1"/>
    <col min="264" max="268" width="8.85546875" style="102"/>
    <col min="269" max="269" width="22.140625" style="102" customWidth="1"/>
    <col min="270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4.28515625" style="102" customWidth="1"/>
    <col min="519" max="519" width="12.28515625" style="102" bestFit="1" customWidth="1"/>
    <col min="520" max="524" width="8.85546875" style="102"/>
    <col min="525" max="525" width="22.140625" style="102" customWidth="1"/>
    <col min="526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4.28515625" style="102" customWidth="1"/>
    <col min="775" max="775" width="12.28515625" style="102" bestFit="1" customWidth="1"/>
    <col min="776" max="780" width="8.85546875" style="102"/>
    <col min="781" max="781" width="22.140625" style="102" customWidth="1"/>
    <col min="782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4.28515625" style="102" customWidth="1"/>
    <col min="1031" max="1031" width="12.28515625" style="102" bestFit="1" customWidth="1"/>
    <col min="1032" max="1036" width="8.85546875" style="102"/>
    <col min="1037" max="1037" width="22.140625" style="102" customWidth="1"/>
    <col min="1038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4.28515625" style="102" customWidth="1"/>
    <col min="1287" max="1287" width="12.28515625" style="102" bestFit="1" customWidth="1"/>
    <col min="1288" max="1292" width="8.85546875" style="102"/>
    <col min="1293" max="1293" width="22.140625" style="102" customWidth="1"/>
    <col min="1294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4.28515625" style="102" customWidth="1"/>
    <col min="1543" max="1543" width="12.28515625" style="102" bestFit="1" customWidth="1"/>
    <col min="1544" max="1548" width="8.85546875" style="102"/>
    <col min="1549" max="1549" width="22.140625" style="102" customWidth="1"/>
    <col min="1550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4.28515625" style="102" customWidth="1"/>
    <col min="1799" max="1799" width="12.28515625" style="102" bestFit="1" customWidth="1"/>
    <col min="1800" max="1804" width="8.85546875" style="102"/>
    <col min="1805" max="1805" width="22.140625" style="102" customWidth="1"/>
    <col min="1806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4.28515625" style="102" customWidth="1"/>
    <col min="2055" max="2055" width="12.28515625" style="102" bestFit="1" customWidth="1"/>
    <col min="2056" max="2060" width="8.85546875" style="102"/>
    <col min="2061" max="2061" width="22.140625" style="102" customWidth="1"/>
    <col min="2062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4.28515625" style="102" customWidth="1"/>
    <col min="2311" max="2311" width="12.28515625" style="102" bestFit="1" customWidth="1"/>
    <col min="2312" max="2316" width="8.85546875" style="102"/>
    <col min="2317" max="2317" width="22.140625" style="102" customWidth="1"/>
    <col min="2318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4.28515625" style="102" customWidth="1"/>
    <col min="2567" max="2567" width="12.28515625" style="102" bestFit="1" customWidth="1"/>
    <col min="2568" max="2572" width="8.85546875" style="102"/>
    <col min="2573" max="2573" width="22.140625" style="102" customWidth="1"/>
    <col min="2574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4.28515625" style="102" customWidth="1"/>
    <col min="2823" max="2823" width="12.28515625" style="102" bestFit="1" customWidth="1"/>
    <col min="2824" max="2828" width="8.85546875" style="102"/>
    <col min="2829" max="2829" width="22.140625" style="102" customWidth="1"/>
    <col min="2830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4.28515625" style="102" customWidth="1"/>
    <col min="3079" max="3079" width="12.28515625" style="102" bestFit="1" customWidth="1"/>
    <col min="3080" max="3084" width="8.85546875" style="102"/>
    <col min="3085" max="3085" width="22.140625" style="102" customWidth="1"/>
    <col min="3086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4.28515625" style="102" customWidth="1"/>
    <col min="3335" max="3335" width="12.28515625" style="102" bestFit="1" customWidth="1"/>
    <col min="3336" max="3340" width="8.85546875" style="102"/>
    <col min="3341" max="3341" width="22.140625" style="102" customWidth="1"/>
    <col min="3342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4.28515625" style="102" customWidth="1"/>
    <col min="3591" max="3591" width="12.28515625" style="102" bestFit="1" customWidth="1"/>
    <col min="3592" max="3596" width="8.85546875" style="102"/>
    <col min="3597" max="3597" width="22.140625" style="102" customWidth="1"/>
    <col min="3598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4.28515625" style="102" customWidth="1"/>
    <col min="3847" max="3847" width="12.28515625" style="102" bestFit="1" customWidth="1"/>
    <col min="3848" max="3852" width="8.85546875" style="102"/>
    <col min="3853" max="3853" width="22.140625" style="102" customWidth="1"/>
    <col min="3854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4.28515625" style="102" customWidth="1"/>
    <col min="4103" max="4103" width="12.28515625" style="102" bestFit="1" customWidth="1"/>
    <col min="4104" max="4108" width="8.85546875" style="102"/>
    <col min="4109" max="4109" width="22.140625" style="102" customWidth="1"/>
    <col min="4110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4.28515625" style="102" customWidth="1"/>
    <col min="4359" max="4359" width="12.28515625" style="102" bestFit="1" customWidth="1"/>
    <col min="4360" max="4364" width="8.85546875" style="102"/>
    <col min="4365" max="4365" width="22.140625" style="102" customWidth="1"/>
    <col min="4366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4.28515625" style="102" customWidth="1"/>
    <col min="4615" max="4615" width="12.28515625" style="102" bestFit="1" customWidth="1"/>
    <col min="4616" max="4620" width="8.85546875" style="102"/>
    <col min="4621" max="4621" width="22.140625" style="102" customWidth="1"/>
    <col min="4622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4.28515625" style="102" customWidth="1"/>
    <col min="4871" max="4871" width="12.28515625" style="102" bestFit="1" customWidth="1"/>
    <col min="4872" max="4876" width="8.85546875" style="102"/>
    <col min="4877" max="4877" width="22.140625" style="102" customWidth="1"/>
    <col min="4878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4.28515625" style="102" customWidth="1"/>
    <col min="5127" max="5127" width="12.28515625" style="102" bestFit="1" customWidth="1"/>
    <col min="5128" max="5132" width="8.85546875" style="102"/>
    <col min="5133" max="5133" width="22.140625" style="102" customWidth="1"/>
    <col min="5134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4.28515625" style="102" customWidth="1"/>
    <col min="5383" max="5383" width="12.28515625" style="102" bestFit="1" customWidth="1"/>
    <col min="5384" max="5388" width="8.85546875" style="102"/>
    <col min="5389" max="5389" width="22.140625" style="102" customWidth="1"/>
    <col min="5390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4.28515625" style="102" customWidth="1"/>
    <col min="5639" max="5639" width="12.28515625" style="102" bestFit="1" customWidth="1"/>
    <col min="5640" max="5644" width="8.85546875" style="102"/>
    <col min="5645" max="5645" width="22.140625" style="102" customWidth="1"/>
    <col min="5646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4.28515625" style="102" customWidth="1"/>
    <col min="5895" max="5895" width="12.28515625" style="102" bestFit="1" customWidth="1"/>
    <col min="5896" max="5900" width="8.85546875" style="102"/>
    <col min="5901" max="5901" width="22.140625" style="102" customWidth="1"/>
    <col min="5902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4.28515625" style="102" customWidth="1"/>
    <col min="6151" max="6151" width="12.28515625" style="102" bestFit="1" customWidth="1"/>
    <col min="6152" max="6156" width="8.85546875" style="102"/>
    <col min="6157" max="6157" width="22.140625" style="102" customWidth="1"/>
    <col min="6158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4.28515625" style="102" customWidth="1"/>
    <col min="6407" max="6407" width="12.28515625" style="102" bestFit="1" customWidth="1"/>
    <col min="6408" max="6412" width="8.85546875" style="102"/>
    <col min="6413" max="6413" width="22.140625" style="102" customWidth="1"/>
    <col min="6414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4.28515625" style="102" customWidth="1"/>
    <col min="6663" max="6663" width="12.28515625" style="102" bestFit="1" customWidth="1"/>
    <col min="6664" max="6668" width="8.85546875" style="102"/>
    <col min="6669" max="6669" width="22.140625" style="102" customWidth="1"/>
    <col min="6670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4.28515625" style="102" customWidth="1"/>
    <col min="6919" max="6919" width="12.28515625" style="102" bestFit="1" customWidth="1"/>
    <col min="6920" max="6924" width="8.85546875" style="102"/>
    <col min="6925" max="6925" width="22.140625" style="102" customWidth="1"/>
    <col min="6926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4.28515625" style="102" customWidth="1"/>
    <col min="7175" max="7175" width="12.28515625" style="102" bestFit="1" customWidth="1"/>
    <col min="7176" max="7180" width="8.85546875" style="102"/>
    <col min="7181" max="7181" width="22.140625" style="102" customWidth="1"/>
    <col min="7182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4.28515625" style="102" customWidth="1"/>
    <col min="7431" max="7431" width="12.28515625" style="102" bestFit="1" customWidth="1"/>
    <col min="7432" max="7436" width="8.85546875" style="102"/>
    <col min="7437" max="7437" width="22.140625" style="102" customWidth="1"/>
    <col min="7438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4.28515625" style="102" customWidth="1"/>
    <col min="7687" max="7687" width="12.28515625" style="102" bestFit="1" customWidth="1"/>
    <col min="7688" max="7692" width="8.85546875" style="102"/>
    <col min="7693" max="7693" width="22.140625" style="102" customWidth="1"/>
    <col min="7694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4.28515625" style="102" customWidth="1"/>
    <col min="7943" max="7943" width="12.28515625" style="102" bestFit="1" customWidth="1"/>
    <col min="7944" max="7948" width="8.85546875" style="102"/>
    <col min="7949" max="7949" width="22.140625" style="102" customWidth="1"/>
    <col min="7950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4.28515625" style="102" customWidth="1"/>
    <col min="8199" max="8199" width="12.28515625" style="102" bestFit="1" customWidth="1"/>
    <col min="8200" max="8204" width="8.85546875" style="102"/>
    <col min="8205" max="8205" width="22.140625" style="102" customWidth="1"/>
    <col min="8206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4.28515625" style="102" customWidth="1"/>
    <col min="8455" max="8455" width="12.28515625" style="102" bestFit="1" customWidth="1"/>
    <col min="8456" max="8460" width="8.85546875" style="102"/>
    <col min="8461" max="8461" width="22.140625" style="102" customWidth="1"/>
    <col min="8462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4.28515625" style="102" customWidth="1"/>
    <col min="8711" max="8711" width="12.28515625" style="102" bestFit="1" customWidth="1"/>
    <col min="8712" max="8716" width="8.85546875" style="102"/>
    <col min="8717" max="8717" width="22.140625" style="102" customWidth="1"/>
    <col min="8718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4.28515625" style="102" customWidth="1"/>
    <col min="8967" max="8967" width="12.28515625" style="102" bestFit="1" customWidth="1"/>
    <col min="8968" max="8972" width="8.85546875" style="102"/>
    <col min="8973" max="8973" width="22.140625" style="102" customWidth="1"/>
    <col min="8974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4.28515625" style="102" customWidth="1"/>
    <col min="9223" max="9223" width="12.28515625" style="102" bestFit="1" customWidth="1"/>
    <col min="9224" max="9228" width="8.85546875" style="102"/>
    <col min="9229" max="9229" width="22.140625" style="102" customWidth="1"/>
    <col min="9230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4.28515625" style="102" customWidth="1"/>
    <col min="9479" max="9479" width="12.28515625" style="102" bestFit="1" customWidth="1"/>
    <col min="9480" max="9484" width="8.85546875" style="102"/>
    <col min="9485" max="9485" width="22.140625" style="102" customWidth="1"/>
    <col min="9486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4.28515625" style="102" customWidth="1"/>
    <col min="9735" max="9735" width="12.28515625" style="102" bestFit="1" customWidth="1"/>
    <col min="9736" max="9740" width="8.85546875" style="102"/>
    <col min="9741" max="9741" width="22.140625" style="102" customWidth="1"/>
    <col min="9742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4.28515625" style="102" customWidth="1"/>
    <col min="9991" max="9991" width="12.28515625" style="102" bestFit="1" customWidth="1"/>
    <col min="9992" max="9996" width="8.85546875" style="102"/>
    <col min="9997" max="9997" width="22.140625" style="102" customWidth="1"/>
    <col min="9998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4.28515625" style="102" customWidth="1"/>
    <col min="10247" max="10247" width="12.28515625" style="102" bestFit="1" customWidth="1"/>
    <col min="10248" max="10252" width="8.85546875" style="102"/>
    <col min="10253" max="10253" width="22.140625" style="102" customWidth="1"/>
    <col min="10254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4.28515625" style="102" customWidth="1"/>
    <col min="10503" max="10503" width="12.28515625" style="102" bestFit="1" customWidth="1"/>
    <col min="10504" max="10508" width="8.85546875" style="102"/>
    <col min="10509" max="10509" width="22.140625" style="102" customWidth="1"/>
    <col min="10510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4.28515625" style="102" customWidth="1"/>
    <col min="10759" max="10759" width="12.28515625" style="102" bestFit="1" customWidth="1"/>
    <col min="10760" max="10764" width="8.85546875" style="102"/>
    <col min="10765" max="10765" width="22.140625" style="102" customWidth="1"/>
    <col min="10766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4.28515625" style="102" customWidth="1"/>
    <col min="11015" max="11015" width="12.28515625" style="102" bestFit="1" customWidth="1"/>
    <col min="11016" max="11020" width="8.85546875" style="102"/>
    <col min="11021" max="11021" width="22.140625" style="102" customWidth="1"/>
    <col min="11022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4.28515625" style="102" customWidth="1"/>
    <col min="11271" max="11271" width="12.28515625" style="102" bestFit="1" customWidth="1"/>
    <col min="11272" max="11276" width="8.85546875" style="102"/>
    <col min="11277" max="11277" width="22.140625" style="102" customWidth="1"/>
    <col min="11278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4.28515625" style="102" customWidth="1"/>
    <col min="11527" max="11527" width="12.28515625" style="102" bestFit="1" customWidth="1"/>
    <col min="11528" max="11532" width="8.85546875" style="102"/>
    <col min="11533" max="11533" width="22.140625" style="102" customWidth="1"/>
    <col min="11534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4.28515625" style="102" customWidth="1"/>
    <col min="11783" max="11783" width="12.28515625" style="102" bestFit="1" customWidth="1"/>
    <col min="11784" max="11788" width="8.85546875" style="102"/>
    <col min="11789" max="11789" width="22.140625" style="102" customWidth="1"/>
    <col min="11790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4.28515625" style="102" customWidth="1"/>
    <col min="12039" max="12039" width="12.28515625" style="102" bestFit="1" customWidth="1"/>
    <col min="12040" max="12044" width="8.85546875" style="102"/>
    <col min="12045" max="12045" width="22.140625" style="102" customWidth="1"/>
    <col min="12046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4.28515625" style="102" customWidth="1"/>
    <col min="12295" max="12295" width="12.28515625" style="102" bestFit="1" customWidth="1"/>
    <col min="12296" max="12300" width="8.85546875" style="102"/>
    <col min="12301" max="12301" width="22.140625" style="102" customWidth="1"/>
    <col min="12302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4.28515625" style="102" customWidth="1"/>
    <col min="12551" max="12551" width="12.28515625" style="102" bestFit="1" customWidth="1"/>
    <col min="12552" max="12556" width="8.85546875" style="102"/>
    <col min="12557" max="12557" width="22.140625" style="102" customWidth="1"/>
    <col min="12558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4.28515625" style="102" customWidth="1"/>
    <col min="12807" max="12807" width="12.28515625" style="102" bestFit="1" customWidth="1"/>
    <col min="12808" max="12812" width="8.85546875" style="102"/>
    <col min="12813" max="12813" width="22.140625" style="102" customWidth="1"/>
    <col min="12814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4.28515625" style="102" customWidth="1"/>
    <col min="13063" max="13063" width="12.28515625" style="102" bestFit="1" customWidth="1"/>
    <col min="13064" max="13068" width="8.85546875" style="102"/>
    <col min="13069" max="13069" width="22.140625" style="102" customWidth="1"/>
    <col min="13070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4.28515625" style="102" customWidth="1"/>
    <col min="13319" max="13319" width="12.28515625" style="102" bestFit="1" customWidth="1"/>
    <col min="13320" max="13324" width="8.85546875" style="102"/>
    <col min="13325" max="13325" width="22.140625" style="102" customWidth="1"/>
    <col min="13326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4.28515625" style="102" customWidth="1"/>
    <col min="13575" max="13575" width="12.28515625" style="102" bestFit="1" customWidth="1"/>
    <col min="13576" max="13580" width="8.85546875" style="102"/>
    <col min="13581" max="13581" width="22.140625" style="102" customWidth="1"/>
    <col min="13582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4.28515625" style="102" customWidth="1"/>
    <col min="13831" max="13831" width="12.28515625" style="102" bestFit="1" customWidth="1"/>
    <col min="13832" max="13836" width="8.85546875" style="102"/>
    <col min="13837" max="13837" width="22.140625" style="102" customWidth="1"/>
    <col min="13838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4.28515625" style="102" customWidth="1"/>
    <col min="14087" max="14087" width="12.28515625" style="102" bestFit="1" customWidth="1"/>
    <col min="14088" max="14092" width="8.85546875" style="102"/>
    <col min="14093" max="14093" width="22.140625" style="102" customWidth="1"/>
    <col min="14094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4.28515625" style="102" customWidth="1"/>
    <col min="14343" max="14343" width="12.28515625" style="102" bestFit="1" customWidth="1"/>
    <col min="14344" max="14348" width="8.85546875" style="102"/>
    <col min="14349" max="14349" width="22.140625" style="102" customWidth="1"/>
    <col min="14350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4.28515625" style="102" customWidth="1"/>
    <col min="14599" max="14599" width="12.28515625" style="102" bestFit="1" customWidth="1"/>
    <col min="14600" max="14604" width="8.85546875" style="102"/>
    <col min="14605" max="14605" width="22.140625" style="102" customWidth="1"/>
    <col min="14606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4.28515625" style="102" customWidth="1"/>
    <col min="14855" max="14855" width="12.28515625" style="102" bestFit="1" customWidth="1"/>
    <col min="14856" max="14860" width="8.85546875" style="102"/>
    <col min="14861" max="14861" width="22.140625" style="102" customWidth="1"/>
    <col min="14862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4.28515625" style="102" customWidth="1"/>
    <col min="15111" max="15111" width="12.28515625" style="102" bestFit="1" customWidth="1"/>
    <col min="15112" max="15116" width="8.85546875" style="102"/>
    <col min="15117" max="15117" width="22.140625" style="102" customWidth="1"/>
    <col min="15118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4.28515625" style="102" customWidth="1"/>
    <col min="15367" max="15367" width="12.28515625" style="102" bestFit="1" customWidth="1"/>
    <col min="15368" max="15372" width="8.85546875" style="102"/>
    <col min="15373" max="15373" width="22.140625" style="102" customWidth="1"/>
    <col min="15374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4.28515625" style="102" customWidth="1"/>
    <col min="15623" max="15623" width="12.28515625" style="102" bestFit="1" customWidth="1"/>
    <col min="15624" max="15628" width="8.85546875" style="102"/>
    <col min="15629" max="15629" width="22.140625" style="102" customWidth="1"/>
    <col min="15630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4.28515625" style="102" customWidth="1"/>
    <col min="15879" max="15879" width="12.28515625" style="102" bestFit="1" customWidth="1"/>
    <col min="15880" max="15884" width="8.85546875" style="102"/>
    <col min="15885" max="15885" width="22.140625" style="102" customWidth="1"/>
    <col min="15886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4.28515625" style="102" customWidth="1"/>
    <col min="16135" max="16135" width="12.28515625" style="102" bestFit="1" customWidth="1"/>
    <col min="16136" max="16140" width="8.85546875" style="102"/>
    <col min="16141" max="16141" width="22.140625" style="102" customWidth="1"/>
    <col min="16142" max="16384" width="8.85546875" style="102"/>
  </cols>
  <sheetData>
    <row r="1" spans="1:11" x14ac:dyDescent="0.3">
      <c r="E1" s="103"/>
      <c r="F1" s="372" t="s">
        <v>533</v>
      </c>
    </row>
    <row r="2" spans="1:11" x14ac:dyDescent="0.3">
      <c r="E2" s="106"/>
    </row>
    <row r="3" spans="1:11" ht="55.9" customHeight="1" x14ac:dyDescent="0.3">
      <c r="A3" s="1191" t="s">
        <v>628</v>
      </c>
      <c r="B3" s="1191"/>
      <c r="C3" s="1191"/>
      <c r="D3" s="1191"/>
      <c r="E3" s="119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469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93" customHeight="1" x14ac:dyDescent="0.3">
      <c r="A9" s="108" t="s">
        <v>351</v>
      </c>
      <c r="B9" s="108" t="s">
        <v>366</v>
      </c>
      <c r="C9" s="109" t="s">
        <v>411</v>
      </c>
      <c r="D9" s="109" t="s">
        <v>408</v>
      </c>
      <c r="E9" s="109" t="s">
        <v>412</v>
      </c>
      <c r="F9" s="110" t="s">
        <v>369</v>
      </c>
    </row>
    <row r="10" spans="1:11" s="100" customFormat="1" ht="24.75" customHeight="1" x14ac:dyDescent="0.2">
      <c r="A10" s="111">
        <v>1</v>
      </c>
      <c r="B10" s="111">
        <v>2</v>
      </c>
      <c r="C10" s="111">
        <v>3</v>
      </c>
      <c r="D10" s="111">
        <v>4</v>
      </c>
      <c r="E10" s="111">
        <v>5</v>
      </c>
      <c r="F10" s="139" t="s">
        <v>402</v>
      </c>
    </row>
    <row r="11" spans="1:11" ht="112.5" x14ac:dyDescent="0.3">
      <c r="A11" s="115">
        <v>1</v>
      </c>
      <c r="B11" s="116" t="s">
        <v>40</v>
      </c>
      <c r="C11" s="117"/>
      <c r="D11" s="117">
        <v>12</v>
      </c>
      <c r="E11" s="118"/>
      <c r="F11" s="309">
        <f>C11*D11*E11</f>
        <v>0</v>
      </c>
    </row>
    <row r="12" spans="1:11" hidden="1" x14ac:dyDescent="0.3">
      <c r="A12" s="117"/>
      <c r="B12" s="146"/>
      <c r="C12" s="117"/>
      <c r="D12" s="117"/>
      <c r="E12" s="118" t="str">
        <f>IF(C12*D12=0," ",C12*D12)</f>
        <v xml:space="preserve"> </v>
      </c>
      <c r="F12" s="148"/>
    </row>
    <row r="13" spans="1:11" hidden="1" x14ac:dyDescent="0.3">
      <c r="A13" s="117"/>
      <c r="B13" s="146"/>
      <c r="C13" s="117"/>
      <c r="D13" s="117"/>
      <c r="E13" s="118" t="str">
        <f>IF(C13*D13=0," ",C13*D13)</f>
        <v xml:space="preserve"> </v>
      </c>
      <c r="F13" s="148"/>
    </row>
    <row r="14" spans="1:11" s="153" customFormat="1" x14ac:dyDescent="0.3">
      <c r="A14" s="154"/>
      <c r="B14" s="119" t="s">
        <v>364</v>
      </c>
      <c r="C14" s="163" t="s">
        <v>374</v>
      </c>
      <c r="D14" s="163" t="s">
        <v>374</v>
      </c>
      <c r="E14" s="163" t="s">
        <v>374</v>
      </c>
      <c r="F14" s="166">
        <f>F11</f>
        <v>0</v>
      </c>
      <c r="G14" s="310"/>
    </row>
    <row r="16" spans="1:11" s="84" customFormat="1" ht="23.25" customHeight="1" x14ac:dyDescent="0.25">
      <c r="A16" s="97" t="s">
        <v>541</v>
      </c>
      <c r="C16" s="378"/>
      <c r="E16" s="604" t="s">
        <v>694</v>
      </c>
      <c r="F16" s="379"/>
      <c r="I16" s="415"/>
    </row>
    <row r="17" spans="1:9" s="389" customFormat="1" ht="12.75" x14ac:dyDescent="0.25">
      <c r="C17" s="391" t="s">
        <v>171</v>
      </c>
      <c r="E17" s="391" t="s">
        <v>172</v>
      </c>
      <c r="F17" s="393"/>
      <c r="I17" s="393"/>
    </row>
    <row r="18" spans="1:9" s="82" customFormat="1" ht="15.75" x14ac:dyDescent="0.25">
      <c r="F18" s="392"/>
      <c r="I18" s="392"/>
    </row>
    <row r="19" spans="1:9" s="84" customFormat="1" ht="23.25" customHeight="1" x14ac:dyDescent="0.25">
      <c r="A19" s="97" t="s">
        <v>173</v>
      </c>
      <c r="C19" s="378"/>
      <c r="E19" s="714" t="s">
        <v>742</v>
      </c>
      <c r="F19" s="379"/>
      <c r="I19" s="415"/>
    </row>
    <row r="20" spans="1:9" s="389" customFormat="1" ht="12.75" x14ac:dyDescent="0.25">
      <c r="C20" s="391" t="s">
        <v>171</v>
      </c>
      <c r="E20" s="391" t="s">
        <v>172</v>
      </c>
      <c r="F20" s="393"/>
      <c r="I20" s="393"/>
    </row>
  </sheetData>
  <mergeCells count="1">
    <mergeCell ref="A3:E3"/>
  </mergeCells>
  <pageMargins left="0.19685039370078741" right="0.19685039370078741" top="0.98425196850393704" bottom="0.19685039370078741" header="0.51181102362204722" footer="0.51181102362204722"/>
  <pageSetup paperSize="9" scale="86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zoomScale="80" zoomScaleSheetLayoutView="80" workbookViewId="0">
      <selection activeCell="H52" sqref="H52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1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88000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75" x14ac:dyDescent="0.3">
      <c r="A35" s="495"/>
      <c r="B35" s="507" t="s">
        <v>201</v>
      </c>
      <c r="C35" s="492"/>
      <c r="D35" s="467"/>
      <c r="E35" s="492">
        <v>1</v>
      </c>
      <c r="F35" s="760">
        <f>103890-15890</f>
        <v>88000</v>
      </c>
      <c r="G35" s="220"/>
      <c r="H35" s="220"/>
      <c r="I35" s="220">
        <f t="shared" si="0"/>
        <v>88000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88000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1001" t="s">
        <v>541</v>
      </c>
      <c r="B47" s="84"/>
      <c r="C47" s="84"/>
      <c r="D47" s="378"/>
      <c r="E47" s="84"/>
      <c r="F47" s="1000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1002" t="s">
        <v>810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88"/>
  <sheetViews>
    <sheetView view="pageBreakPreview" zoomScale="80" zoomScaleNormal="75" zoomScaleSheetLayoutView="80" workbookViewId="0">
      <selection activeCell="A6" sqref="A6:XFD6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400" t="s">
        <v>512</v>
      </c>
    </row>
    <row r="2" spans="1:11" x14ac:dyDescent="0.3">
      <c r="D2" s="106"/>
    </row>
    <row r="3" spans="1:11" ht="55.9" customHeight="1" x14ac:dyDescent="0.3">
      <c r="A3" s="1191" t="s">
        <v>616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1179" t="s">
        <v>693</v>
      </c>
      <c r="B4" s="1179"/>
      <c r="C4" s="1179"/>
      <c r="D4" s="1179"/>
      <c r="E4" s="1179"/>
      <c r="F4" s="1192"/>
      <c r="G4" s="1192"/>
      <c r="H4" s="1192"/>
      <c r="I4" s="1192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20">
        <v>1</v>
      </c>
      <c r="B10" s="120">
        <v>2</v>
      </c>
      <c r="C10" s="120">
        <v>3</v>
      </c>
      <c r="D10" s="120">
        <v>4</v>
      </c>
      <c r="E10" s="414" t="s">
        <v>370</v>
      </c>
      <c r="F10" s="113" t="s">
        <v>371</v>
      </c>
      <c r="G10" s="113" t="s">
        <v>372</v>
      </c>
      <c r="H10" s="105"/>
      <c r="I10" s="102"/>
    </row>
    <row r="11" spans="1:11" ht="56.25" x14ac:dyDescent="0.3">
      <c r="A11" s="115">
        <v>1</v>
      </c>
      <c r="B11" s="116" t="s">
        <v>373</v>
      </c>
      <c r="C11" s="422"/>
      <c r="D11" s="422"/>
      <c r="E11" s="423">
        <f>C11*D11*12</f>
        <v>0</v>
      </c>
      <c r="F11" s="105"/>
      <c r="G11" s="113">
        <f>E11-F11</f>
        <v>0</v>
      </c>
    </row>
    <row r="12" spans="1:11" x14ac:dyDescent="0.3">
      <c r="A12" s="117"/>
      <c r="B12" s="119" t="s">
        <v>364</v>
      </c>
      <c r="C12" s="424" t="s">
        <v>374</v>
      </c>
      <c r="D12" s="424" t="s">
        <v>374</v>
      </c>
      <c r="E12" s="425">
        <f>SUM(E11:E11)</f>
        <v>0</v>
      </c>
      <c r="F12" s="113">
        <f>SUM(F11:F11)</f>
        <v>0</v>
      </c>
      <c r="G12" s="113">
        <f>SUM(G11:G11)</f>
        <v>0</v>
      </c>
    </row>
    <row r="15" spans="1:11" s="84" customFormat="1" ht="23.25" customHeight="1" x14ac:dyDescent="0.25">
      <c r="A15" s="97" t="s">
        <v>541</v>
      </c>
      <c r="C15" s="378"/>
      <c r="E15" s="604" t="s">
        <v>694</v>
      </c>
      <c r="F15" s="379"/>
      <c r="I15" s="415"/>
    </row>
    <row r="16" spans="1:11" s="389" customFormat="1" ht="12.75" x14ac:dyDescent="0.25">
      <c r="C16" s="391" t="s">
        <v>171</v>
      </c>
      <c r="E16" s="391" t="s">
        <v>172</v>
      </c>
      <c r="F16" s="393"/>
      <c r="I16" s="393"/>
    </row>
    <row r="17" spans="1:9" s="82" customFormat="1" ht="15.75" x14ac:dyDescent="0.25">
      <c r="F17" s="392"/>
      <c r="I17" s="392"/>
    </row>
    <row r="18" spans="1:9" s="84" customFormat="1" ht="23.25" customHeight="1" x14ac:dyDescent="0.25">
      <c r="A18" s="97" t="s">
        <v>173</v>
      </c>
      <c r="C18" s="378"/>
      <c r="E18" s="714" t="s">
        <v>742</v>
      </c>
      <c r="F18" s="379"/>
      <c r="I18" s="415"/>
    </row>
    <row r="19" spans="1:9" s="389" customFormat="1" ht="12.75" x14ac:dyDescent="0.25">
      <c r="C19" s="391" t="s">
        <v>171</v>
      </c>
      <c r="E19" s="391" t="s">
        <v>172</v>
      </c>
      <c r="F19" s="393"/>
      <c r="I19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E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topLeftCell="A7" zoomScale="80" zoomScaleSheetLayoutView="80" workbookViewId="0">
      <selection activeCell="Q15" sqref="Q1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642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1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110590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75" x14ac:dyDescent="0.3">
      <c r="A35" s="495"/>
      <c r="B35" s="507" t="s">
        <v>201</v>
      </c>
      <c r="C35" s="492"/>
      <c r="D35" s="467"/>
      <c r="E35" s="492">
        <v>1</v>
      </c>
      <c r="F35" s="467">
        <v>110590</v>
      </c>
      <c r="G35" s="220"/>
      <c r="H35" s="220"/>
      <c r="I35" s="220">
        <f t="shared" si="0"/>
        <v>110590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110590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topLeftCell="A8" zoomScale="80" zoomScaleSheetLayoutView="80" workbookViewId="0">
      <selection activeCell="Q15" sqref="Q1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643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113240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75" x14ac:dyDescent="0.3">
      <c r="A35" s="495"/>
      <c r="B35" s="507" t="s">
        <v>201</v>
      </c>
      <c r="C35" s="492"/>
      <c r="D35" s="467"/>
      <c r="E35" s="492">
        <v>1</v>
      </c>
      <c r="F35" s="467">
        <v>113240</v>
      </c>
      <c r="G35" s="220"/>
      <c r="H35" s="220"/>
      <c r="I35" s="220">
        <f t="shared" si="0"/>
        <v>113240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113240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69"/>
  <sheetViews>
    <sheetView view="pageBreakPreview" topLeftCell="A4" zoomScale="80" zoomScaleNormal="60" zoomScaleSheetLayoutView="80" workbookViewId="0">
      <selection activeCell="A9" sqref="A9:I11"/>
    </sheetView>
  </sheetViews>
  <sheetFormatPr defaultColWidth="8.85546875" defaultRowHeight="15.75" x14ac:dyDescent="0.25"/>
  <cols>
    <col min="1" max="1" width="7.28515625" style="185" customWidth="1"/>
    <col min="2" max="2" width="91.28515625" style="185" customWidth="1"/>
    <col min="3" max="3" width="26.7109375" style="185" customWidth="1"/>
    <col min="4" max="4" width="42.7109375" style="185" customWidth="1"/>
    <col min="5" max="7" width="26.5703125" style="185" customWidth="1"/>
    <col min="8" max="256" width="8.85546875" style="185"/>
    <col min="257" max="257" width="7.28515625" style="185" customWidth="1"/>
    <col min="258" max="258" width="91.28515625" style="185" customWidth="1"/>
    <col min="259" max="259" width="26.7109375" style="185" customWidth="1"/>
    <col min="260" max="260" width="42.7109375" style="185" customWidth="1"/>
    <col min="261" max="261" width="11.85546875" style="185" bestFit="1" customWidth="1"/>
    <col min="262" max="512" width="8.85546875" style="185"/>
    <col min="513" max="513" width="7.28515625" style="185" customWidth="1"/>
    <col min="514" max="514" width="91.28515625" style="185" customWidth="1"/>
    <col min="515" max="515" width="26.7109375" style="185" customWidth="1"/>
    <col min="516" max="516" width="42.7109375" style="185" customWidth="1"/>
    <col min="517" max="517" width="11.85546875" style="185" bestFit="1" customWidth="1"/>
    <col min="518" max="768" width="8.85546875" style="185"/>
    <col min="769" max="769" width="7.28515625" style="185" customWidth="1"/>
    <col min="770" max="770" width="91.28515625" style="185" customWidth="1"/>
    <col min="771" max="771" width="26.7109375" style="185" customWidth="1"/>
    <col min="772" max="772" width="42.7109375" style="185" customWidth="1"/>
    <col min="773" max="773" width="11.85546875" style="185" bestFit="1" customWidth="1"/>
    <col min="774" max="1024" width="8.85546875" style="185"/>
    <col min="1025" max="1025" width="7.28515625" style="185" customWidth="1"/>
    <col min="1026" max="1026" width="91.28515625" style="185" customWidth="1"/>
    <col min="1027" max="1027" width="26.7109375" style="185" customWidth="1"/>
    <col min="1028" max="1028" width="42.7109375" style="185" customWidth="1"/>
    <col min="1029" max="1029" width="11.85546875" style="185" bestFit="1" customWidth="1"/>
    <col min="1030" max="1280" width="8.85546875" style="185"/>
    <col min="1281" max="1281" width="7.28515625" style="185" customWidth="1"/>
    <col min="1282" max="1282" width="91.28515625" style="185" customWidth="1"/>
    <col min="1283" max="1283" width="26.7109375" style="185" customWidth="1"/>
    <col min="1284" max="1284" width="42.7109375" style="185" customWidth="1"/>
    <col min="1285" max="1285" width="11.85546875" style="185" bestFit="1" customWidth="1"/>
    <col min="1286" max="1536" width="8.85546875" style="185"/>
    <col min="1537" max="1537" width="7.28515625" style="185" customWidth="1"/>
    <col min="1538" max="1538" width="91.28515625" style="185" customWidth="1"/>
    <col min="1539" max="1539" width="26.7109375" style="185" customWidth="1"/>
    <col min="1540" max="1540" width="42.7109375" style="185" customWidth="1"/>
    <col min="1541" max="1541" width="11.85546875" style="185" bestFit="1" customWidth="1"/>
    <col min="1542" max="1792" width="8.85546875" style="185"/>
    <col min="1793" max="1793" width="7.28515625" style="185" customWidth="1"/>
    <col min="1794" max="1794" width="91.28515625" style="185" customWidth="1"/>
    <col min="1795" max="1795" width="26.7109375" style="185" customWidth="1"/>
    <col min="1796" max="1796" width="42.7109375" style="185" customWidth="1"/>
    <col min="1797" max="1797" width="11.85546875" style="185" bestFit="1" customWidth="1"/>
    <col min="1798" max="2048" width="8.85546875" style="185"/>
    <col min="2049" max="2049" width="7.28515625" style="185" customWidth="1"/>
    <col min="2050" max="2050" width="91.28515625" style="185" customWidth="1"/>
    <col min="2051" max="2051" width="26.7109375" style="185" customWidth="1"/>
    <col min="2052" max="2052" width="42.7109375" style="185" customWidth="1"/>
    <col min="2053" max="2053" width="11.85546875" style="185" bestFit="1" customWidth="1"/>
    <col min="2054" max="2304" width="8.85546875" style="185"/>
    <col min="2305" max="2305" width="7.28515625" style="185" customWidth="1"/>
    <col min="2306" max="2306" width="91.28515625" style="185" customWidth="1"/>
    <col min="2307" max="2307" width="26.7109375" style="185" customWidth="1"/>
    <col min="2308" max="2308" width="42.7109375" style="185" customWidth="1"/>
    <col min="2309" max="2309" width="11.85546875" style="185" bestFit="1" customWidth="1"/>
    <col min="2310" max="2560" width="8.85546875" style="185"/>
    <col min="2561" max="2561" width="7.28515625" style="185" customWidth="1"/>
    <col min="2562" max="2562" width="91.28515625" style="185" customWidth="1"/>
    <col min="2563" max="2563" width="26.7109375" style="185" customWidth="1"/>
    <col min="2564" max="2564" width="42.7109375" style="185" customWidth="1"/>
    <col min="2565" max="2565" width="11.85546875" style="185" bestFit="1" customWidth="1"/>
    <col min="2566" max="2816" width="8.85546875" style="185"/>
    <col min="2817" max="2817" width="7.28515625" style="185" customWidth="1"/>
    <col min="2818" max="2818" width="91.28515625" style="185" customWidth="1"/>
    <col min="2819" max="2819" width="26.7109375" style="185" customWidth="1"/>
    <col min="2820" max="2820" width="42.7109375" style="185" customWidth="1"/>
    <col min="2821" max="2821" width="11.85546875" style="185" bestFit="1" customWidth="1"/>
    <col min="2822" max="3072" width="8.85546875" style="185"/>
    <col min="3073" max="3073" width="7.28515625" style="185" customWidth="1"/>
    <col min="3074" max="3074" width="91.28515625" style="185" customWidth="1"/>
    <col min="3075" max="3075" width="26.7109375" style="185" customWidth="1"/>
    <col min="3076" max="3076" width="42.7109375" style="185" customWidth="1"/>
    <col min="3077" max="3077" width="11.85546875" style="185" bestFit="1" customWidth="1"/>
    <col min="3078" max="3328" width="8.85546875" style="185"/>
    <col min="3329" max="3329" width="7.28515625" style="185" customWidth="1"/>
    <col min="3330" max="3330" width="91.28515625" style="185" customWidth="1"/>
    <col min="3331" max="3331" width="26.7109375" style="185" customWidth="1"/>
    <col min="3332" max="3332" width="42.7109375" style="185" customWidth="1"/>
    <col min="3333" max="3333" width="11.85546875" style="185" bestFit="1" customWidth="1"/>
    <col min="3334" max="3584" width="8.85546875" style="185"/>
    <col min="3585" max="3585" width="7.28515625" style="185" customWidth="1"/>
    <col min="3586" max="3586" width="91.28515625" style="185" customWidth="1"/>
    <col min="3587" max="3587" width="26.7109375" style="185" customWidth="1"/>
    <col min="3588" max="3588" width="42.7109375" style="185" customWidth="1"/>
    <col min="3589" max="3589" width="11.85546875" style="185" bestFit="1" customWidth="1"/>
    <col min="3590" max="3840" width="8.85546875" style="185"/>
    <col min="3841" max="3841" width="7.28515625" style="185" customWidth="1"/>
    <col min="3842" max="3842" width="91.28515625" style="185" customWidth="1"/>
    <col min="3843" max="3843" width="26.7109375" style="185" customWidth="1"/>
    <col min="3844" max="3844" width="42.7109375" style="185" customWidth="1"/>
    <col min="3845" max="3845" width="11.85546875" style="185" bestFit="1" customWidth="1"/>
    <col min="3846" max="4096" width="8.85546875" style="185"/>
    <col min="4097" max="4097" width="7.28515625" style="185" customWidth="1"/>
    <col min="4098" max="4098" width="91.28515625" style="185" customWidth="1"/>
    <col min="4099" max="4099" width="26.7109375" style="185" customWidth="1"/>
    <col min="4100" max="4100" width="42.7109375" style="185" customWidth="1"/>
    <col min="4101" max="4101" width="11.85546875" style="185" bestFit="1" customWidth="1"/>
    <col min="4102" max="4352" width="8.85546875" style="185"/>
    <col min="4353" max="4353" width="7.28515625" style="185" customWidth="1"/>
    <col min="4354" max="4354" width="91.28515625" style="185" customWidth="1"/>
    <col min="4355" max="4355" width="26.7109375" style="185" customWidth="1"/>
    <col min="4356" max="4356" width="42.7109375" style="185" customWidth="1"/>
    <col min="4357" max="4357" width="11.85546875" style="185" bestFit="1" customWidth="1"/>
    <col min="4358" max="4608" width="8.85546875" style="185"/>
    <col min="4609" max="4609" width="7.28515625" style="185" customWidth="1"/>
    <col min="4610" max="4610" width="91.28515625" style="185" customWidth="1"/>
    <col min="4611" max="4611" width="26.7109375" style="185" customWidth="1"/>
    <col min="4612" max="4612" width="42.7109375" style="185" customWidth="1"/>
    <col min="4613" max="4613" width="11.85546875" style="185" bestFit="1" customWidth="1"/>
    <col min="4614" max="4864" width="8.85546875" style="185"/>
    <col min="4865" max="4865" width="7.28515625" style="185" customWidth="1"/>
    <col min="4866" max="4866" width="91.28515625" style="185" customWidth="1"/>
    <col min="4867" max="4867" width="26.7109375" style="185" customWidth="1"/>
    <col min="4868" max="4868" width="42.7109375" style="185" customWidth="1"/>
    <col min="4869" max="4869" width="11.85546875" style="185" bestFit="1" customWidth="1"/>
    <col min="4870" max="5120" width="8.85546875" style="185"/>
    <col min="5121" max="5121" width="7.28515625" style="185" customWidth="1"/>
    <col min="5122" max="5122" width="91.28515625" style="185" customWidth="1"/>
    <col min="5123" max="5123" width="26.7109375" style="185" customWidth="1"/>
    <col min="5124" max="5124" width="42.7109375" style="185" customWidth="1"/>
    <col min="5125" max="5125" width="11.85546875" style="185" bestFit="1" customWidth="1"/>
    <col min="5126" max="5376" width="8.85546875" style="185"/>
    <col min="5377" max="5377" width="7.28515625" style="185" customWidth="1"/>
    <col min="5378" max="5378" width="91.28515625" style="185" customWidth="1"/>
    <col min="5379" max="5379" width="26.7109375" style="185" customWidth="1"/>
    <col min="5380" max="5380" width="42.7109375" style="185" customWidth="1"/>
    <col min="5381" max="5381" width="11.85546875" style="185" bestFit="1" customWidth="1"/>
    <col min="5382" max="5632" width="8.85546875" style="185"/>
    <col min="5633" max="5633" width="7.28515625" style="185" customWidth="1"/>
    <col min="5634" max="5634" width="91.28515625" style="185" customWidth="1"/>
    <col min="5635" max="5635" width="26.7109375" style="185" customWidth="1"/>
    <col min="5636" max="5636" width="42.7109375" style="185" customWidth="1"/>
    <col min="5637" max="5637" width="11.85546875" style="185" bestFit="1" customWidth="1"/>
    <col min="5638" max="5888" width="8.85546875" style="185"/>
    <col min="5889" max="5889" width="7.28515625" style="185" customWidth="1"/>
    <col min="5890" max="5890" width="91.28515625" style="185" customWidth="1"/>
    <col min="5891" max="5891" width="26.7109375" style="185" customWidth="1"/>
    <col min="5892" max="5892" width="42.7109375" style="185" customWidth="1"/>
    <col min="5893" max="5893" width="11.85546875" style="185" bestFit="1" customWidth="1"/>
    <col min="5894" max="6144" width="8.85546875" style="185"/>
    <col min="6145" max="6145" width="7.28515625" style="185" customWidth="1"/>
    <col min="6146" max="6146" width="91.28515625" style="185" customWidth="1"/>
    <col min="6147" max="6147" width="26.7109375" style="185" customWidth="1"/>
    <col min="6148" max="6148" width="42.7109375" style="185" customWidth="1"/>
    <col min="6149" max="6149" width="11.85546875" style="185" bestFit="1" customWidth="1"/>
    <col min="6150" max="6400" width="8.85546875" style="185"/>
    <col min="6401" max="6401" width="7.28515625" style="185" customWidth="1"/>
    <col min="6402" max="6402" width="91.28515625" style="185" customWidth="1"/>
    <col min="6403" max="6403" width="26.7109375" style="185" customWidth="1"/>
    <col min="6404" max="6404" width="42.7109375" style="185" customWidth="1"/>
    <col min="6405" max="6405" width="11.85546875" style="185" bestFit="1" customWidth="1"/>
    <col min="6406" max="6656" width="8.85546875" style="185"/>
    <col min="6657" max="6657" width="7.28515625" style="185" customWidth="1"/>
    <col min="6658" max="6658" width="91.28515625" style="185" customWidth="1"/>
    <col min="6659" max="6659" width="26.7109375" style="185" customWidth="1"/>
    <col min="6660" max="6660" width="42.7109375" style="185" customWidth="1"/>
    <col min="6661" max="6661" width="11.85546875" style="185" bestFit="1" customWidth="1"/>
    <col min="6662" max="6912" width="8.85546875" style="185"/>
    <col min="6913" max="6913" width="7.28515625" style="185" customWidth="1"/>
    <col min="6914" max="6914" width="91.28515625" style="185" customWidth="1"/>
    <col min="6915" max="6915" width="26.7109375" style="185" customWidth="1"/>
    <col min="6916" max="6916" width="42.7109375" style="185" customWidth="1"/>
    <col min="6917" max="6917" width="11.85546875" style="185" bestFit="1" customWidth="1"/>
    <col min="6918" max="7168" width="8.85546875" style="185"/>
    <col min="7169" max="7169" width="7.28515625" style="185" customWidth="1"/>
    <col min="7170" max="7170" width="91.28515625" style="185" customWidth="1"/>
    <col min="7171" max="7171" width="26.7109375" style="185" customWidth="1"/>
    <col min="7172" max="7172" width="42.7109375" style="185" customWidth="1"/>
    <col min="7173" max="7173" width="11.85546875" style="185" bestFit="1" customWidth="1"/>
    <col min="7174" max="7424" width="8.85546875" style="185"/>
    <col min="7425" max="7425" width="7.28515625" style="185" customWidth="1"/>
    <col min="7426" max="7426" width="91.28515625" style="185" customWidth="1"/>
    <col min="7427" max="7427" width="26.7109375" style="185" customWidth="1"/>
    <col min="7428" max="7428" width="42.7109375" style="185" customWidth="1"/>
    <col min="7429" max="7429" width="11.85546875" style="185" bestFit="1" customWidth="1"/>
    <col min="7430" max="7680" width="8.85546875" style="185"/>
    <col min="7681" max="7681" width="7.28515625" style="185" customWidth="1"/>
    <col min="7682" max="7682" width="91.28515625" style="185" customWidth="1"/>
    <col min="7683" max="7683" width="26.7109375" style="185" customWidth="1"/>
    <col min="7684" max="7684" width="42.7109375" style="185" customWidth="1"/>
    <col min="7685" max="7685" width="11.85546875" style="185" bestFit="1" customWidth="1"/>
    <col min="7686" max="7936" width="8.85546875" style="185"/>
    <col min="7937" max="7937" width="7.28515625" style="185" customWidth="1"/>
    <col min="7938" max="7938" width="91.28515625" style="185" customWidth="1"/>
    <col min="7939" max="7939" width="26.7109375" style="185" customWidth="1"/>
    <col min="7940" max="7940" width="42.7109375" style="185" customWidth="1"/>
    <col min="7941" max="7941" width="11.85546875" style="185" bestFit="1" customWidth="1"/>
    <col min="7942" max="8192" width="8.85546875" style="185"/>
    <col min="8193" max="8193" width="7.28515625" style="185" customWidth="1"/>
    <col min="8194" max="8194" width="91.28515625" style="185" customWidth="1"/>
    <col min="8195" max="8195" width="26.7109375" style="185" customWidth="1"/>
    <col min="8196" max="8196" width="42.7109375" style="185" customWidth="1"/>
    <col min="8197" max="8197" width="11.85546875" style="185" bestFit="1" customWidth="1"/>
    <col min="8198" max="8448" width="8.85546875" style="185"/>
    <col min="8449" max="8449" width="7.28515625" style="185" customWidth="1"/>
    <col min="8450" max="8450" width="91.28515625" style="185" customWidth="1"/>
    <col min="8451" max="8451" width="26.7109375" style="185" customWidth="1"/>
    <col min="8452" max="8452" width="42.7109375" style="185" customWidth="1"/>
    <col min="8453" max="8453" width="11.85546875" style="185" bestFit="1" customWidth="1"/>
    <col min="8454" max="8704" width="8.85546875" style="185"/>
    <col min="8705" max="8705" width="7.28515625" style="185" customWidth="1"/>
    <col min="8706" max="8706" width="91.28515625" style="185" customWidth="1"/>
    <col min="8707" max="8707" width="26.7109375" style="185" customWidth="1"/>
    <col min="8708" max="8708" width="42.7109375" style="185" customWidth="1"/>
    <col min="8709" max="8709" width="11.85546875" style="185" bestFit="1" customWidth="1"/>
    <col min="8710" max="8960" width="8.85546875" style="185"/>
    <col min="8961" max="8961" width="7.28515625" style="185" customWidth="1"/>
    <col min="8962" max="8962" width="91.28515625" style="185" customWidth="1"/>
    <col min="8963" max="8963" width="26.7109375" style="185" customWidth="1"/>
    <col min="8964" max="8964" width="42.7109375" style="185" customWidth="1"/>
    <col min="8965" max="8965" width="11.85546875" style="185" bestFit="1" customWidth="1"/>
    <col min="8966" max="9216" width="8.85546875" style="185"/>
    <col min="9217" max="9217" width="7.28515625" style="185" customWidth="1"/>
    <col min="9218" max="9218" width="91.28515625" style="185" customWidth="1"/>
    <col min="9219" max="9219" width="26.7109375" style="185" customWidth="1"/>
    <col min="9220" max="9220" width="42.7109375" style="185" customWidth="1"/>
    <col min="9221" max="9221" width="11.85546875" style="185" bestFit="1" customWidth="1"/>
    <col min="9222" max="9472" width="8.85546875" style="185"/>
    <col min="9473" max="9473" width="7.28515625" style="185" customWidth="1"/>
    <col min="9474" max="9474" width="91.28515625" style="185" customWidth="1"/>
    <col min="9475" max="9475" width="26.7109375" style="185" customWidth="1"/>
    <col min="9476" max="9476" width="42.7109375" style="185" customWidth="1"/>
    <col min="9477" max="9477" width="11.85546875" style="185" bestFit="1" customWidth="1"/>
    <col min="9478" max="9728" width="8.85546875" style="185"/>
    <col min="9729" max="9729" width="7.28515625" style="185" customWidth="1"/>
    <col min="9730" max="9730" width="91.28515625" style="185" customWidth="1"/>
    <col min="9731" max="9731" width="26.7109375" style="185" customWidth="1"/>
    <col min="9732" max="9732" width="42.7109375" style="185" customWidth="1"/>
    <col min="9733" max="9733" width="11.85546875" style="185" bestFit="1" customWidth="1"/>
    <col min="9734" max="9984" width="8.85546875" style="185"/>
    <col min="9985" max="9985" width="7.28515625" style="185" customWidth="1"/>
    <col min="9986" max="9986" width="91.28515625" style="185" customWidth="1"/>
    <col min="9987" max="9987" width="26.7109375" style="185" customWidth="1"/>
    <col min="9988" max="9988" width="42.7109375" style="185" customWidth="1"/>
    <col min="9989" max="9989" width="11.85546875" style="185" bestFit="1" customWidth="1"/>
    <col min="9990" max="10240" width="8.85546875" style="185"/>
    <col min="10241" max="10241" width="7.28515625" style="185" customWidth="1"/>
    <col min="10242" max="10242" width="91.28515625" style="185" customWidth="1"/>
    <col min="10243" max="10243" width="26.7109375" style="185" customWidth="1"/>
    <col min="10244" max="10244" width="42.7109375" style="185" customWidth="1"/>
    <col min="10245" max="10245" width="11.85546875" style="185" bestFit="1" customWidth="1"/>
    <col min="10246" max="10496" width="8.85546875" style="185"/>
    <col min="10497" max="10497" width="7.28515625" style="185" customWidth="1"/>
    <col min="10498" max="10498" width="91.28515625" style="185" customWidth="1"/>
    <col min="10499" max="10499" width="26.7109375" style="185" customWidth="1"/>
    <col min="10500" max="10500" width="42.7109375" style="185" customWidth="1"/>
    <col min="10501" max="10501" width="11.85546875" style="185" bestFit="1" customWidth="1"/>
    <col min="10502" max="10752" width="8.85546875" style="185"/>
    <col min="10753" max="10753" width="7.28515625" style="185" customWidth="1"/>
    <col min="10754" max="10754" width="91.28515625" style="185" customWidth="1"/>
    <col min="10755" max="10755" width="26.7109375" style="185" customWidth="1"/>
    <col min="10756" max="10756" width="42.7109375" style="185" customWidth="1"/>
    <col min="10757" max="10757" width="11.85546875" style="185" bestFit="1" customWidth="1"/>
    <col min="10758" max="11008" width="8.85546875" style="185"/>
    <col min="11009" max="11009" width="7.28515625" style="185" customWidth="1"/>
    <col min="11010" max="11010" width="91.28515625" style="185" customWidth="1"/>
    <col min="11011" max="11011" width="26.7109375" style="185" customWidth="1"/>
    <col min="11012" max="11012" width="42.7109375" style="185" customWidth="1"/>
    <col min="11013" max="11013" width="11.85546875" style="185" bestFit="1" customWidth="1"/>
    <col min="11014" max="11264" width="8.85546875" style="185"/>
    <col min="11265" max="11265" width="7.28515625" style="185" customWidth="1"/>
    <col min="11266" max="11266" width="91.28515625" style="185" customWidth="1"/>
    <col min="11267" max="11267" width="26.7109375" style="185" customWidth="1"/>
    <col min="11268" max="11268" width="42.7109375" style="185" customWidth="1"/>
    <col min="11269" max="11269" width="11.85546875" style="185" bestFit="1" customWidth="1"/>
    <col min="11270" max="11520" width="8.85546875" style="185"/>
    <col min="11521" max="11521" width="7.28515625" style="185" customWidth="1"/>
    <col min="11522" max="11522" width="91.28515625" style="185" customWidth="1"/>
    <col min="11523" max="11523" width="26.7109375" style="185" customWidth="1"/>
    <col min="11524" max="11524" width="42.7109375" style="185" customWidth="1"/>
    <col min="11525" max="11525" width="11.85546875" style="185" bestFit="1" customWidth="1"/>
    <col min="11526" max="11776" width="8.85546875" style="185"/>
    <col min="11777" max="11777" width="7.28515625" style="185" customWidth="1"/>
    <col min="11778" max="11778" width="91.28515625" style="185" customWidth="1"/>
    <col min="11779" max="11779" width="26.7109375" style="185" customWidth="1"/>
    <col min="11780" max="11780" width="42.7109375" style="185" customWidth="1"/>
    <col min="11781" max="11781" width="11.85546875" style="185" bestFit="1" customWidth="1"/>
    <col min="11782" max="12032" width="8.85546875" style="185"/>
    <col min="12033" max="12033" width="7.28515625" style="185" customWidth="1"/>
    <col min="12034" max="12034" width="91.28515625" style="185" customWidth="1"/>
    <col min="12035" max="12035" width="26.7109375" style="185" customWidth="1"/>
    <col min="12036" max="12036" width="42.7109375" style="185" customWidth="1"/>
    <col min="12037" max="12037" width="11.85546875" style="185" bestFit="1" customWidth="1"/>
    <col min="12038" max="12288" width="8.85546875" style="185"/>
    <col min="12289" max="12289" width="7.28515625" style="185" customWidth="1"/>
    <col min="12290" max="12290" width="91.28515625" style="185" customWidth="1"/>
    <col min="12291" max="12291" width="26.7109375" style="185" customWidth="1"/>
    <col min="12292" max="12292" width="42.7109375" style="185" customWidth="1"/>
    <col min="12293" max="12293" width="11.85546875" style="185" bestFit="1" customWidth="1"/>
    <col min="12294" max="12544" width="8.85546875" style="185"/>
    <col min="12545" max="12545" width="7.28515625" style="185" customWidth="1"/>
    <col min="12546" max="12546" width="91.28515625" style="185" customWidth="1"/>
    <col min="12547" max="12547" width="26.7109375" style="185" customWidth="1"/>
    <col min="12548" max="12548" width="42.7109375" style="185" customWidth="1"/>
    <col min="12549" max="12549" width="11.85546875" style="185" bestFit="1" customWidth="1"/>
    <col min="12550" max="12800" width="8.85546875" style="185"/>
    <col min="12801" max="12801" width="7.28515625" style="185" customWidth="1"/>
    <col min="12802" max="12802" width="91.28515625" style="185" customWidth="1"/>
    <col min="12803" max="12803" width="26.7109375" style="185" customWidth="1"/>
    <col min="12804" max="12804" width="42.7109375" style="185" customWidth="1"/>
    <col min="12805" max="12805" width="11.85546875" style="185" bestFit="1" customWidth="1"/>
    <col min="12806" max="13056" width="8.85546875" style="185"/>
    <col min="13057" max="13057" width="7.28515625" style="185" customWidth="1"/>
    <col min="13058" max="13058" width="91.28515625" style="185" customWidth="1"/>
    <col min="13059" max="13059" width="26.7109375" style="185" customWidth="1"/>
    <col min="13060" max="13060" width="42.7109375" style="185" customWidth="1"/>
    <col min="13061" max="13061" width="11.85546875" style="185" bestFit="1" customWidth="1"/>
    <col min="13062" max="13312" width="8.85546875" style="185"/>
    <col min="13313" max="13313" width="7.28515625" style="185" customWidth="1"/>
    <col min="13314" max="13314" width="91.28515625" style="185" customWidth="1"/>
    <col min="13315" max="13315" width="26.7109375" style="185" customWidth="1"/>
    <col min="13316" max="13316" width="42.7109375" style="185" customWidth="1"/>
    <col min="13317" max="13317" width="11.85546875" style="185" bestFit="1" customWidth="1"/>
    <col min="13318" max="13568" width="8.85546875" style="185"/>
    <col min="13569" max="13569" width="7.28515625" style="185" customWidth="1"/>
    <col min="13570" max="13570" width="91.28515625" style="185" customWidth="1"/>
    <col min="13571" max="13571" width="26.7109375" style="185" customWidth="1"/>
    <col min="13572" max="13572" width="42.7109375" style="185" customWidth="1"/>
    <col min="13573" max="13573" width="11.85546875" style="185" bestFit="1" customWidth="1"/>
    <col min="13574" max="13824" width="8.85546875" style="185"/>
    <col min="13825" max="13825" width="7.28515625" style="185" customWidth="1"/>
    <col min="13826" max="13826" width="91.28515625" style="185" customWidth="1"/>
    <col min="13827" max="13827" width="26.7109375" style="185" customWidth="1"/>
    <col min="13828" max="13828" width="42.7109375" style="185" customWidth="1"/>
    <col min="13829" max="13829" width="11.85546875" style="185" bestFit="1" customWidth="1"/>
    <col min="13830" max="14080" width="8.85546875" style="185"/>
    <col min="14081" max="14081" width="7.28515625" style="185" customWidth="1"/>
    <col min="14082" max="14082" width="91.28515625" style="185" customWidth="1"/>
    <col min="14083" max="14083" width="26.7109375" style="185" customWidth="1"/>
    <col min="14084" max="14084" width="42.7109375" style="185" customWidth="1"/>
    <col min="14085" max="14085" width="11.85546875" style="185" bestFit="1" customWidth="1"/>
    <col min="14086" max="14336" width="8.85546875" style="185"/>
    <col min="14337" max="14337" width="7.28515625" style="185" customWidth="1"/>
    <col min="14338" max="14338" width="91.28515625" style="185" customWidth="1"/>
    <col min="14339" max="14339" width="26.7109375" style="185" customWidth="1"/>
    <col min="14340" max="14340" width="42.7109375" style="185" customWidth="1"/>
    <col min="14341" max="14341" width="11.85546875" style="185" bestFit="1" customWidth="1"/>
    <col min="14342" max="14592" width="8.85546875" style="185"/>
    <col min="14593" max="14593" width="7.28515625" style="185" customWidth="1"/>
    <col min="14594" max="14594" width="91.28515625" style="185" customWidth="1"/>
    <col min="14595" max="14595" width="26.7109375" style="185" customWidth="1"/>
    <col min="14596" max="14596" width="42.7109375" style="185" customWidth="1"/>
    <col min="14597" max="14597" width="11.85546875" style="185" bestFit="1" customWidth="1"/>
    <col min="14598" max="14848" width="8.85546875" style="185"/>
    <col min="14849" max="14849" width="7.28515625" style="185" customWidth="1"/>
    <col min="14850" max="14850" width="91.28515625" style="185" customWidth="1"/>
    <col min="14851" max="14851" width="26.7109375" style="185" customWidth="1"/>
    <col min="14852" max="14852" width="42.7109375" style="185" customWidth="1"/>
    <col min="14853" max="14853" width="11.85546875" style="185" bestFit="1" customWidth="1"/>
    <col min="14854" max="15104" width="8.85546875" style="185"/>
    <col min="15105" max="15105" width="7.28515625" style="185" customWidth="1"/>
    <col min="15106" max="15106" width="91.28515625" style="185" customWidth="1"/>
    <col min="15107" max="15107" width="26.7109375" style="185" customWidth="1"/>
    <col min="15108" max="15108" width="42.7109375" style="185" customWidth="1"/>
    <col min="15109" max="15109" width="11.85546875" style="185" bestFit="1" customWidth="1"/>
    <col min="15110" max="15360" width="8.85546875" style="185"/>
    <col min="15361" max="15361" width="7.28515625" style="185" customWidth="1"/>
    <col min="15362" max="15362" width="91.28515625" style="185" customWidth="1"/>
    <col min="15363" max="15363" width="26.7109375" style="185" customWidth="1"/>
    <col min="15364" max="15364" width="42.7109375" style="185" customWidth="1"/>
    <col min="15365" max="15365" width="11.85546875" style="185" bestFit="1" customWidth="1"/>
    <col min="15366" max="15616" width="8.85546875" style="185"/>
    <col min="15617" max="15617" width="7.28515625" style="185" customWidth="1"/>
    <col min="15618" max="15618" width="91.28515625" style="185" customWidth="1"/>
    <col min="15619" max="15619" width="26.7109375" style="185" customWidth="1"/>
    <col min="15620" max="15620" width="42.7109375" style="185" customWidth="1"/>
    <col min="15621" max="15621" width="11.85546875" style="185" bestFit="1" customWidth="1"/>
    <col min="15622" max="15872" width="8.85546875" style="185"/>
    <col min="15873" max="15873" width="7.28515625" style="185" customWidth="1"/>
    <col min="15874" max="15874" width="91.28515625" style="185" customWidth="1"/>
    <col min="15875" max="15875" width="26.7109375" style="185" customWidth="1"/>
    <col min="15876" max="15876" width="42.7109375" style="185" customWidth="1"/>
    <col min="15877" max="15877" width="11.85546875" style="185" bestFit="1" customWidth="1"/>
    <col min="15878" max="16128" width="8.85546875" style="185"/>
    <col min="16129" max="16129" width="7.28515625" style="185" customWidth="1"/>
    <col min="16130" max="16130" width="91.28515625" style="185" customWidth="1"/>
    <col min="16131" max="16131" width="26.7109375" style="185" customWidth="1"/>
    <col min="16132" max="16132" width="42.7109375" style="185" customWidth="1"/>
    <col min="16133" max="16133" width="11.85546875" style="185" bestFit="1" customWidth="1"/>
    <col min="16134" max="16384" width="8.85546875" style="185"/>
  </cols>
  <sheetData>
    <row r="1" spans="1:11" ht="18.75" x14ac:dyDescent="0.3">
      <c r="A1" s="178"/>
      <c r="B1" s="178"/>
      <c r="C1" s="178"/>
      <c r="D1" s="372" t="s">
        <v>527</v>
      </c>
    </row>
    <row r="2" spans="1:11" ht="12.75" customHeight="1" x14ac:dyDescent="0.3">
      <c r="A2" s="178"/>
      <c r="B2" s="178"/>
      <c r="C2" s="178"/>
      <c r="D2" s="178"/>
    </row>
    <row r="3" spans="1:11" ht="29.25" customHeight="1" x14ac:dyDescent="0.25">
      <c r="A3" s="1211" t="s">
        <v>654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84"/>
      <c r="B8" s="178"/>
      <c r="C8" s="178"/>
      <c r="D8" s="178"/>
      <c r="E8" s="285"/>
      <c r="F8" s="285"/>
      <c r="G8" s="285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</row>
    <row r="14" spans="1:11" s="274" customFormat="1" ht="18.75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si="0"/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67" customFormat="1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s="274" customFormat="1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82" customFormat="1" ht="23.25" customHeigh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18.75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267" customFormat="1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s="267" customFormat="1" ht="18.75" x14ac:dyDescent="0.3">
      <c r="A29" s="161"/>
      <c r="B29" s="116"/>
      <c r="C29" s="260"/>
      <c r="D29" s="521"/>
      <c r="E29" s="525"/>
      <c r="F29" s="220"/>
      <c r="G29" s="220"/>
    </row>
    <row r="30" spans="1:7" s="267" customFormat="1" ht="18.75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SUM(F13:F29)</f>
        <v>0</v>
      </c>
      <c r="G30" s="223">
        <f>SUM(G13:G29)</f>
        <v>0</v>
      </c>
    </row>
    <row r="31" spans="1:7" s="267" customFormat="1" ht="18.75" x14ac:dyDescent="0.3">
      <c r="A31" s="544"/>
      <c r="B31" s="545"/>
      <c r="C31" s="546"/>
      <c r="D31" s="547"/>
      <c r="E31" s="548"/>
      <c r="F31" s="548"/>
      <c r="G31" s="548"/>
    </row>
    <row r="32" spans="1:7" s="267" customFormat="1" ht="18.75" x14ac:dyDescent="0.25">
      <c r="A32" s="97" t="s">
        <v>541</v>
      </c>
      <c r="B32" s="84"/>
      <c r="C32" s="378"/>
      <c r="D32" s="604" t="s">
        <v>694</v>
      </c>
      <c r="E32" s="84"/>
      <c r="F32" s="181"/>
      <c r="G32" s="84"/>
    </row>
    <row r="33" spans="1:7" s="267" customFormat="1" x14ac:dyDescent="0.25">
      <c r="A33" s="181"/>
      <c r="B33" s="389"/>
      <c r="C33" s="391" t="s">
        <v>171</v>
      </c>
      <c r="D33" s="391" t="s">
        <v>172</v>
      </c>
      <c r="E33" s="389"/>
      <c r="F33" s="181"/>
      <c r="G33" s="389"/>
    </row>
    <row r="34" spans="1:7" s="267" customFormat="1" x14ac:dyDescent="0.25">
      <c r="A34" s="389"/>
      <c r="B34" s="82"/>
      <c r="C34" s="82"/>
      <c r="D34" s="82"/>
      <c r="E34" s="82"/>
      <c r="F34" s="181"/>
      <c r="G34" s="82"/>
    </row>
    <row r="35" spans="1:7" s="267" customFormat="1" ht="18.75" x14ac:dyDescent="0.25">
      <c r="A35" s="97" t="s">
        <v>173</v>
      </c>
      <c r="B35" s="84"/>
      <c r="C35" s="378"/>
      <c r="D35" s="714" t="s">
        <v>742</v>
      </c>
      <c r="E35" s="84"/>
      <c r="F35" s="181"/>
      <c r="G35" s="84"/>
    </row>
    <row r="36" spans="1:7" s="267" customFormat="1" x14ac:dyDescent="0.25">
      <c r="A36" s="181"/>
      <c r="B36" s="389"/>
      <c r="C36" s="391" t="s">
        <v>171</v>
      </c>
      <c r="D36" s="391" t="s">
        <v>172</v>
      </c>
      <c r="E36" s="389"/>
      <c r="F36" s="181"/>
      <c r="G36" s="389"/>
    </row>
    <row r="45" spans="1:7" ht="15.75" hidden="1" customHeight="1" x14ac:dyDescent="0.25"/>
    <row r="46" spans="1:7" ht="15.75" hidden="1" customHeight="1" x14ac:dyDescent="0.25"/>
    <row r="47" spans="1:7" ht="15.75" hidden="1" customHeight="1" x14ac:dyDescent="0.25"/>
    <row r="48" spans="1:7" ht="15.75" hidden="1" customHeight="1" x14ac:dyDescent="0.25"/>
    <row r="49" ht="15.75" hidden="1" customHeight="1" x14ac:dyDescent="0.25"/>
    <row r="50" ht="15.75" hidden="1" customHeight="1" x14ac:dyDescent="0.25"/>
    <row r="51" ht="21.75" hidden="1" customHeight="1" x14ac:dyDescent="0.25"/>
    <row r="56" ht="15.75" hidden="1" customHeight="1" x14ac:dyDescent="0.25"/>
    <row r="57" ht="15.75" hidden="1" customHeight="1" x14ac:dyDescent="0.25"/>
    <row r="58" ht="15.75" hidden="1" customHeight="1" x14ac:dyDescent="0.25"/>
    <row r="59" ht="15.75" hidden="1" customHeight="1" x14ac:dyDescent="0.25"/>
    <row r="60" ht="15.75" hidden="1" customHeight="1" x14ac:dyDescent="0.25"/>
    <row r="61" ht="15.75" hidden="1" customHeight="1" x14ac:dyDescent="0.25"/>
    <row r="62" ht="15.75" hidden="1" customHeight="1" x14ac:dyDescent="0.25"/>
    <row r="63" ht="15.75" hidden="1" customHeight="1" x14ac:dyDescent="0.25"/>
    <row r="67" ht="15.75" hidden="1" customHeight="1" x14ac:dyDescent="0.25"/>
    <row r="68" ht="15.75" hidden="1" customHeight="1" x14ac:dyDescent="0.25"/>
    <row r="69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69"/>
  <sheetViews>
    <sheetView view="pageBreakPreview" zoomScale="80" zoomScaleNormal="60" zoomScaleSheetLayoutView="80" workbookViewId="0">
      <selection activeCell="A9" sqref="A9:I11"/>
    </sheetView>
  </sheetViews>
  <sheetFormatPr defaultColWidth="8.85546875" defaultRowHeight="15.75" x14ac:dyDescent="0.25"/>
  <cols>
    <col min="1" max="1" width="7.28515625" style="185" customWidth="1"/>
    <col min="2" max="2" width="91.28515625" style="185" customWidth="1"/>
    <col min="3" max="3" width="26.7109375" style="185" customWidth="1"/>
    <col min="4" max="4" width="42.7109375" style="185" customWidth="1"/>
    <col min="5" max="7" width="26.5703125" style="185" customWidth="1"/>
    <col min="8" max="256" width="8.85546875" style="185"/>
    <col min="257" max="257" width="7.28515625" style="185" customWidth="1"/>
    <col min="258" max="258" width="91.28515625" style="185" customWidth="1"/>
    <col min="259" max="259" width="26.7109375" style="185" customWidth="1"/>
    <col min="260" max="260" width="42.7109375" style="185" customWidth="1"/>
    <col min="261" max="261" width="11.85546875" style="185" bestFit="1" customWidth="1"/>
    <col min="262" max="512" width="8.85546875" style="185"/>
    <col min="513" max="513" width="7.28515625" style="185" customWidth="1"/>
    <col min="514" max="514" width="91.28515625" style="185" customWidth="1"/>
    <col min="515" max="515" width="26.7109375" style="185" customWidth="1"/>
    <col min="516" max="516" width="42.7109375" style="185" customWidth="1"/>
    <col min="517" max="517" width="11.85546875" style="185" bestFit="1" customWidth="1"/>
    <col min="518" max="768" width="8.85546875" style="185"/>
    <col min="769" max="769" width="7.28515625" style="185" customWidth="1"/>
    <col min="770" max="770" width="91.28515625" style="185" customWidth="1"/>
    <col min="771" max="771" width="26.7109375" style="185" customWidth="1"/>
    <col min="772" max="772" width="42.7109375" style="185" customWidth="1"/>
    <col min="773" max="773" width="11.85546875" style="185" bestFit="1" customWidth="1"/>
    <col min="774" max="1024" width="8.85546875" style="185"/>
    <col min="1025" max="1025" width="7.28515625" style="185" customWidth="1"/>
    <col min="1026" max="1026" width="91.28515625" style="185" customWidth="1"/>
    <col min="1027" max="1027" width="26.7109375" style="185" customWidth="1"/>
    <col min="1028" max="1028" width="42.7109375" style="185" customWidth="1"/>
    <col min="1029" max="1029" width="11.85546875" style="185" bestFit="1" customWidth="1"/>
    <col min="1030" max="1280" width="8.85546875" style="185"/>
    <col min="1281" max="1281" width="7.28515625" style="185" customWidth="1"/>
    <col min="1282" max="1282" width="91.28515625" style="185" customWidth="1"/>
    <col min="1283" max="1283" width="26.7109375" style="185" customWidth="1"/>
    <col min="1284" max="1284" width="42.7109375" style="185" customWidth="1"/>
    <col min="1285" max="1285" width="11.85546875" style="185" bestFit="1" customWidth="1"/>
    <col min="1286" max="1536" width="8.85546875" style="185"/>
    <col min="1537" max="1537" width="7.28515625" style="185" customWidth="1"/>
    <col min="1538" max="1538" width="91.28515625" style="185" customWidth="1"/>
    <col min="1539" max="1539" width="26.7109375" style="185" customWidth="1"/>
    <col min="1540" max="1540" width="42.7109375" style="185" customWidth="1"/>
    <col min="1541" max="1541" width="11.85546875" style="185" bestFit="1" customWidth="1"/>
    <col min="1542" max="1792" width="8.85546875" style="185"/>
    <col min="1793" max="1793" width="7.28515625" style="185" customWidth="1"/>
    <col min="1794" max="1794" width="91.28515625" style="185" customWidth="1"/>
    <col min="1795" max="1795" width="26.7109375" style="185" customWidth="1"/>
    <col min="1796" max="1796" width="42.7109375" style="185" customWidth="1"/>
    <col min="1797" max="1797" width="11.85546875" style="185" bestFit="1" customWidth="1"/>
    <col min="1798" max="2048" width="8.85546875" style="185"/>
    <col min="2049" max="2049" width="7.28515625" style="185" customWidth="1"/>
    <col min="2050" max="2050" width="91.28515625" style="185" customWidth="1"/>
    <col min="2051" max="2051" width="26.7109375" style="185" customWidth="1"/>
    <col min="2052" max="2052" width="42.7109375" style="185" customWidth="1"/>
    <col min="2053" max="2053" width="11.85546875" style="185" bestFit="1" customWidth="1"/>
    <col min="2054" max="2304" width="8.85546875" style="185"/>
    <col min="2305" max="2305" width="7.28515625" style="185" customWidth="1"/>
    <col min="2306" max="2306" width="91.28515625" style="185" customWidth="1"/>
    <col min="2307" max="2307" width="26.7109375" style="185" customWidth="1"/>
    <col min="2308" max="2308" width="42.7109375" style="185" customWidth="1"/>
    <col min="2309" max="2309" width="11.85546875" style="185" bestFit="1" customWidth="1"/>
    <col min="2310" max="2560" width="8.85546875" style="185"/>
    <col min="2561" max="2561" width="7.28515625" style="185" customWidth="1"/>
    <col min="2562" max="2562" width="91.28515625" style="185" customWidth="1"/>
    <col min="2563" max="2563" width="26.7109375" style="185" customWidth="1"/>
    <col min="2564" max="2564" width="42.7109375" style="185" customWidth="1"/>
    <col min="2565" max="2565" width="11.85546875" style="185" bestFit="1" customWidth="1"/>
    <col min="2566" max="2816" width="8.85546875" style="185"/>
    <col min="2817" max="2817" width="7.28515625" style="185" customWidth="1"/>
    <col min="2818" max="2818" width="91.28515625" style="185" customWidth="1"/>
    <col min="2819" max="2819" width="26.7109375" style="185" customWidth="1"/>
    <col min="2820" max="2820" width="42.7109375" style="185" customWidth="1"/>
    <col min="2821" max="2821" width="11.85546875" style="185" bestFit="1" customWidth="1"/>
    <col min="2822" max="3072" width="8.85546875" style="185"/>
    <col min="3073" max="3073" width="7.28515625" style="185" customWidth="1"/>
    <col min="3074" max="3074" width="91.28515625" style="185" customWidth="1"/>
    <col min="3075" max="3075" width="26.7109375" style="185" customWidth="1"/>
    <col min="3076" max="3076" width="42.7109375" style="185" customWidth="1"/>
    <col min="3077" max="3077" width="11.85546875" style="185" bestFit="1" customWidth="1"/>
    <col min="3078" max="3328" width="8.85546875" style="185"/>
    <col min="3329" max="3329" width="7.28515625" style="185" customWidth="1"/>
    <col min="3330" max="3330" width="91.28515625" style="185" customWidth="1"/>
    <col min="3331" max="3331" width="26.7109375" style="185" customWidth="1"/>
    <col min="3332" max="3332" width="42.7109375" style="185" customWidth="1"/>
    <col min="3333" max="3333" width="11.85546875" style="185" bestFit="1" customWidth="1"/>
    <col min="3334" max="3584" width="8.85546875" style="185"/>
    <col min="3585" max="3585" width="7.28515625" style="185" customWidth="1"/>
    <col min="3586" max="3586" width="91.28515625" style="185" customWidth="1"/>
    <col min="3587" max="3587" width="26.7109375" style="185" customWidth="1"/>
    <col min="3588" max="3588" width="42.7109375" style="185" customWidth="1"/>
    <col min="3589" max="3589" width="11.85546875" style="185" bestFit="1" customWidth="1"/>
    <col min="3590" max="3840" width="8.85546875" style="185"/>
    <col min="3841" max="3841" width="7.28515625" style="185" customWidth="1"/>
    <col min="3842" max="3842" width="91.28515625" style="185" customWidth="1"/>
    <col min="3843" max="3843" width="26.7109375" style="185" customWidth="1"/>
    <col min="3844" max="3844" width="42.7109375" style="185" customWidth="1"/>
    <col min="3845" max="3845" width="11.85546875" style="185" bestFit="1" customWidth="1"/>
    <col min="3846" max="4096" width="8.85546875" style="185"/>
    <col min="4097" max="4097" width="7.28515625" style="185" customWidth="1"/>
    <col min="4098" max="4098" width="91.28515625" style="185" customWidth="1"/>
    <col min="4099" max="4099" width="26.7109375" style="185" customWidth="1"/>
    <col min="4100" max="4100" width="42.7109375" style="185" customWidth="1"/>
    <col min="4101" max="4101" width="11.85546875" style="185" bestFit="1" customWidth="1"/>
    <col min="4102" max="4352" width="8.85546875" style="185"/>
    <col min="4353" max="4353" width="7.28515625" style="185" customWidth="1"/>
    <col min="4354" max="4354" width="91.28515625" style="185" customWidth="1"/>
    <col min="4355" max="4355" width="26.7109375" style="185" customWidth="1"/>
    <col min="4356" max="4356" width="42.7109375" style="185" customWidth="1"/>
    <col min="4357" max="4357" width="11.85546875" style="185" bestFit="1" customWidth="1"/>
    <col min="4358" max="4608" width="8.85546875" style="185"/>
    <col min="4609" max="4609" width="7.28515625" style="185" customWidth="1"/>
    <col min="4610" max="4610" width="91.28515625" style="185" customWidth="1"/>
    <col min="4611" max="4611" width="26.7109375" style="185" customWidth="1"/>
    <col min="4612" max="4612" width="42.7109375" style="185" customWidth="1"/>
    <col min="4613" max="4613" width="11.85546875" style="185" bestFit="1" customWidth="1"/>
    <col min="4614" max="4864" width="8.85546875" style="185"/>
    <col min="4865" max="4865" width="7.28515625" style="185" customWidth="1"/>
    <col min="4866" max="4866" width="91.28515625" style="185" customWidth="1"/>
    <col min="4867" max="4867" width="26.7109375" style="185" customWidth="1"/>
    <col min="4868" max="4868" width="42.7109375" style="185" customWidth="1"/>
    <col min="4869" max="4869" width="11.85546875" style="185" bestFit="1" customWidth="1"/>
    <col min="4870" max="5120" width="8.85546875" style="185"/>
    <col min="5121" max="5121" width="7.28515625" style="185" customWidth="1"/>
    <col min="5122" max="5122" width="91.28515625" style="185" customWidth="1"/>
    <col min="5123" max="5123" width="26.7109375" style="185" customWidth="1"/>
    <col min="5124" max="5124" width="42.7109375" style="185" customWidth="1"/>
    <col min="5125" max="5125" width="11.85546875" style="185" bestFit="1" customWidth="1"/>
    <col min="5126" max="5376" width="8.85546875" style="185"/>
    <col min="5377" max="5377" width="7.28515625" style="185" customWidth="1"/>
    <col min="5378" max="5378" width="91.28515625" style="185" customWidth="1"/>
    <col min="5379" max="5379" width="26.7109375" style="185" customWidth="1"/>
    <col min="5380" max="5380" width="42.7109375" style="185" customWidth="1"/>
    <col min="5381" max="5381" width="11.85546875" style="185" bestFit="1" customWidth="1"/>
    <col min="5382" max="5632" width="8.85546875" style="185"/>
    <col min="5633" max="5633" width="7.28515625" style="185" customWidth="1"/>
    <col min="5634" max="5634" width="91.28515625" style="185" customWidth="1"/>
    <col min="5635" max="5635" width="26.7109375" style="185" customWidth="1"/>
    <col min="5636" max="5636" width="42.7109375" style="185" customWidth="1"/>
    <col min="5637" max="5637" width="11.85546875" style="185" bestFit="1" customWidth="1"/>
    <col min="5638" max="5888" width="8.85546875" style="185"/>
    <col min="5889" max="5889" width="7.28515625" style="185" customWidth="1"/>
    <col min="5890" max="5890" width="91.28515625" style="185" customWidth="1"/>
    <col min="5891" max="5891" width="26.7109375" style="185" customWidth="1"/>
    <col min="5892" max="5892" width="42.7109375" style="185" customWidth="1"/>
    <col min="5893" max="5893" width="11.85546875" style="185" bestFit="1" customWidth="1"/>
    <col min="5894" max="6144" width="8.85546875" style="185"/>
    <col min="6145" max="6145" width="7.28515625" style="185" customWidth="1"/>
    <col min="6146" max="6146" width="91.28515625" style="185" customWidth="1"/>
    <col min="6147" max="6147" width="26.7109375" style="185" customWidth="1"/>
    <col min="6148" max="6148" width="42.7109375" style="185" customWidth="1"/>
    <col min="6149" max="6149" width="11.85546875" style="185" bestFit="1" customWidth="1"/>
    <col min="6150" max="6400" width="8.85546875" style="185"/>
    <col min="6401" max="6401" width="7.28515625" style="185" customWidth="1"/>
    <col min="6402" max="6402" width="91.28515625" style="185" customWidth="1"/>
    <col min="6403" max="6403" width="26.7109375" style="185" customWidth="1"/>
    <col min="6404" max="6404" width="42.7109375" style="185" customWidth="1"/>
    <col min="6405" max="6405" width="11.85546875" style="185" bestFit="1" customWidth="1"/>
    <col min="6406" max="6656" width="8.85546875" style="185"/>
    <col min="6657" max="6657" width="7.28515625" style="185" customWidth="1"/>
    <col min="6658" max="6658" width="91.28515625" style="185" customWidth="1"/>
    <col min="6659" max="6659" width="26.7109375" style="185" customWidth="1"/>
    <col min="6660" max="6660" width="42.7109375" style="185" customWidth="1"/>
    <col min="6661" max="6661" width="11.85546875" style="185" bestFit="1" customWidth="1"/>
    <col min="6662" max="6912" width="8.85546875" style="185"/>
    <col min="6913" max="6913" width="7.28515625" style="185" customWidth="1"/>
    <col min="6914" max="6914" width="91.28515625" style="185" customWidth="1"/>
    <col min="6915" max="6915" width="26.7109375" style="185" customWidth="1"/>
    <col min="6916" max="6916" width="42.7109375" style="185" customWidth="1"/>
    <col min="6917" max="6917" width="11.85546875" style="185" bestFit="1" customWidth="1"/>
    <col min="6918" max="7168" width="8.85546875" style="185"/>
    <col min="7169" max="7169" width="7.28515625" style="185" customWidth="1"/>
    <col min="7170" max="7170" width="91.28515625" style="185" customWidth="1"/>
    <col min="7171" max="7171" width="26.7109375" style="185" customWidth="1"/>
    <col min="7172" max="7172" width="42.7109375" style="185" customWidth="1"/>
    <col min="7173" max="7173" width="11.85546875" style="185" bestFit="1" customWidth="1"/>
    <col min="7174" max="7424" width="8.85546875" style="185"/>
    <col min="7425" max="7425" width="7.28515625" style="185" customWidth="1"/>
    <col min="7426" max="7426" width="91.28515625" style="185" customWidth="1"/>
    <col min="7427" max="7427" width="26.7109375" style="185" customWidth="1"/>
    <col min="7428" max="7428" width="42.7109375" style="185" customWidth="1"/>
    <col min="7429" max="7429" width="11.85546875" style="185" bestFit="1" customWidth="1"/>
    <col min="7430" max="7680" width="8.85546875" style="185"/>
    <col min="7681" max="7681" width="7.28515625" style="185" customWidth="1"/>
    <col min="7682" max="7682" width="91.28515625" style="185" customWidth="1"/>
    <col min="7683" max="7683" width="26.7109375" style="185" customWidth="1"/>
    <col min="7684" max="7684" width="42.7109375" style="185" customWidth="1"/>
    <col min="7685" max="7685" width="11.85546875" style="185" bestFit="1" customWidth="1"/>
    <col min="7686" max="7936" width="8.85546875" style="185"/>
    <col min="7937" max="7937" width="7.28515625" style="185" customWidth="1"/>
    <col min="7938" max="7938" width="91.28515625" style="185" customWidth="1"/>
    <col min="7939" max="7939" width="26.7109375" style="185" customWidth="1"/>
    <col min="7940" max="7940" width="42.7109375" style="185" customWidth="1"/>
    <col min="7941" max="7941" width="11.85546875" style="185" bestFit="1" customWidth="1"/>
    <col min="7942" max="8192" width="8.85546875" style="185"/>
    <col min="8193" max="8193" width="7.28515625" style="185" customWidth="1"/>
    <col min="8194" max="8194" width="91.28515625" style="185" customWidth="1"/>
    <col min="8195" max="8195" width="26.7109375" style="185" customWidth="1"/>
    <col min="8196" max="8196" width="42.7109375" style="185" customWidth="1"/>
    <col min="8197" max="8197" width="11.85546875" style="185" bestFit="1" customWidth="1"/>
    <col min="8198" max="8448" width="8.85546875" style="185"/>
    <col min="8449" max="8449" width="7.28515625" style="185" customWidth="1"/>
    <col min="8450" max="8450" width="91.28515625" style="185" customWidth="1"/>
    <col min="8451" max="8451" width="26.7109375" style="185" customWidth="1"/>
    <col min="8452" max="8452" width="42.7109375" style="185" customWidth="1"/>
    <col min="8453" max="8453" width="11.85546875" style="185" bestFit="1" customWidth="1"/>
    <col min="8454" max="8704" width="8.85546875" style="185"/>
    <col min="8705" max="8705" width="7.28515625" style="185" customWidth="1"/>
    <col min="8706" max="8706" width="91.28515625" style="185" customWidth="1"/>
    <col min="8707" max="8707" width="26.7109375" style="185" customWidth="1"/>
    <col min="8708" max="8708" width="42.7109375" style="185" customWidth="1"/>
    <col min="8709" max="8709" width="11.85546875" style="185" bestFit="1" customWidth="1"/>
    <col min="8710" max="8960" width="8.85546875" style="185"/>
    <col min="8961" max="8961" width="7.28515625" style="185" customWidth="1"/>
    <col min="8962" max="8962" width="91.28515625" style="185" customWidth="1"/>
    <col min="8963" max="8963" width="26.7109375" style="185" customWidth="1"/>
    <col min="8964" max="8964" width="42.7109375" style="185" customWidth="1"/>
    <col min="8965" max="8965" width="11.85546875" style="185" bestFit="1" customWidth="1"/>
    <col min="8966" max="9216" width="8.85546875" style="185"/>
    <col min="9217" max="9217" width="7.28515625" style="185" customWidth="1"/>
    <col min="9218" max="9218" width="91.28515625" style="185" customWidth="1"/>
    <col min="9219" max="9219" width="26.7109375" style="185" customWidth="1"/>
    <col min="9220" max="9220" width="42.7109375" style="185" customWidth="1"/>
    <col min="9221" max="9221" width="11.85546875" style="185" bestFit="1" customWidth="1"/>
    <col min="9222" max="9472" width="8.85546875" style="185"/>
    <col min="9473" max="9473" width="7.28515625" style="185" customWidth="1"/>
    <col min="9474" max="9474" width="91.28515625" style="185" customWidth="1"/>
    <col min="9475" max="9475" width="26.7109375" style="185" customWidth="1"/>
    <col min="9476" max="9476" width="42.7109375" style="185" customWidth="1"/>
    <col min="9477" max="9477" width="11.85546875" style="185" bestFit="1" customWidth="1"/>
    <col min="9478" max="9728" width="8.85546875" style="185"/>
    <col min="9729" max="9729" width="7.28515625" style="185" customWidth="1"/>
    <col min="9730" max="9730" width="91.28515625" style="185" customWidth="1"/>
    <col min="9731" max="9731" width="26.7109375" style="185" customWidth="1"/>
    <col min="9732" max="9732" width="42.7109375" style="185" customWidth="1"/>
    <col min="9733" max="9733" width="11.85546875" style="185" bestFit="1" customWidth="1"/>
    <col min="9734" max="9984" width="8.85546875" style="185"/>
    <col min="9985" max="9985" width="7.28515625" style="185" customWidth="1"/>
    <col min="9986" max="9986" width="91.28515625" style="185" customWidth="1"/>
    <col min="9987" max="9987" width="26.7109375" style="185" customWidth="1"/>
    <col min="9988" max="9988" width="42.7109375" style="185" customWidth="1"/>
    <col min="9989" max="9989" width="11.85546875" style="185" bestFit="1" customWidth="1"/>
    <col min="9990" max="10240" width="8.85546875" style="185"/>
    <col min="10241" max="10241" width="7.28515625" style="185" customWidth="1"/>
    <col min="10242" max="10242" width="91.28515625" style="185" customWidth="1"/>
    <col min="10243" max="10243" width="26.7109375" style="185" customWidth="1"/>
    <col min="10244" max="10244" width="42.7109375" style="185" customWidth="1"/>
    <col min="10245" max="10245" width="11.85546875" style="185" bestFit="1" customWidth="1"/>
    <col min="10246" max="10496" width="8.85546875" style="185"/>
    <col min="10497" max="10497" width="7.28515625" style="185" customWidth="1"/>
    <col min="10498" max="10498" width="91.28515625" style="185" customWidth="1"/>
    <col min="10499" max="10499" width="26.7109375" style="185" customWidth="1"/>
    <col min="10500" max="10500" width="42.7109375" style="185" customWidth="1"/>
    <col min="10501" max="10501" width="11.85546875" style="185" bestFit="1" customWidth="1"/>
    <col min="10502" max="10752" width="8.85546875" style="185"/>
    <col min="10753" max="10753" width="7.28515625" style="185" customWidth="1"/>
    <col min="10754" max="10754" width="91.28515625" style="185" customWidth="1"/>
    <col min="10755" max="10755" width="26.7109375" style="185" customWidth="1"/>
    <col min="10756" max="10756" width="42.7109375" style="185" customWidth="1"/>
    <col min="10757" max="10757" width="11.85546875" style="185" bestFit="1" customWidth="1"/>
    <col min="10758" max="11008" width="8.85546875" style="185"/>
    <col min="11009" max="11009" width="7.28515625" style="185" customWidth="1"/>
    <col min="11010" max="11010" width="91.28515625" style="185" customWidth="1"/>
    <col min="11011" max="11011" width="26.7109375" style="185" customWidth="1"/>
    <col min="11012" max="11012" width="42.7109375" style="185" customWidth="1"/>
    <col min="11013" max="11013" width="11.85546875" style="185" bestFit="1" customWidth="1"/>
    <col min="11014" max="11264" width="8.85546875" style="185"/>
    <col min="11265" max="11265" width="7.28515625" style="185" customWidth="1"/>
    <col min="11266" max="11266" width="91.28515625" style="185" customWidth="1"/>
    <col min="11267" max="11267" width="26.7109375" style="185" customWidth="1"/>
    <col min="11268" max="11268" width="42.7109375" style="185" customWidth="1"/>
    <col min="11269" max="11269" width="11.85546875" style="185" bestFit="1" customWidth="1"/>
    <col min="11270" max="11520" width="8.85546875" style="185"/>
    <col min="11521" max="11521" width="7.28515625" style="185" customWidth="1"/>
    <col min="11522" max="11522" width="91.28515625" style="185" customWidth="1"/>
    <col min="11523" max="11523" width="26.7109375" style="185" customWidth="1"/>
    <col min="11524" max="11524" width="42.7109375" style="185" customWidth="1"/>
    <col min="11525" max="11525" width="11.85546875" style="185" bestFit="1" customWidth="1"/>
    <col min="11526" max="11776" width="8.85546875" style="185"/>
    <col min="11777" max="11777" width="7.28515625" style="185" customWidth="1"/>
    <col min="11778" max="11778" width="91.28515625" style="185" customWidth="1"/>
    <col min="11779" max="11779" width="26.7109375" style="185" customWidth="1"/>
    <col min="11780" max="11780" width="42.7109375" style="185" customWidth="1"/>
    <col min="11781" max="11781" width="11.85546875" style="185" bestFit="1" customWidth="1"/>
    <col min="11782" max="12032" width="8.85546875" style="185"/>
    <col min="12033" max="12033" width="7.28515625" style="185" customWidth="1"/>
    <col min="12034" max="12034" width="91.28515625" style="185" customWidth="1"/>
    <col min="12035" max="12035" width="26.7109375" style="185" customWidth="1"/>
    <col min="12036" max="12036" width="42.7109375" style="185" customWidth="1"/>
    <col min="12037" max="12037" width="11.85546875" style="185" bestFit="1" customWidth="1"/>
    <col min="12038" max="12288" width="8.85546875" style="185"/>
    <col min="12289" max="12289" width="7.28515625" style="185" customWidth="1"/>
    <col min="12290" max="12290" width="91.28515625" style="185" customWidth="1"/>
    <col min="12291" max="12291" width="26.7109375" style="185" customWidth="1"/>
    <col min="12292" max="12292" width="42.7109375" style="185" customWidth="1"/>
    <col min="12293" max="12293" width="11.85546875" style="185" bestFit="1" customWidth="1"/>
    <col min="12294" max="12544" width="8.85546875" style="185"/>
    <col min="12545" max="12545" width="7.28515625" style="185" customWidth="1"/>
    <col min="12546" max="12546" width="91.28515625" style="185" customWidth="1"/>
    <col min="12547" max="12547" width="26.7109375" style="185" customWidth="1"/>
    <col min="12548" max="12548" width="42.7109375" style="185" customWidth="1"/>
    <col min="12549" max="12549" width="11.85546875" style="185" bestFit="1" customWidth="1"/>
    <col min="12550" max="12800" width="8.85546875" style="185"/>
    <col min="12801" max="12801" width="7.28515625" style="185" customWidth="1"/>
    <col min="12802" max="12802" width="91.28515625" style="185" customWidth="1"/>
    <col min="12803" max="12803" width="26.7109375" style="185" customWidth="1"/>
    <col min="12804" max="12804" width="42.7109375" style="185" customWidth="1"/>
    <col min="12805" max="12805" width="11.85546875" style="185" bestFit="1" customWidth="1"/>
    <col min="12806" max="13056" width="8.85546875" style="185"/>
    <col min="13057" max="13057" width="7.28515625" style="185" customWidth="1"/>
    <col min="13058" max="13058" width="91.28515625" style="185" customWidth="1"/>
    <col min="13059" max="13059" width="26.7109375" style="185" customWidth="1"/>
    <col min="13060" max="13060" width="42.7109375" style="185" customWidth="1"/>
    <col min="13061" max="13061" width="11.85546875" style="185" bestFit="1" customWidth="1"/>
    <col min="13062" max="13312" width="8.85546875" style="185"/>
    <col min="13313" max="13313" width="7.28515625" style="185" customWidth="1"/>
    <col min="13314" max="13314" width="91.28515625" style="185" customWidth="1"/>
    <col min="13315" max="13315" width="26.7109375" style="185" customWidth="1"/>
    <col min="13316" max="13316" width="42.7109375" style="185" customWidth="1"/>
    <col min="13317" max="13317" width="11.85546875" style="185" bestFit="1" customWidth="1"/>
    <col min="13318" max="13568" width="8.85546875" style="185"/>
    <col min="13569" max="13569" width="7.28515625" style="185" customWidth="1"/>
    <col min="13570" max="13570" width="91.28515625" style="185" customWidth="1"/>
    <col min="13571" max="13571" width="26.7109375" style="185" customWidth="1"/>
    <col min="13572" max="13572" width="42.7109375" style="185" customWidth="1"/>
    <col min="13573" max="13573" width="11.85546875" style="185" bestFit="1" customWidth="1"/>
    <col min="13574" max="13824" width="8.85546875" style="185"/>
    <col min="13825" max="13825" width="7.28515625" style="185" customWidth="1"/>
    <col min="13826" max="13826" width="91.28515625" style="185" customWidth="1"/>
    <col min="13827" max="13827" width="26.7109375" style="185" customWidth="1"/>
    <col min="13828" max="13828" width="42.7109375" style="185" customWidth="1"/>
    <col min="13829" max="13829" width="11.85546875" style="185" bestFit="1" customWidth="1"/>
    <col min="13830" max="14080" width="8.85546875" style="185"/>
    <col min="14081" max="14081" width="7.28515625" style="185" customWidth="1"/>
    <col min="14082" max="14082" width="91.28515625" style="185" customWidth="1"/>
    <col min="14083" max="14083" width="26.7109375" style="185" customWidth="1"/>
    <col min="14084" max="14084" width="42.7109375" style="185" customWidth="1"/>
    <col min="14085" max="14085" width="11.85546875" style="185" bestFit="1" customWidth="1"/>
    <col min="14086" max="14336" width="8.85546875" style="185"/>
    <col min="14337" max="14337" width="7.28515625" style="185" customWidth="1"/>
    <col min="14338" max="14338" width="91.28515625" style="185" customWidth="1"/>
    <col min="14339" max="14339" width="26.7109375" style="185" customWidth="1"/>
    <col min="14340" max="14340" width="42.7109375" style="185" customWidth="1"/>
    <col min="14341" max="14341" width="11.85546875" style="185" bestFit="1" customWidth="1"/>
    <col min="14342" max="14592" width="8.85546875" style="185"/>
    <col min="14593" max="14593" width="7.28515625" style="185" customWidth="1"/>
    <col min="14594" max="14594" width="91.28515625" style="185" customWidth="1"/>
    <col min="14595" max="14595" width="26.7109375" style="185" customWidth="1"/>
    <col min="14596" max="14596" width="42.7109375" style="185" customWidth="1"/>
    <col min="14597" max="14597" width="11.85546875" style="185" bestFit="1" customWidth="1"/>
    <col min="14598" max="14848" width="8.85546875" style="185"/>
    <col min="14849" max="14849" width="7.28515625" style="185" customWidth="1"/>
    <col min="14850" max="14850" width="91.28515625" style="185" customWidth="1"/>
    <col min="14851" max="14851" width="26.7109375" style="185" customWidth="1"/>
    <col min="14852" max="14852" width="42.7109375" style="185" customWidth="1"/>
    <col min="14853" max="14853" width="11.85546875" style="185" bestFit="1" customWidth="1"/>
    <col min="14854" max="15104" width="8.85546875" style="185"/>
    <col min="15105" max="15105" width="7.28515625" style="185" customWidth="1"/>
    <col min="15106" max="15106" width="91.28515625" style="185" customWidth="1"/>
    <col min="15107" max="15107" width="26.7109375" style="185" customWidth="1"/>
    <col min="15108" max="15108" width="42.7109375" style="185" customWidth="1"/>
    <col min="15109" max="15109" width="11.85546875" style="185" bestFit="1" customWidth="1"/>
    <col min="15110" max="15360" width="8.85546875" style="185"/>
    <col min="15361" max="15361" width="7.28515625" style="185" customWidth="1"/>
    <col min="15362" max="15362" width="91.28515625" style="185" customWidth="1"/>
    <col min="15363" max="15363" width="26.7109375" style="185" customWidth="1"/>
    <col min="15364" max="15364" width="42.7109375" style="185" customWidth="1"/>
    <col min="15365" max="15365" width="11.85546875" style="185" bestFit="1" customWidth="1"/>
    <col min="15366" max="15616" width="8.85546875" style="185"/>
    <col min="15617" max="15617" width="7.28515625" style="185" customWidth="1"/>
    <col min="15618" max="15618" width="91.28515625" style="185" customWidth="1"/>
    <col min="15619" max="15619" width="26.7109375" style="185" customWidth="1"/>
    <col min="15620" max="15620" width="42.7109375" style="185" customWidth="1"/>
    <col min="15621" max="15621" width="11.85546875" style="185" bestFit="1" customWidth="1"/>
    <col min="15622" max="15872" width="8.85546875" style="185"/>
    <col min="15873" max="15873" width="7.28515625" style="185" customWidth="1"/>
    <col min="15874" max="15874" width="91.28515625" style="185" customWidth="1"/>
    <col min="15875" max="15875" width="26.7109375" style="185" customWidth="1"/>
    <col min="15876" max="15876" width="42.7109375" style="185" customWidth="1"/>
    <col min="15877" max="15877" width="11.85546875" style="185" bestFit="1" customWidth="1"/>
    <col min="15878" max="16128" width="8.85546875" style="185"/>
    <col min="16129" max="16129" width="7.28515625" style="185" customWidth="1"/>
    <col min="16130" max="16130" width="91.28515625" style="185" customWidth="1"/>
    <col min="16131" max="16131" width="26.7109375" style="185" customWidth="1"/>
    <col min="16132" max="16132" width="42.7109375" style="185" customWidth="1"/>
    <col min="16133" max="16133" width="11.85546875" style="185" bestFit="1" customWidth="1"/>
    <col min="16134" max="16384" width="8.85546875" style="185"/>
  </cols>
  <sheetData>
    <row r="1" spans="1:11" ht="18.75" x14ac:dyDescent="0.3">
      <c r="A1" s="178"/>
      <c r="B1" s="178"/>
      <c r="C1" s="178"/>
      <c r="D1" s="372" t="s">
        <v>527</v>
      </c>
    </row>
    <row r="2" spans="1:11" ht="12.75" customHeight="1" x14ac:dyDescent="0.3">
      <c r="A2" s="178"/>
      <c r="B2" s="178"/>
      <c r="C2" s="178"/>
      <c r="D2" s="178"/>
    </row>
    <row r="3" spans="1:11" ht="29.25" customHeight="1" x14ac:dyDescent="0.25">
      <c r="A3" s="1211" t="s">
        <v>655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84"/>
      <c r="B8" s="178"/>
      <c r="C8" s="178"/>
      <c r="D8" s="178"/>
      <c r="E8" s="285"/>
      <c r="F8" s="285"/>
      <c r="G8" s="285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</row>
    <row r="14" spans="1:11" s="274" customFormat="1" ht="18.75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si="0"/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67" customFormat="1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s="274" customFormat="1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82" customFormat="1" ht="23.25" customHeigh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18.75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267" customFormat="1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s="267" customFormat="1" ht="18.75" x14ac:dyDescent="0.3">
      <c r="A29" s="161"/>
      <c r="B29" s="116"/>
      <c r="C29" s="260"/>
      <c r="D29" s="521"/>
      <c r="E29" s="525"/>
      <c r="F29" s="220"/>
      <c r="G29" s="220"/>
    </row>
    <row r="30" spans="1:7" s="267" customFormat="1" ht="18.75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SUM(F13:F29)</f>
        <v>0</v>
      </c>
      <c r="G30" s="223">
        <f>SUM(G13:G29)</f>
        <v>0</v>
      </c>
    </row>
    <row r="31" spans="1:7" s="267" customFormat="1" ht="18.75" x14ac:dyDescent="0.3">
      <c r="A31" s="544"/>
      <c r="B31" s="545"/>
      <c r="C31" s="546"/>
      <c r="D31" s="547"/>
      <c r="E31" s="548"/>
      <c r="F31" s="548"/>
      <c r="G31" s="548"/>
    </row>
    <row r="32" spans="1:7" s="267" customFormat="1" ht="18.75" x14ac:dyDescent="0.25">
      <c r="A32" s="97" t="s">
        <v>541</v>
      </c>
      <c r="B32" s="84"/>
      <c r="C32" s="378"/>
      <c r="D32" s="604" t="s">
        <v>694</v>
      </c>
      <c r="E32" s="84"/>
      <c r="F32" s="181"/>
      <c r="G32" s="84"/>
    </row>
    <row r="33" spans="1:7" s="267" customFormat="1" x14ac:dyDescent="0.25">
      <c r="A33" s="181"/>
      <c r="B33" s="389"/>
      <c r="C33" s="391" t="s">
        <v>171</v>
      </c>
      <c r="D33" s="391" t="s">
        <v>172</v>
      </c>
      <c r="E33" s="389"/>
      <c r="F33" s="181"/>
      <c r="G33" s="389"/>
    </row>
    <row r="34" spans="1:7" s="267" customFormat="1" x14ac:dyDescent="0.25">
      <c r="A34" s="389"/>
      <c r="B34" s="82"/>
      <c r="C34" s="82"/>
      <c r="D34" s="82"/>
      <c r="E34" s="82"/>
      <c r="F34" s="181"/>
      <c r="G34" s="82"/>
    </row>
    <row r="35" spans="1:7" s="267" customFormat="1" ht="18.75" x14ac:dyDescent="0.25">
      <c r="A35" s="97" t="s">
        <v>173</v>
      </c>
      <c r="B35" s="84"/>
      <c r="C35" s="378"/>
      <c r="D35" s="714" t="s">
        <v>742</v>
      </c>
      <c r="E35" s="84"/>
      <c r="F35" s="181"/>
      <c r="G35" s="84"/>
    </row>
    <row r="36" spans="1:7" s="267" customFormat="1" x14ac:dyDescent="0.25">
      <c r="A36" s="181"/>
      <c r="B36" s="389"/>
      <c r="C36" s="391" t="s">
        <v>171</v>
      </c>
      <c r="D36" s="391" t="s">
        <v>172</v>
      </c>
      <c r="E36" s="389"/>
      <c r="F36" s="181"/>
      <c r="G36" s="389"/>
    </row>
    <row r="45" spans="1:7" ht="15.75" hidden="1" customHeight="1" x14ac:dyDescent="0.25"/>
    <row r="46" spans="1:7" ht="15.75" hidden="1" customHeight="1" x14ac:dyDescent="0.25"/>
    <row r="47" spans="1:7" ht="15.75" hidden="1" customHeight="1" x14ac:dyDescent="0.25"/>
    <row r="48" spans="1:7" ht="15.75" hidden="1" customHeight="1" x14ac:dyDescent="0.25"/>
    <row r="49" ht="15.75" hidden="1" customHeight="1" x14ac:dyDescent="0.25"/>
    <row r="50" ht="15.75" hidden="1" customHeight="1" x14ac:dyDescent="0.25"/>
    <row r="51" ht="21.75" hidden="1" customHeight="1" x14ac:dyDescent="0.25"/>
    <row r="56" ht="15.75" hidden="1" customHeight="1" x14ac:dyDescent="0.25"/>
    <row r="57" ht="15.75" hidden="1" customHeight="1" x14ac:dyDescent="0.25"/>
    <row r="58" ht="15.75" hidden="1" customHeight="1" x14ac:dyDescent="0.25"/>
    <row r="59" ht="15.75" hidden="1" customHeight="1" x14ac:dyDescent="0.25"/>
    <row r="60" ht="15.75" hidden="1" customHeight="1" x14ac:dyDescent="0.25"/>
    <row r="61" ht="15.75" hidden="1" customHeight="1" x14ac:dyDescent="0.25"/>
    <row r="62" ht="15.75" hidden="1" customHeight="1" x14ac:dyDescent="0.25"/>
    <row r="63" ht="15.75" hidden="1" customHeight="1" x14ac:dyDescent="0.25"/>
    <row r="67" ht="15.75" hidden="1" customHeight="1" x14ac:dyDescent="0.25"/>
    <row r="68" ht="15.75" hidden="1" customHeight="1" x14ac:dyDescent="0.25"/>
    <row r="69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69"/>
  <sheetViews>
    <sheetView view="pageBreakPreview" zoomScale="80" zoomScaleNormal="60" zoomScaleSheetLayoutView="80" workbookViewId="0">
      <selection activeCell="A9" sqref="A9:I11"/>
    </sheetView>
  </sheetViews>
  <sheetFormatPr defaultColWidth="8.85546875" defaultRowHeight="15.75" x14ac:dyDescent="0.25"/>
  <cols>
    <col min="1" max="1" width="7.28515625" style="185" customWidth="1"/>
    <col min="2" max="2" width="91.28515625" style="185" customWidth="1"/>
    <col min="3" max="3" width="26.7109375" style="185" customWidth="1"/>
    <col min="4" max="4" width="42.7109375" style="185" customWidth="1"/>
    <col min="5" max="7" width="26.5703125" style="185" customWidth="1"/>
    <col min="8" max="256" width="8.85546875" style="185"/>
    <col min="257" max="257" width="7.28515625" style="185" customWidth="1"/>
    <col min="258" max="258" width="91.28515625" style="185" customWidth="1"/>
    <col min="259" max="259" width="26.7109375" style="185" customWidth="1"/>
    <col min="260" max="260" width="42.7109375" style="185" customWidth="1"/>
    <col min="261" max="261" width="11.85546875" style="185" bestFit="1" customWidth="1"/>
    <col min="262" max="512" width="8.85546875" style="185"/>
    <col min="513" max="513" width="7.28515625" style="185" customWidth="1"/>
    <col min="514" max="514" width="91.28515625" style="185" customWidth="1"/>
    <col min="515" max="515" width="26.7109375" style="185" customWidth="1"/>
    <col min="516" max="516" width="42.7109375" style="185" customWidth="1"/>
    <col min="517" max="517" width="11.85546875" style="185" bestFit="1" customWidth="1"/>
    <col min="518" max="768" width="8.85546875" style="185"/>
    <col min="769" max="769" width="7.28515625" style="185" customWidth="1"/>
    <col min="770" max="770" width="91.28515625" style="185" customWidth="1"/>
    <col min="771" max="771" width="26.7109375" style="185" customWidth="1"/>
    <col min="772" max="772" width="42.7109375" style="185" customWidth="1"/>
    <col min="773" max="773" width="11.85546875" style="185" bestFit="1" customWidth="1"/>
    <col min="774" max="1024" width="8.85546875" style="185"/>
    <col min="1025" max="1025" width="7.28515625" style="185" customWidth="1"/>
    <col min="1026" max="1026" width="91.28515625" style="185" customWidth="1"/>
    <col min="1027" max="1027" width="26.7109375" style="185" customWidth="1"/>
    <col min="1028" max="1028" width="42.7109375" style="185" customWidth="1"/>
    <col min="1029" max="1029" width="11.85546875" style="185" bestFit="1" customWidth="1"/>
    <col min="1030" max="1280" width="8.85546875" style="185"/>
    <col min="1281" max="1281" width="7.28515625" style="185" customWidth="1"/>
    <col min="1282" max="1282" width="91.28515625" style="185" customWidth="1"/>
    <col min="1283" max="1283" width="26.7109375" style="185" customWidth="1"/>
    <col min="1284" max="1284" width="42.7109375" style="185" customWidth="1"/>
    <col min="1285" max="1285" width="11.85546875" style="185" bestFit="1" customWidth="1"/>
    <col min="1286" max="1536" width="8.85546875" style="185"/>
    <col min="1537" max="1537" width="7.28515625" style="185" customWidth="1"/>
    <col min="1538" max="1538" width="91.28515625" style="185" customWidth="1"/>
    <col min="1539" max="1539" width="26.7109375" style="185" customWidth="1"/>
    <col min="1540" max="1540" width="42.7109375" style="185" customWidth="1"/>
    <col min="1541" max="1541" width="11.85546875" style="185" bestFit="1" customWidth="1"/>
    <col min="1542" max="1792" width="8.85546875" style="185"/>
    <col min="1793" max="1793" width="7.28515625" style="185" customWidth="1"/>
    <col min="1794" max="1794" width="91.28515625" style="185" customWidth="1"/>
    <col min="1795" max="1795" width="26.7109375" style="185" customWidth="1"/>
    <col min="1796" max="1796" width="42.7109375" style="185" customWidth="1"/>
    <col min="1797" max="1797" width="11.85546875" style="185" bestFit="1" customWidth="1"/>
    <col min="1798" max="2048" width="8.85546875" style="185"/>
    <col min="2049" max="2049" width="7.28515625" style="185" customWidth="1"/>
    <col min="2050" max="2050" width="91.28515625" style="185" customWidth="1"/>
    <col min="2051" max="2051" width="26.7109375" style="185" customWidth="1"/>
    <col min="2052" max="2052" width="42.7109375" style="185" customWidth="1"/>
    <col min="2053" max="2053" width="11.85546875" style="185" bestFit="1" customWidth="1"/>
    <col min="2054" max="2304" width="8.85546875" style="185"/>
    <col min="2305" max="2305" width="7.28515625" style="185" customWidth="1"/>
    <col min="2306" max="2306" width="91.28515625" style="185" customWidth="1"/>
    <col min="2307" max="2307" width="26.7109375" style="185" customWidth="1"/>
    <col min="2308" max="2308" width="42.7109375" style="185" customWidth="1"/>
    <col min="2309" max="2309" width="11.85546875" style="185" bestFit="1" customWidth="1"/>
    <col min="2310" max="2560" width="8.85546875" style="185"/>
    <col min="2561" max="2561" width="7.28515625" style="185" customWidth="1"/>
    <col min="2562" max="2562" width="91.28515625" style="185" customWidth="1"/>
    <col min="2563" max="2563" width="26.7109375" style="185" customWidth="1"/>
    <col min="2564" max="2564" width="42.7109375" style="185" customWidth="1"/>
    <col min="2565" max="2565" width="11.85546875" style="185" bestFit="1" customWidth="1"/>
    <col min="2566" max="2816" width="8.85546875" style="185"/>
    <col min="2817" max="2817" width="7.28515625" style="185" customWidth="1"/>
    <col min="2818" max="2818" width="91.28515625" style="185" customWidth="1"/>
    <col min="2819" max="2819" width="26.7109375" style="185" customWidth="1"/>
    <col min="2820" max="2820" width="42.7109375" style="185" customWidth="1"/>
    <col min="2821" max="2821" width="11.85546875" style="185" bestFit="1" customWidth="1"/>
    <col min="2822" max="3072" width="8.85546875" style="185"/>
    <col min="3073" max="3073" width="7.28515625" style="185" customWidth="1"/>
    <col min="3074" max="3074" width="91.28515625" style="185" customWidth="1"/>
    <col min="3075" max="3075" width="26.7109375" style="185" customWidth="1"/>
    <col min="3076" max="3076" width="42.7109375" style="185" customWidth="1"/>
    <col min="3077" max="3077" width="11.85546875" style="185" bestFit="1" customWidth="1"/>
    <col min="3078" max="3328" width="8.85546875" style="185"/>
    <col min="3329" max="3329" width="7.28515625" style="185" customWidth="1"/>
    <col min="3330" max="3330" width="91.28515625" style="185" customWidth="1"/>
    <col min="3331" max="3331" width="26.7109375" style="185" customWidth="1"/>
    <col min="3332" max="3332" width="42.7109375" style="185" customWidth="1"/>
    <col min="3333" max="3333" width="11.85546875" style="185" bestFit="1" customWidth="1"/>
    <col min="3334" max="3584" width="8.85546875" style="185"/>
    <col min="3585" max="3585" width="7.28515625" style="185" customWidth="1"/>
    <col min="3586" max="3586" width="91.28515625" style="185" customWidth="1"/>
    <col min="3587" max="3587" width="26.7109375" style="185" customWidth="1"/>
    <col min="3588" max="3588" width="42.7109375" style="185" customWidth="1"/>
    <col min="3589" max="3589" width="11.85546875" style="185" bestFit="1" customWidth="1"/>
    <col min="3590" max="3840" width="8.85546875" style="185"/>
    <col min="3841" max="3841" width="7.28515625" style="185" customWidth="1"/>
    <col min="3842" max="3842" width="91.28515625" style="185" customWidth="1"/>
    <col min="3843" max="3843" width="26.7109375" style="185" customWidth="1"/>
    <col min="3844" max="3844" width="42.7109375" style="185" customWidth="1"/>
    <col min="3845" max="3845" width="11.85546875" style="185" bestFit="1" customWidth="1"/>
    <col min="3846" max="4096" width="8.85546875" style="185"/>
    <col min="4097" max="4097" width="7.28515625" style="185" customWidth="1"/>
    <col min="4098" max="4098" width="91.28515625" style="185" customWidth="1"/>
    <col min="4099" max="4099" width="26.7109375" style="185" customWidth="1"/>
    <col min="4100" max="4100" width="42.7109375" style="185" customWidth="1"/>
    <col min="4101" max="4101" width="11.85546875" style="185" bestFit="1" customWidth="1"/>
    <col min="4102" max="4352" width="8.85546875" style="185"/>
    <col min="4353" max="4353" width="7.28515625" style="185" customWidth="1"/>
    <col min="4354" max="4354" width="91.28515625" style="185" customWidth="1"/>
    <col min="4355" max="4355" width="26.7109375" style="185" customWidth="1"/>
    <col min="4356" max="4356" width="42.7109375" style="185" customWidth="1"/>
    <col min="4357" max="4357" width="11.85546875" style="185" bestFit="1" customWidth="1"/>
    <col min="4358" max="4608" width="8.85546875" style="185"/>
    <col min="4609" max="4609" width="7.28515625" style="185" customWidth="1"/>
    <col min="4610" max="4610" width="91.28515625" style="185" customWidth="1"/>
    <col min="4611" max="4611" width="26.7109375" style="185" customWidth="1"/>
    <col min="4612" max="4612" width="42.7109375" style="185" customWidth="1"/>
    <col min="4613" max="4613" width="11.85546875" style="185" bestFit="1" customWidth="1"/>
    <col min="4614" max="4864" width="8.85546875" style="185"/>
    <col min="4865" max="4865" width="7.28515625" style="185" customWidth="1"/>
    <col min="4866" max="4866" width="91.28515625" style="185" customWidth="1"/>
    <col min="4867" max="4867" width="26.7109375" style="185" customWidth="1"/>
    <col min="4868" max="4868" width="42.7109375" style="185" customWidth="1"/>
    <col min="4869" max="4869" width="11.85546875" style="185" bestFit="1" customWidth="1"/>
    <col min="4870" max="5120" width="8.85546875" style="185"/>
    <col min="5121" max="5121" width="7.28515625" style="185" customWidth="1"/>
    <col min="5122" max="5122" width="91.28515625" style="185" customWidth="1"/>
    <col min="5123" max="5123" width="26.7109375" style="185" customWidth="1"/>
    <col min="5124" max="5124" width="42.7109375" style="185" customWidth="1"/>
    <col min="5125" max="5125" width="11.85546875" style="185" bestFit="1" customWidth="1"/>
    <col min="5126" max="5376" width="8.85546875" style="185"/>
    <col min="5377" max="5377" width="7.28515625" style="185" customWidth="1"/>
    <col min="5378" max="5378" width="91.28515625" style="185" customWidth="1"/>
    <col min="5379" max="5379" width="26.7109375" style="185" customWidth="1"/>
    <col min="5380" max="5380" width="42.7109375" style="185" customWidth="1"/>
    <col min="5381" max="5381" width="11.85546875" style="185" bestFit="1" customWidth="1"/>
    <col min="5382" max="5632" width="8.85546875" style="185"/>
    <col min="5633" max="5633" width="7.28515625" style="185" customWidth="1"/>
    <col min="5634" max="5634" width="91.28515625" style="185" customWidth="1"/>
    <col min="5635" max="5635" width="26.7109375" style="185" customWidth="1"/>
    <col min="5636" max="5636" width="42.7109375" style="185" customWidth="1"/>
    <col min="5637" max="5637" width="11.85546875" style="185" bestFit="1" customWidth="1"/>
    <col min="5638" max="5888" width="8.85546875" style="185"/>
    <col min="5889" max="5889" width="7.28515625" style="185" customWidth="1"/>
    <col min="5890" max="5890" width="91.28515625" style="185" customWidth="1"/>
    <col min="5891" max="5891" width="26.7109375" style="185" customWidth="1"/>
    <col min="5892" max="5892" width="42.7109375" style="185" customWidth="1"/>
    <col min="5893" max="5893" width="11.85546875" style="185" bestFit="1" customWidth="1"/>
    <col min="5894" max="6144" width="8.85546875" style="185"/>
    <col min="6145" max="6145" width="7.28515625" style="185" customWidth="1"/>
    <col min="6146" max="6146" width="91.28515625" style="185" customWidth="1"/>
    <col min="6147" max="6147" width="26.7109375" style="185" customWidth="1"/>
    <col min="6148" max="6148" width="42.7109375" style="185" customWidth="1"/>
    <col min="6149" max="6149" width="11.85546875" style="185" bestFit="1" customWidth="1"/>
    <col min="6150" max="6400" width="8.85546875" style="185"/>
    <col min="6401" max="6401" width="7.28515625" style="185" customWidth="1"/>
    <col min="6402" max="6402" width="91.28515625" style="185" customWidth="1"/>
    <col min="6403" max="6403" width="26.7109375" style="185" customWidth="1"/>
    <col min="6404" max="6404" width="42.7109375" style="185" customWidth="1"/>
    <col min="6405" max="6405" width="11.85546875" style="185" bestFit="1" customWidth="1"/>
    <col min="6406" max="6656" width="8.85546875" style="185"/>
    <col min="6657" max="6657" width="7.28515625" style="185" customWidth="1"/>
    <col min="6658" max="6658" width="91.28515625" style="185" customWidth="1"/>
    <col min="6659" max="6659" width="26.7109375" style="185" customWidth="1"/>
    <col min="6660" max="6660" width="42.7109375" style="185" customWidth="1"/>
    <col min="6661" max="6661" width="11.85546875" style="185" bestFit="1" customWidth="1"/>
    <col min="6662" max="6912" width="8.85546875" style="185"/>
    <col min="6913" max="6913" width="7.28515625" style="185" customWidth="1"/>
    <col min="6914" max="6914" width="91.28515625" style="185" customWidth="1"/>
    <col min="6915" max="6915" width="26.7109375" style="185" customWidth="1"/>
    <col min="6916" max="6916" width="42.7109375" style="185" customWidth="1"/>
    <col min="6917" max="6917" width="11.85546875" style="185" bestFit="1" customWidth="1"/>
    <col min="6918" max="7168" width="8.85546875" style="185"/>
    <col min="7169" max="7169" width="7.28515625" style="185" customWidth="1"/>
    <col min="7170" max="7170" width="91.28515625" style="185" customWidth="1"/>
    <col min="7171" max="7171" width="26.7109375" style="185" customWidth="1"/>
    <col min="7172" max="7172" width="42.7109375" style="185" customWidth="1"/>
    <col min="7173" max="7173" width="11.85546875" style="185" bestFit="1" customWidth="1"/>
    <col min="7174" max="7424" width="8.85546875" style="185"/>
    <col min="7425" max="7425" width="7.28515625" style="185" customWidth="1"/>
    <col min="7426" max="7426" width="91.28515625" style="185" customWidth="1"/>
    <col min="7427" max="7427" width="26.7109375" style="185" customWidth="1"/>
    <col min="7428" max="7428" width="42.7109375" style="185" customWidth="1"/>
    <col min="7429" max="7429" width="11.85546875" style="185" bestFit="1" customWidth="1"/>
    <col min="7430" max="7680" width="8.85546875" style="185"/>
    <col min="7681" max="7681" width="7.28515625" style="185" customWidth="1"/>
    <col min="7682" max="7682" width="91.28515625" style="185" customWidth="1"/>
    <col min="7683" max="7683" width="26.7109375" style="185" customWidth="1"/>
    <col min="7684" max="7684" width="42.7109375" style="185" customWidth="1"/>
    <col min="7685" max="7685" width="11.85546875" style="185" bestFit="1" customWidth="1"/>
    <col min="7686" max="7936" width="8.85546875" style="185"/>
    <col min="7937" max="7937" width="7.28515625" style="185" customWidth="1"/>
    <col min="7938" max="7938" width="91.28515625" style="185" customWidth="1"/>
    <col min="7939" max="7939" width="26.7109375" style="185" customWidth="1"/>
    <col min="7940" max="7940" width="42.7109375" style="185" customWidth="1"/>
    <col min="7941" max="7941" width="11.85546875" style="185" bestFit="1" customWidth="1"/>
    <col min="7942" max="8192" width="8.85546875" style="185"/>
    <col min="8193" max="8193" width="7.28515625" style="185" customWidth="1"/>
    <col min="8194" max="8194" width="91.28515625" style="185" customWidth="1"/>
    <col min="8195" max="8195" width="26.7109375" style="185" customWidth="1"/>
    <col min="8196" max="8196" width="42.7109375" style="185" customWidth="1"/>
    <col min="8197" max="8197" width="11.85546875" style="185" bestFit="1" customWidth="1"/>
    <col min="8198" max="8448" width="8.85546875" style="185"/>
    <col min="8449" max="8449" width="7.28515625" style="185" customWidth="1"/>
    <col min="8450" max="8450" width="91.28515625" style="185" customWidth="1"/>
    <col min="8451" max="8451" width="26.7109375" style="185" customWidth="1"/>
    <col min="8452" max="8452" width="42.7109375" style="185" customWidth="1"/>
    <col min="8453" max="8453" width="11.85546875" style="185" bestFit="1" customWidth="1"/>
    <col min="8454" max="8704" width="8.85546875" style="185"/>
    <col min="8705" max="8705" width="7.28515625" style="185" customWidth="1"/>
    <col min="8706" max="8706" width="91.28515625" style="185" customWidth="1"/>
    <col min="8707" max="8707" width="26.7109375" style="185" customWidth="1"/>
    <col min="8708" max="8708" width="42.7109375" style="185" customWidth="1"/>
    <col min="8709" max="8709" width="11.85546875" style="185" bestFit="1" customWidth="1"/>
    <col min="8710" max="8960" width="8.85546875" style="185"/>
    <col min="8961" max="8961" width="7.28515625" style="185" customWidth="1"/>
    <col min="8962" max="8962" width="91.28515625" style="185" customWidth="1"/>
    <col min="8963" max="8963" width="26.7109375" style="185" customWidth="1"/>
    <col min="8964" max="8964" width="42.7109375" style="185" customWidth="1"/>
    <col min="8965" max="8965" width="11.85546875" style="185" bestFit="1" customWidth="1"/>
    <col min="8966" max="9216" width="8.85546875" style="185"/>
    <col min="9217" max="9217" width="7.28515625" style="185" customWidth="1"/>
    <col min="9218" max="9218" width="91.28515625" style="185" customWidth="1"/>
    <col min="9219" max="9219" width="26.7109375" style="185" customWidth="1"/>
    <col min="9220" max="9220" width="42.7109375" style="185" customWidth="1"/>
    <col min="9221" max="9221" width="11.85546875" style="185" bestFit="1" customWidth="1"/>
    <col min="9222" max="9472" width="8.85546875" style="185"/>
    <col min="9473" max="9473" width="7.28515625" style="185" customWidth="1"/>
    <col min="9474" max="9474" width="91.28515625" style="185" customWidth="1"/>
    <col min="9475" max="9475" width="26.7109375" style="185" customWidth="1"/>
    <col min="9476" max="9476" width="42.7109375" style="185" customWidth="1"/>
    <col min="9477" max="9477" width="11.85546875" style="185" bestFit="1" customWidth="1"/>
    <col min="9478" max="9728" width="8.85546875" style="185"/>
    <col min="9729" max="9729" width="7.28515625" style="185" customWidth="1"/>
    <col min="9730" max="9730" width="91.28515625" style="185" customWidth="1"/>
    <col min="9731" max="9731" width="26.7109375" style="185" customWidth="1"/>
    <col min="9732" max="9732" width="42.7109375" style="185" customWidth="1"/>
    <col min="9733" max="9733" width="11.85546875" style="185" bestFit="1" customWidth="1"/>
    <col min="9734" max="9984" width="8.85546875" style="185"/>
    <col min="9985" max="9985" width="7.28515625" style="185" customWidth="1"/>
    <col min="9986" max="9986" width="91.28515625" style="185" customWidth="1"/>
    <col min="9987" max="9987" width="26.7109375" style="185" customWidth="1"/>
    <col min="9988" max="9988" width="42.7109375" style="185" customWidth="1"/>
    <col min="9989" max="9989" width="11.85546875" style="185" bestFit="1" customWidth="1"/>
    <col min="9990" max="10240" width="8.85546875" style="185"/>
    <col min="10241" max="10241" width="7.28515625" style="185" customWidth="1"/>
    <col min="10242" max="10242" width="91.28515625" style="185" customWidth="1"/>
    <col min="10243" max="10243" width="26.7109375" style="185" customWidth="1"/>
    <col min="10244" max="10244" width="42.7109375" style="185" customWidth="1"/>
    <col min="10245" max="10245" width="11.85546875" style="185" bestFit="1" customWidth="1"/>
    <col min="10246" max="10496" width="8.85546875" style="185"/>
    <col min="10497" max="10497" width="7.28515625" style="185" customWidth="1"/>
    <col min="10498" max="10498" width="91.28515625" style="185" customWidth="1"/>
    <col min="10499" max="10499" width="26.7109375" style="185" customWidth="1"/>
    <col min="10500" max="10500" width="42.7109375" style="185" customWidth="1"/>
    <col min="10501" max="10501" width="11.85546875" style="185" bestFit="1" customWidth="1"/>
    <col min="10502" max="10752" width="8.85546875" style="185"/>
    <col min="10753" max="10753" width="7.28515625" style="185" customWidth="1"/>
    <col min="10754" max="10754" width="91.28515625" style="185" customWidth="1"/>
    <col min="10755" max="10755" width="26.7109375" style="185" customWidth="1"/>
    <col min="10756" max="10756" width="42.7109375" style="185" customWidth="1"/>
    <col min="10757" max="10757" width="11.85546875" style="185" bestFit="1" customWidth="1"/>
    <col min="10758" max="11008" width="8.85546875" style="185"/>
    <col min="11009" max="11009" width="7.28515625" style="185" customWidth="1"/>
    <col min="11010" max="11010" width="91.28515625" style="185" customWidth="1"/>
    <col min="11011" max="11011" width="26.7109375" style="185" customWidth="1"/>
    <col min="11012" max="11012" width="42.7109375" style="185" customWidth="1"/>
    <col min="11013" max="11013" width="11.85546875" style="185" bestFit="1" customWidth="1"/>
    <col min="11014" max="11264" width="8.85546875" style="185"/>
    <col min="11265" max="11265" width="7.28515625" style="185" customWidth="1"/>
    <col min="11266" max="11266" width="91.28515625" style="185" customWidth="1"/>
    <col min="11267" max="11267" width="26.7109375" style="185" customWidth="1"/>
    <col min="11268" max="11268" width="42.7109375" style="185" customWidth="1"/>
    <col min="11269" max="11269" width="11.85546875" style="185" bestFit="1" customWidth="1"/>
    <col min="11270" max="11520" width="8.85546875" style="185"/>
    <col min="11521" max="11521" width="7.28515625" style="185" customWidth="1"/>
    <col min="11522" max="11522" width="91.28515625" style="185" customWidth="1"/>
    <col min="11523" max="11523" width="26.7109375" style="185" customWidth="1"/>
    <col min="11524" max="11524" width="42.7109375" style="185" customWidth="1"/>
    <col min="11525" max="11525" width="11.85546875" style="185" bestFit="1" customWidth="1"/>
    <col min="11526" max="11776" width="8.85546875" style="185"/>
    <col min="11777" max="11777" width="7.28515625" style="185" customWidth="1"/>
    <col min="11778" max="11778" width="91.28515625" style="185" customWidth="1"/>
    <col min="11779" max="11779" width="26.7109375" style="185" customWidth="1"/>
    <col min="11780" max="11780" width="42.7109375" style="185" customWidth="1"/>
    <col min="11781" max="11781" width="11.85546875" style="185" bestFit="1" customWidth="1"/>
    <col min="11782" max="12032" width="8.85546875" style="185"/>
    <col min="12033" max="12033" width="7.28515625" style="185" customWidth="1"/>
    <col min="12034" max="12034" width="91.28515625" style="185" customWidth="1"/>
    <col min="12035" max="12035" width="26.7109375" style="185" customWidth="1"/>
    <col min="12036" max="12036" width="42.7109375" style="185" customWidth="1"/>
    <col min="12037" max="12037" width="11.85546875" style="185" bestFit="1" customWidth="1"/>
    <col min="12038" max="12288" width="8.85546875" style="185"/>
    <col min="12289" max="12289" width="7.28515625" style="185" customWidth="1"/>
    <col min="12290" max="12290" width="91.28515625" style="185" customWidth="1"/>
    <col min="12291" max="12291" width="26.7109375" style="185" customWidth="1"/>
    <col min="12292" max="12292" width="42.7109375" style="185" customWidth="1"/>
    <col min="12293" max="12293" width="11.85546875" style="185" bestFit="1" customWidth="1"/>
    <col min="12294" max="12544" width="8.85546875" style="185"/>
    <col min="12545" max="12545" width="7.28515625" style="185" customWidth="1"/>
    <col min="12546" max="12546" width="91.28515625" style="185" customWidth="1"/>
    <col min="12547" max="12547" width="26.7109375" style="185" customWidth="1"/>
    <col min="12548" max="12548" width="42.7109375" style="185" customWidth="1"/>
    <col min="12549" max="12549" width="11.85546875" style="185" bestFit="1" customWidth="1"/>
    <col min="12550" max="12800" width="8.85546875" style="185"/>
    <col min="12801" max="12801" width="7.28515625" style="185" customWidth="1"/>
    <col min="12802" max="12802" width="91.28515625" style="185" customWidth="1"/>
    <col min="12803" max="12803" width="26.7109375" style="185" customWidth="1"/>
    <col min="12804" max="12804" width="42.7109375" style="185" customWidth="1"/>
    <col min="12805" max="12805" width="11.85546875" style="185" bestFit="1" customWidth="1"/>
    <col min="12806" max="13056" width="8.85546875" style="185"/>
    <col min="13057" max="13057" width="7.28515625" style="185" customWidth="1"/>
    <col min="13058" max="13058" width="91.28515625" style="185" customWidth="1"/>
    <col min="13059" max="13059" width="26.7109375" style="185" customWidth="1"/>
    <col min="13060" max="13060" width="42.7109375" style="185" customWidth="1"/>
    <col min="13061" max="13061" width="11.85546875" style="185" bestFit="1" customWidth="1"/>
    <col min="13062" max="13312" width="8.85546875" style="185"/>
    <col min="13313" max="13313" width="7.28515625" style="185" customWidth="1"/>
    <col min="13314" max="13314" width="91.28515625" style="185" customWidth="1"/>
    <col min="13315" max="13315" width="26.7109375" style="185" customWidth="1"/>
    <col min="13316" max="13316" width="42.7109375" style="185" customWidth="1"/>
    <col min="13317" max="13317" width="11.85546875" style="185" bestFit="1" customWidth="1"/>
    <col min="13318" max="13568" width="8.85546875" style="185"/>
    <col min="13569" max="13569" width="7.28515625" style="185" customWidth="1"/>
    <col min="13570" max="13570" width="91.28515625" style="185" customWidth="1"/>
    <col min="13571" max="13571" width="26.7109375" style="185" customWidth="1"/>
    <col min="13572" max="13572" width="42.7109375" style="185" customWidth="1"/>
    <col min="13573" max="13573" width="11.85546875" style="185" bestFit="1" customWidth="1"/>
    <col min="13574" max="13824" width="8.85546875" style="185"/>
    <col min="13825" max="13825" width="7.28515625" style="185" customWidth="1"/>
    <col min="13826" max="13826" width="91.28515625" style="185" customWidth="1"/>
    <col min="13827" max="13827" width="26.7109375" style="185" customWidth="1"/>
    <col min="13828" max="13828" width="42.7109375" style="185" customWidth="1"/>
    <col min="13829" max="13829" width="11.85546875" style="185" bestFit="1" customWidth="1"/>
    <col min="13830" max="14080" width="8.85546875" style="185"/>
    <col min="14081" max="14081" width="7.28515625" style="185" customWidth="1"/>
    <col min="14082" max="14082" width="91.28515625" style="185" customWidth="1"/>
    <col min="14083" max="14083" width="26.7109375" style="185" customWidth="1"/>
    <col min="14084" max="14084" width="42.7109375" style="185" customWidth="1"/>
    <col min="14085" max="14085" width="11.85546875" style="185" bestFit="1" customWidth="1"/>
    <col min="14086" max="14336" width="8.85546875" style="185"/>
    <col min="14337" max="14337" width="7.28515625" style="185" customWidth="1"/>
    <col min="14338" max="14338" width="91.28515625" style="185" customWidth="1"/>
    <col min="14339" max="14339" width="26.7109375" style="185" customWidth="1"/>
    <col min="14340" max="14340" width="42.7109375" style="185" customWidth="1"/>
    <col min="14341" max="14341" width="11.85546875" style="185" bestFit="1" customWidth="1"/>
    <col min="14342" max="14592" width="8.85546875" style="185"/>
    <col min="14593" max="14593" width="7.28515625" style="185" customWidth="1"/>
    <col min="14594" max="14594" width="91.28515625" style="185" customWidth="1"/>
    <col min="14595" max="14595" width="26.7109375" style="185" customWidth="1"/>
    <col min="14596" max="14596" width="42.7109375" style="185" customWidth="1"/>
    <col min="14597" max="14597" width="11.85546875" style="185" bestFit="1" customWidth="1"/>
    <col min="14598" max="14848" width="8.85546875" style="185"/>
    <col min="14849" max="14849" width="7.28515625" style="185" customWidth="1"/>
    <col min="14850" max="14850" width="91.28515625" style="185" customWidth="1"/>
    <col min="14851" max="14851" width="26.7109375" style="185" customWidth="1"/>
    <col min="14852" max="14852" width="42.7109375" style="185" customWidth="1"/>
    <col min="14853" max="14853" width="11.85546875" style="185" bestFit="1" customWidth="1"/>
    <col min="14854" max="15104" width="8.85546875" style="185"/>
    <col min="15105" max="15105" width="7.28515625" style="185" customWidth="1"/>
    <col min="15106" max="15106" width="91.28515625" style="185" customWidth="1"/>
    <col min="15107" max="15107" width="26.7109375" style="185" customWidth="1"/>
    <col min="15108" max="15108" width="42.7109375" style="185" customWidth="1"/>
    <col min="15109" max="15109" width="11.85546875" style="185" bestFit="1" customWidth="1"/>
    <col min="15110" max="15360" width="8.85546875" style="185"/>
    <col min="15361" max="15361" width="7.28515625" style="185" customWidth="1"/>
    <col min="15362" max="15362" width="91.28515625" style="185" customWidth="1"/>
    <col min="15363" max="15363" width="26.7109375" style="185" customWidth="1"/>
    <col min="15364" max="15364" width="42.7109375" style="185" customWidth="1"/>
    <col min="15365" max="15365" width="11.85546875" style="185" bestFit="1" customWidth="1"/>
    <col min="15366" max="15616" width="8.85546875" style="185"/>
    <col min="15617" max="15617" width="7.28515625" style="185" customWidth="1"/>
    <col min="15618" max="15618" width="91.28515625" style="185" customWidth="1"/>
    <col min="15619" max="15619" width="26.7109375" style="185" customWidth="1"/>
    <col min="15620" max="15620" width="42.7109375" style="185" customWidth="1"/>
    <col min="15621" max="15621" width="11.85546875" style="185" bestFit="1" customWidth="1"/>
    <col min="15622" max="15872" width="8.85546875" style="185"/>
    <col min="15873" max="15873" width="7.28515625" style="185" customWidth="1"/>
    <col min="15874" max="15874" width="91.28515625" style="185" customWidth="1"/>
    <col min="15875" max="15875" width="26.7109375" style="185" customWidth="1"/>
    <col min="15876" max="15876" width="42.7109375" style="185" customWidth="1"/>
    <col min="15877" max="15877" width="11.85546875" style="185" bestFit="1" customWidth="1"/>
    <col min="15878" max="16128" width="8.85546875" style="185"/>
    <col min="16129" max="16129" width="7.28515625" style="185" customWidth="1"/>
    <col min="16130" max="16130" width="91.28515625" style="185" customWidth="1"/>
    <col min="16131" max="16131" width="26.7109375" style="185" customWidth="1"/>
    <col min="16132" max="16132" width="42.7109375" style="185" customWidth="1"/>
    <col min="16133" max="16133" width="11.85546875" style="185" bestFit="1" customWidth="1"/>
    <col min="16134" max="16384" width="8.85546875" style="185"/>
  </cols>
  <sheetData>
    <row r="1" spans="1:11" ht="18.75" x14ac:dyDescent="0.3">
      <c r="A1" s="178"/>
      <c r="B1" s="178"/>
      <c r="C1" s="178"/>
      <c r="D1" s="372" t="s">
        <v>527</v>
      </c>
    </row>
    <row r="2" spans="1:11" ht="12.75" customHeight="1" x14ac:dyDescent="0.3">
      <c r="A2" s="178"/>
      <c r="B2" s="178"/>
      <c r="C2" s="178"/>
      <c r="D2" s="178"/>
    </row>
    <row r="3" spans="1:11" ht="29.25" customHeight="1" x14ac:dyDescent="0.25">
      <c r="A3" s="1211" t="s">
        <v>656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84"/>
      <c r="B8" s="178"/>
      <c r="C8" s="178"/>
      <c r="D8" s="178"/>
      <c r="E8" s="285"/>
      <c r="F8" s="285"/>
      <c r="G8" s="285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</row>
    <row r="14" spans="1:11" s="274" customFormat="1" ht="18.75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si="0"/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67" customFormat="1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s="274" customFormat="1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82" customFormat="1" ht="23.25" customHeigh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18.75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267" customFormat="1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s="267" customFormat="1" ht="18.75" x14ac:dyDescent="0.3">
      <c r="A29" s="161"/>
      <c r="B29" s="116"/>
      <c r="C29" s="260"/>
      <c r="D29" s="521"/>
      <c r="E29" s="525"/>
      <c r="F29" s="220"/>
      <c r="G29" s="220"/>
    </row>
    <row r="30" spans="1:7" s="267" customFormat="1" ht="18.75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SUM(F13:F29)</f>
        <v>0</v>
      </c>
      <c r="G30" s="223">
        <f>SUM(G13:G29)</f>
        <v>0</v>
      </c>
    </row>
    <row r="31" spans="1:7" s="267" customFormat="1" ht="18.75" x14ac:dyDescent="0.3">
      <c r="A31" s="544"/>
      <c r="B31" s="545"/>
      <c r="C31" s="546"/>
      <c r="D31" s="547"/>
      <c r="E31" s="548"/>
      <c r="F31" s="548"/>
      <c r="G31" s="548"/>
    </row>
    <row r="32" spans="1:7" s="267" customFormat="1" ht="18.75" x14ac:dyDescent="0.25">
      <c r="A32" s="97" t="s">
        <v>541</v>
      </c>
      <c r="B32" s="84"/>
      <c r="C32" s="378"/>
      <c r="D32" s="604" t="s">
        <v>694</v>
      </c>
      <c r="E32" s="84"/>
      <c r="F32" s="181"/>
      <c r="G32" s="84"/>
    </row>
    <row r="33" spans="1:7" s="267" customFormat="1" x14ac:dyDescent="0.25">
      <c r="A33" s="181"/>
      <c r="B33" s="389"/>
      <c r="C33" s="391" t="s">
        <v>171</v>
      </c>
      <c r="D33" s="391" t="s">
        <v>172</v>
      </c>
      <c r="E33" s="389"/>
      <c r="F33" s="181"/>
      <c r="G33" s="389"/>
    </row>
    <row r="34" spans="1:7" s="267" customFormat="1" x14ac:dyDescent="0.25">
      <c r="A34" s="389"/>
      <c r="B34" s="82"/>
      <c r="C34" s="82"/>
      <c r="D34" s="82"/>
      <c r="E34" s="82"/>
      <c r="F34" s="181"/>
      <c r="G34" s="82"/>
    </row>
    <row r="35" spans="1:7" s="267" customFormat="1" ht="18.75" x14ac:dyDescent="0.25">
      <c r="A35" s="97" t="s">
        <v>173</v>
      </c>
      <c r="B35" s="84"/>
      <c r="C35" s="378"/>
      <c r="D35" s="714" t="s">
        <v>742</v>
      </c>
      <c r="E35" s="84"/>
      <c r="F35" s="181"/>
      <c r="G35" s="84"/>
    </row>
    <row r="36" spans="1:7" s="267" customFormat="1" x14ac:dyDescent="0.25">
      <c r="A36" s="181"/>
      <c r="B36" s="389"/>
      <c r="C36" s="391" t="s">
        <v>171</v>
      </c>
      <c r="D36" s="391" t="s">
        <v>172</v>
      </c>
      <c r="E36" s="389"/>
      <c r="F36" s="181"/>
      <c r="G36" s="389"/>
    </row>
    <row r="45" spans="1:7" ht="15.75" hidden="1" customHeight="1" x14ac:dyDescent="0.25"/>
    <row r="46" spans="1:7" ht="15.75" hidden="1" customHeight="1" x14ac:dyDescent="0.25"/>
    <row r="47" spans="1:7" ht="15.75" hidden="1" customHeight="1" x14ac:dyDescent="0.25"/>
    <row r="48" spans="1:7" ht="15.75" hidden="1" customHeight="1" x14ac:dyDescent="0.25"/>
    <row r="49" ht="15.75" hidden="1" customHeight="1" x14ac:dyDescent="0.25"/>
    <row r="50" ht="15.75" hidden="1" customHeight="1" x14ac:dyDescent="0.25"/>
    <row r="51" ht="21.75" hidden="1" customHeight="1" x14ac:dyDescent="0.25"/>
    <row r="56" ht="15.75" hidden="1" customHeight="1" x14ac:dyDescent="0.25"/>
    <row r="57" ht="15.75" hidden="1" customHeight="1" x14ac:dyDescent="0.25"/>
    <row r="58" ht="15.75" hidden="1" customHeight="1" x14ac:dyDescent="0.25"/>
    <row r="59" ht="15.75" hidden="1" customHeight="1" x14ac:dyDescent="0.25"/>
    <row r="60" ht="15.75" hidden="1" customHeight="1" x14ac:dyDescent="0.25"/>
    <row r="61" ht="15.75" hidden="1" customHeight="1" x14ac:dyDescent="0.25"/>
    <row r="62" ht="15.75" hidden="1" customHeight="1" x14ac:dyDescent="0.25"/>
    <row r="63" ht="15.75" hidden="1" customHeight="1" x14ac:dyDescent="0.25"/>
    <row r="67" ht="15.75" hidden="1" customHeight="1" x14ac:dyDescent="0.25"/>
    <row r="68" ht="15.75" hidden="1" customHeight="1" x14ac:dyDescent="0.25"/>
    <row r="69" ht="15.75" hidden="1" customHeight="1" x14ac:dyDescent="0.25"/>
  </sheetData>
  <mergeCells count="5">
    <mergeCell ref="A3:D3"/>
    <mergeCell ref="A9:A11"/>
    <mergeCell ref="B9:B11"/>
    <mergeCell ref="C9:C11"/>
    <mergeCell ref="D9:D11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L67"/>
  <sheetViews>
    <sheetView view="pageBreakPreview" topLeftCell="A13" zoomScaleSheetLayoutView="100" workbookViewId="0">
      <selection activeCell="I27" sqref="I27"/>
    </sheetView>
  </sheetViews>
  <sheetFormatPr defaultRowHeight="18" x14ac:dyDescent="0.25"/>
  <cols>
    <col min="1" max="1" width="5" style="401" customWidth="1"/>
    <col min="2" max="2" width="21.140625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608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18" customHeight="1" x14ac:dyDescent="0.3">
      <c r="A11" s="412" t="s">
        <v>684</v>
      </c>
      <c r="B11" s="412"/>
      <c r="C11" s="412"/>
      <c r="D11" s="412"/>
      <c r="E11" s="412"/>
      <c r="F11" s="412"/>
      <c r="G11" s="412"/>
      <c r="H11" s="412"/>
      <c r="I11" s="412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412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ht="131.25" x14ac:dyDescent="0.3">
      <c r="A18" s="434">
        <v>1</v>
      </c>
      <c r="B18" s="426" t="s">
        <v>702</v>
      </c>
      <c r="C18" s="428" t="s">
        <v>736</v>
      </c>
      <c r="D18" s="428">
        <f>I18/F18</f>
        <v>42.5</v>
      </c>
      <c r="E18" s="429">
        <f>F18+G18+H18</f>
        <v>520</v>
      </c>
      <c r="F18" s="428">
        <v>520</v>
      </c>
      <c r="G18" s="428"/>
      <c r="H18" s="428"/>
      <c r="I18" s="430">
        <f>17680+4420</f>
        <v>22100</v>
      </c>
      <c r="L18" s="101"/>
    </row>
    <row r="19" spans="1:12" ht="18.75" hidden="1" x14ac:dyDescent="0.3">
      <c r="A19" s="434">
        <v>2</v>
      </c>
      <c r="B19" s="426"/>
      <c r="C19" s="427"/>
      <c r="D19" s="428"/>
      <c r="E19" s="429"/>
      <c r="F19" s="428"/>
      <c r="G19" s="428"/>
      <c r="H19" s="428"/>
      <c r="I19" s="430"/>
      <c r="L19" s="101"/>
    </row>
    <row r="20" spans="1:12" ht="18.75" hidden="1" x14ac:dyDescent="0.3">
      <c r="A20" s="434">
        <v>3</v>
      </c>
      <c r="B20" s="426"/>
      <c r="C20" s="427"/>
      <c r="D20" s="428"/>
      <c r="E20" s="429"/>
      <c r="F20" s="428"/>
      <c r="G20" s="428"/>
      <c r="H20" s="428"/>
      <c r="I20" s="430"/>
      <c r="L20" s="101"/>
    </row>
    <row r="21" spans="1:12" ht="18.75" hidden="1" x14ac:dyDescent="0.3">
      <c r="A21" s="434">
        <v>4</v>
      </c>
      <c r="B21" s="426"/>
      <c r="C21" s="427"/>
      <c r="D21" s="428"/>
      <c r="E21" s="429"/>
      <c r="F21" s="428"/>
      <c r="G21" s="428"/>
      <c r="H21" s="428"/>
      <c r="I21" s="430"/>
      <c r="L21" s="101"/>
    </row>
    <row r="22" spans="1:12" ht="18.75" hidden="1" x14ac:dyDescent="0.3">
      <c r="A22" s="434">
        <v>5</v>
      </c>
      <c r="B22" s="426"/>
      <c r="C22" s="427"/>
      <c r="D22" s="428"/>
      <c r="E22" s="429"/>
      <c r="F22" s="428"/>
      <c r="G22" s="428"/>
      <c r="H22" s="428"/>
      <c r="I22" s="430"/>
      <c r="L22" s="101"/>
    </row>
    <row r="23" spans="1:12" ht="18.75" hidden="1" x14ac:dyDescent="0.3">
      <c r="A23" s="434">
        <v>6</v>
      </c>
      <c r="B23" s="426"/>
      <c r="C23" s="431"/>
      <c r="D23" s="428"/>
      <c r="E23" s="429"/>
      <c r="F23" s="428"/>
      <c r="G23" s="428"/>
      <c r="H23" s="428"/>
      <c r="I23" s="430"/>
      <c r="L23" s="101"/>
    </row>
    <row r="24" spans="1:12" ht="18.75" hidden="1" x14ac:dyDescent="0.3">
      <c r="A24" s="434">
        <v>7</v>
      </c>
      <c r="B24" s="426"/>
      <c r="C24" s="431"/>
      <c r="D24" s="428"/>
      <c r="E24" s="429"/>
      <c r="F24" s="428"/>
      <c r="G24" s="428"/>
      <c r="H24" s="428"/>
      <c r="I24" s="430"/>
      <c r="L24" s="101"/>
    </row>
    <row r="25" spans="1:12" ht="18.75" hidden="1" x14ac:dyDescent="0.3">
      <c r="A25" s="434">
        <v>8</v>
      </c>
      <c r="B25" s="426"/>
      <c r="C25" s="431"/>
      <c r="D25" s="428"/>
      <c r="E25" s="429"/>
      <c r="F25" s="428"/>
      <c r="G25" s="428"/>
      <c r="H25" s="428"/>
      <c r="I25" s="430"/>
      <c r="L25" s="101"/>
    </row>
    <row r="26" spans="1:12" ht="18.75" hidden="1" x14ac:dyDescent="0.3">
      <c r="A26" s="434">
        <v>9</v>
      </c>
      <c r="B26" s="426"/>
      <c r="C26" s="431"/>
      <c r="D26" s="428"/>
      <c r="E26" s="429"/>
      <c r="F26" s="432"/>
      <c r="G26" s="428"/>
      <c r="H26" s="428"/>
      <c r="I26" s="430"/>
      <c r="L26" s="101"/>
    </row>
    <row r="27" spans="1:12" ht="18.75" customHeight="1" x14ac:dyDescent="0.3">
      <c r="A27" s="1177" t="s">
        <v>364</v>
      </c>
      <c r="B27" s="1177"/>
      <c r="C27" s="1177"/>
      <c r="D27" s="433">
        <f>SUM(D18:D26)</f>
        <v>42.5</v>
      </c>
      <c r="E27" s="433">
        <f>SUM(E18:E26)</f>
        <v>520</v>
      </c>
      <c r="F27" s="433" t="s">
        <v>365</v>
      </c>
      <c r="G27" s="428">
        <f>SUM(G18:G26)</f>
        <v>0</v>
      </c>
      <c r="H27" s="428">
        <f>SUM(H18:H26)</f>
        <v>0</v>
      </c>
      <c r="I27" s="861">
        <f>SUM(I18:I26)</f>
        <v>22100</v>
      </c>
    </row>
    <row r="28" spans="1:12" x14ac:dyDescent="0.25">
      <c r="I28" s="409"/>
    </row>
    <row r="29" spans="1:12" s="84" customFormat="1" ht="23.25" customHeight="1" x14ac:dyDescent="0.25">
      <c r="A29" s="1001" t="s">
        <v>541</v>
      </c>
      <c r="E29" s="378"/>
      <c r="F29" s="378"/>
      <c r="H29" s="1144" t="s">
        <v>694</v>
      </c>
      <c r="I29" s="1144"/>
    </row>
    <row r="30" spans="1:12" s="390" customFormat="1" ht="12" x14ac:dyDescent="0.25">
      <c r="E30" s="1151" t="s">
        <v>171</v>
      </c>
      <c r="F30" s="1151"/>
      <c r="H30" s="1151" t="s">
        <v>172</v>
      </c>
      <c r="I30" s="1151"/>
    </row>
    <row r="31" spans="1:12" s="84" customFormat="1" ht="18.75" x14ac:dyDescent="0.25"/>
    <row r="32" spans="1:12" s="84" customFormat="1" ht="23.25" customHeight="1" x14ac:dyDescent="0.25">
      <c r="A32" s="97" t="s">
        <v>173</v>
      </c>
      <c r="E32" s="378"/>
      <c r="F32" s="378"/>
      <c r="H32" s="1144" t="s">
        <v>810</v>
      </c>
      <c r="I32" s="1144"/>
    </row>
    <row r="33" spans="5:9" s="390" customFormat="1" ht="12" x14ac:dyDescent="0.25">
      <c r="E33" s="1151" t="s">
        <v>171</v>
      </c>
      <c r="F33" s="1151"/>
      <c r="H33" s="1151" t="s">
        <v>172</v>
      </c>
      <c r="I33" s="1151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_1"/>
  </protectedRanges>
  <mergeCells count="17">
    <mergeCell ref="A27:C27"/>
    <mergeCell ref="H29:I29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E30:F30"/>
    <mergeCell ref="H30:I30"/>
    <mergeCell ref="H32:I32"/>
    <mergeCell ref="E33:F33"/>
    <mergeCell ref="H33:I33"/>
  </mergeCells>
  <pageMargins left="0.19685039370078741" right="0.19685039370078741" top="0.70866141732283472" bottom="0.19685039370078741" header="0.62992125984251968" footer="0.35433070866141736"/>
  <pageSetup paperSize="9" scale="60" fitToHeight="2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L67"/>
  <sheetViews>
    <sheetView view="pageBreakPreview" topLeftCell="A13" zoomScaleNormal="75" zoomScaleSheetLayoutView="100" workbookViewId="0">
      <selection activeCell="Q15" sqref="Q15"/>
    </sheetView>
  </sheetViews>
  <sheetFormatPr defaultRowHeight="18" x14ac:dyDescent="0.25"/>
  <cols>
    <col min="1" max="1" width="5" style="401" customWidth="1"/>
    <col min="2" max="2" width="20.28515625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609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18" customHeight="1" x14ac:dyDescent="0.3">
      <c r="A11" s="412" t="s">
        <v>684</v>
      </c>
      <c r="B11" s="412"/>
      <c r="C11" s="412"/>
      <c r="D11" s="412"/>
      <c r="E11" s="412"/>
      <c r="F11" s="412"/>
      <c r="G11" s="412"/>
      <c r="H11" s="412"/>
      <c r="I11" s="412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412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ht="131.25" x14ac:dyDescent="0.3">
      <c r="A18" s="434">
        <v>1</v>
      </c>
      <c r="B18" s="426" t="s">
        <v>702</v>
      </c>
      <c r="C18" s="428" t="s">
        <v>736</v>
      </c>
      <c r="D18" s="428">
        <f>I18/F18</f>
        <v>43</v>
      </c>
      <c r="E18" s="429">
        <f>F18+G18+H18</f>
        <v>520</v>
      </c>
      <c r="F18" s="428">
        <v>520</v>
      </c>
      <c r="G18" s="428"/>
      <c r="H18" s="428"/>
      <c r="I18" s="430">
        <v>22360</v>
      </c>
      <c r="L18" s="101"/>
    </row>
    <row r="19" spans="1:12" ht="18.75" hidden="1" x14ac:dyDescent="0.3">
      <c r="A19" s="434">
        <v>2</v>
      </c>
      <c r="B19" s="426"/>
      <c r="C19" s="427"/>
      <c r="D19" s="428"/>
      <c r="E19" s="429"/>
      <c r="F19" s="428"/>
      <c r="G19" s="428"/>
      <c r="H19" s="428"/>
      <c r="I19" s="430"/>
      <c r="L19" s="101"/>
    </row>
    <row r="20" spans="1:12" ht="18.75" hidden="1" x14ac:dyDescent="0.3">
      <c r="A20" s="434">
        <v>3</v>
      </c>
      <c r="B20" s="426"/>
      <c r="C20" s="427"/>
      <c r="D20" s="428"/>
      <c r="E20" s="429"/>
      <c r="F20" s="428"/>
      <c r="G20" s="428"/>
      <c r="H20" s="428"/>
      <c r="I20" s="430"/>
      <c r="L20" s="101"/>
    </row>
    <row r="21" spans="1:12" ht="18.75" hidden="1" x14ac:dyDescent="0.3">
      <c r="A21" s="434">
        <v>4</v>
      </c>
      <c r="B21" s="426"/>
      <c r="C21" s="427"/>
      <c r="D21" s="428"/>
      <c r="E21" s="429"/>
      <c r="F21" s="428"/>
      <c r="G21" s="428"/>
      <c r="H21" s="428"/>
      <c r="I21" s="430"/>
      <c r="L21" s="101"/>
    </row>
    <row r="22" spans="1:12" ht="18.75" hidden="1" x14ac:dyDescent="0.3">
      <c r="A22" s="434">
        <v>5</v>
      </c>
      <c r="B22" s="426"/>
      <c r="C22" s="427"/>
      <c r="D22" s="428"/>
      <c r="E22" s="429"/>
      <c r="F22" s="428"/>
      <c r="G22" s="428"/>
      <c r="H22" s="428"/>
      <c r="I22" s="430"/>
      <c r="L22" s="101"/>
    </row>
    <row r="23" spans="1:12" ht="18.75" hidden="1" x14ac:dyDescent="0.3">
      <c r="A23" s="434">
        <v>6</v>
      </c>
      <c r="B23" s="426"/>
      <c r="C23" s="431"/>
      <c r="D23" s="428"/>
      <c r="E23" s="429"/>
      <c r="F23" s="428"/>
      <c r="G23" s="428"/>
      <c r="H23" s="428"/>
      <c r="I23" s="430"/>
      <c r="L23" s="101"/>
    </row>
    <row r="24" spans="1:12" ht="18.75" hidden="1" x14ac:dyDescent="0.3">
      <c r="A24" s="434">
        <v>7</v>
      </c>
      <c r="B24" s="426"/>
      <c r="C24" s="431"/>
      <c r="D24" s="428"/>
      <c r="E24" s="429"/>
      <c r="F24" s="428"/>
      <c r="G24" s="428"/>
      <c r="H24" s="428"/>
      <c r="I24" s="430"/>
      <c r="L24" s="101"/>
    </row>
    <row r="25" spans="1:12" ht="18.75" hidden="1" x14ac:dyDescent="0.3">
      <c r="A25" s="434">
        <v>8</v>
      </c>
      <c r="B25" s="426"/>
      <c r="C25" s="431"/>
      <c r="D25" s="428"/>
      <c r="E25" s="429"/>
      <c r="F25" s="428"/>
      <c r="G25" s="428"/>
      <c r="H25" s="428"/>
      <c r="I25" s="430"/>
      <c r="L25" s="101"/>
    </row>
    <row r="26" spans="1:12" ht="18.75" hidden="1" x14ac:dyDescent="0.3">
      <c r="A26" s="434">
        <v>9</v>
      </c>
      <c r="B26" s="426"/>
      <c r="C26" s="431"/>
      <c r="D26" s="428"/>
      <c r="E26" s="429"/>
      <c r="F26" s="432"/>
      <c r="G26" s="428"/>
      <c r="H26" s="428"/>
      <c r="I26" s="430"/>
      <c r="L26" s="101"/>
    </row>
    <row r="27" spans="1:12" ht="18.75" customHeight="1" x14ac:dyDescent="0.3">
      <c r="A27" s="1177" t="s">
        <v>364</v>
      </c>
      <c r="B27" s="1177"/>
      <c r="C27" s="1177"/>
      <c r="D27" s="433">
        <f>SUM(D18:D26)</f>
        <v>43</v>
      </c>
      <c r="E27" s="433">
        <f>SUM(E18:E26)</f>
        <v>520</v>
      </c>
      <c r="F27" s="433" t="s">
        <v>365</v>
      </c>
      <c r="G27" s="428">
        <f>SUM(G18:G26)</f>
        <v>0</v>
      </c>
      <c r="H27" s="428">
        <f>SUM(H18:H26)</f>
        <v>0</v>
      </c>
      <c r="I27" s="433">
        <f>SUM(I18:I26)</f>
        <v>22360</v>
      </c>
    </row>
    <row r="28" spans="1:12" x14ac:dyDescent="0.25">
      <c r="I28" s="409"/>
    </row>
    <row r="29" spans="1:12" s="84" customFormat="1" ht="23.25" customHeight="1" x14ac:dyDescent="0.25">
      <c r="A29" s="97" t="s">
        <v>541</v>
      </c>
      <c r="E29" s="378"/>
      <c r="F29" s="378"/>
      <c r="H29" s="1144" t="s">
        <v>694</v>
      </c>
      <c r="I29" s="1144"/>
    </row>
    <row r="30" spans="1:12" s="390" customFormat="1" ht="12" x14ac:dyDescent="0.25">
      <c r="E30" s="1151" t="s">
        <v>171</v>
      </c>
      <c r="F30" s="1151"/>
      <c r="H30" s="1151" t="s">
        <v>172</v>
      </c>
      <c r="I30" s="1151"/>
    </row>
    <row r="31" spans="1:12" s="84" customFormat="1" ht="18.75" x14ac:dyDescent="0.25"/>
    <row r="32" spans="1:12" s="84" customFormat="1" ht="23.25" customHeight="1" x14ac:dyDescent="0.25">
      <c r="A32" s="97" t="s">
        <v>173</v>
      </c>
      <c r="E32" s="378"/>
      <c r="F32" s="378"/>
      <c r="H32" s="1144" t="s">
        <v>742</v>
      </c>
      <c r="I32" s="1144"/>
    </row>
    <row r="33" spans="5:9" s="390" customFormat="1" ht="12" x14ac:dyDescent="0.25">
      <c r="E33" s="1151" t="s">
        <v>171</v>
      </c>
      <c r="F33" s="1151"/>
      <c r="H33" s="1151" t="s">
        <v>172</v>
      </c>
      <c r="I33" s="1151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_1"/>
  </protectedRanges>
  <mergeCells count="17">
    <mergeCell ref="A27:C27"/>
    <mergeCell ref="H29:I29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E30:F30"/>
    <mergeCell ref="H30:I30"/>
    <mergeCell ref="H32:I32"/>
    <mergeCell ref="E33:F33"/>
    <mergeCell ref="H33:I33"/>
  </mergeCells>
  <pageMargins left="0.19685039370078741" right="0.19685039370078741" top="0.70866141732283472" bottom="0.19685039370078741" header="0.62992125984251968" footer="0.35433070866141736"/>
  <pageSetup paperSize="9" scale="60" fitToHeight="2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L67"/>
  <sheetViews>
    <sheetView view="pageBreakPreview" topLeftCell="A13" zoomScaleNormal="75" zoomScaleSheetLayoutView="100" workbookViewId="0">
      <selection activeCell="Q15" sqref="Q15"/>
    </sheetView>
  </sheetViews>
  <sheetFormatPr defaultRowHeight="18" x14ac:dyDescent="0.25"/>
  <cols>
    <col min="1" max="1" width="5" style="401" customWidth="1"/>
    <col min="2" max="2" width="21.140625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610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18" customHeight="1" x14ac:dyDescent="0.3">
      <c r="A11" s="412" t="s">
        <v>684</v>
      </c>
      <c r="B11" s="412"/>
      <c r="C11" s="412"/>
      <c r="D11" s="412"/>
      <c r="E11" s="412"/>
      <c r="F11" s="412"/>
      <c r="G11" s="412"/>
      <c r="H11" s="412"/>
      <c r="I11" s="412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412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ht="131.25" x14ac:dyDescent="0.3">
      <c r="A18" s="434">
        <v>1</v>
      </c>
      <c r="B18" s="426" t="s">
        <v>702</v>
      </c>
      <c r="C18" s="428" t="s">
        <v>736</v>
      </c>
      <c r="D18" s="428">
        <f>I18/F18</f>
        <v>43</v>
      </c>
      <c r="E18" s="429">
        <f>F18+G18+H18</f>
        <v>520</v>
      </c>
      <c r="F18" s="428">
        <v>520</v>
      </c>
      <c r="G18" s="428"/>
      <c r="H18" s="428"/>
      <c r="I18" s="430">
        <v>22360</v>
      </c>
      <c r="L18" s="101"/>
    </row>
    <row r="19" spans="1:12" ht="18.75" hidden="1" x14ac:dyDescent="0.3">
      <c r="A19" s="434">
        <v>2</v>
      </c>
      <c r="B19" s="426"/>
      <c r="C19" s="427"/>
      <c r="D19" s="428"/>
      <c r="E19" s="429"/>
      <c r="F19" s="428"/>
      <c r="G19" s="428"/>
      <c r="H19" s="428"/>
      <c r="I19" s="430"/>
      <c r="L19" s="101"/>
    </row>
    <row r="20" spans="1:12" ht="18.75" hidden="1" x14ac:dyDescent="0.3">
      <c r="A20" s="434">
        <v>3</v>
      </c>
      <c r="B20" s="426"/>
      <c r="C20" s="427"/>
      <c r="D20" s="428"/>
      <c r="E20" s="429"/>
      <c r="F20" s="428"/>
      <c r="G20" s="428"/>
      <c r="H20" s="428"/>
      <c r="I20" s="430"/>
      <c r="L20" s="101"/>
    </row>
    <row r="21" spans="1:12" ht="18.75" hidden="1" x14ac:dyDescent="0.3">
      <c r="A21" s="434">
        <v>4</v>
      </c>
      <c r="B21" s="426"/>
      <c r="C21" s="427"/>
      <c r="D21" s="428"/>
      <c r="E21" s="429"/>
      <c r="F21" s="428"/>
      <c r="G21" s="428"/>
      <c r="H21" s="428"/>
      <c r="I21" s="430"/>
      <c r="L21" s="101"/>
    </row>
    <row r="22" spans="1:12" ht="18.75" hidden="1" x14ac:dyDescent="0.3">
      <c r="A22" s="434">
        <v>5</v>
      </c>
      <c r="B22" s="426"/>
      <c r="C22" s="427"/>
      <c r="D22" s="428"/>
      <c r="E22" s="429"/>
      <c r="F22" s="428"/>
      <c r="G22" s="428"/>
      <c r="H22" s="428"/>
      <c r="I22" s="430"/>
      <c r="L22" s="101"/>
    </row>
    <row r="23" spans="1:12" ht="18.75" hidden="1" x14ac:dyDescent="0.3">
      <c r="A23" s="434">
        <v>6</v>
      </c>
      <c r="B23" s="426"/>
      <c r="C23" s="431"/>
      <c r="D23" s="428"/>
      <c r="E23" s="429"/>
      <c r="F23" s="428"/>
      <c r="G23" s="428"/>
      <c r="H23" s="428"/>
      <c r="I23" s="430"/>
      <c r="L23" s="101"/>
    </row>
    <row r="24" spans="1:12" ht="18.75" hidden="1" x14ac:dyDescent="0.3">
      <c r="A24" s="434">
        <v>7</v>
      </c>
      <c r="B24" s="426"/>
      <c r="C24" s="431"/>
      <c r="D24" s="428"/>
      <c r="E24" s="429"/>
      <c r="F24" s="428"/>
      <c r="G24" s="428"/>
      <c r="H24" s="428"/>
      <c r="I24" s="430"/>
      <c r="L24" s="101"/>
    </row>
    <row r="25" spans="1:12" ht="18.75" hidden="1" x14ac:dyDescent="0.3">
      <c r="A25" s="434">
        <v>8</v>
      </c>
      <c r="B25" s="426"/>
      <c r="C25" s="431"/>
      <c r="D25" s="428"/>
      <c r="E25" s="429"/>
      <c r="F25" s="428"/>
      <c r="G25" s="428"/>
      <c r="H25" s="428"/>
      <c r="I25" s="430"/>
      <c r="L25" s="101"/>
    </row>
    <row r="26" spans="1:12" ht="18.75" hidden="1" x14ac:dyDescent="0.3">
      <c r="A26" s="434">
        <v>9</v>
      </c>
      <c r="B26" s="426"/>
      <c r="C26" s="431"/>
      <c r="D26" s="428"/>
      <c r="E26" s="429"/>
      <c r="F26" s="432"/>
      <c r="G26" s="428"/>
      <c r="H26" s="428"/>
      <c r="I26" s="430"/>
      <c r="L26" s="101"/>
    </row>
    <row r="27" spans="1:12" ht="18.75" customHeight="1" x14ac:dyDescent="0.3">
      <c r="A27" s="1177" t="s">
        <v>364</v>
      </c>
      <c r="B27" s="1177"/>
      <c r="C27" s="1177"/>
      <c r="D27" s="433">
        <f>SUM(D18:D26)</f>
        <v>43</v>
      </c>
      <c r="E27" s="433">
        <f>SUM(E18:E26)</f>
        <v>520</v>
      </c>
      <c r="F27" s="433" t="s">
        <v>365</v>
      </c>
      <c r="G27" s="428">
        <f>SUM(G18:G26)</f>
        <v>0</v>
      </c>
      <c r="H27" s="428">
        <f>SUM(H18:H26)</f>
        <v>0</v>
      </c>
      <c r="I27" s="433">
        <f>SUM(I18:I26)</f>
        <v>22360</v>
      </c>
    </row>
    <row r="28" spans="1:12" x14ac:dyDescent="0.25">
      <c r="I28" s="409"/>
    </row>
    <row r="29" spans="1:12" s="84" customFormat="1" ht="23.25" customHeight="1" x14ac:dyDescent="0.25">
      <c r="A29" s="97" t="s">
        <v>541</v>
      </c>
      <c r="E29" s="378"/>
      <c r="F29" s="378"/>
      <c r="H29" s="1144" t="s">
        <v>694</v>
      </c>
      <c r="I29" s="1144"/>
    </row>
    <row r="30" spans="1:12" s="390" customFormat="1" ht="12" x14ac:dyDescent="0.25">
      <c r="E30" s="1151" t="s">
        <v>171</v>
      </c>
      <c r="F30" s="1151"/>
      <c r="H30" s="1151" t="s">
        <v>172</v>
      </c>
      <c r="I30" s="1151"/>
    </row>
    <row r="31" spans="1:12" s="84" customFormat="1" ht="18.75" x14ac:dyDescent="0.25"/>
    <row r="32" spans="1:12" s="84" customFormat="1" ht="23.25" customHeight="1" x14ac:dyDescent="0.25">
      <c r="A32" s="97" t="s">
        <v>173</v>
      </c>
      <c r="E32" s="378"/>
      <c r="F32" s="378"/>
      <c r="H32" s="1144" t="s">
        <v>742</v>
      </c>
      <c r="I32" s="1144"/>
    </row>
    <row r="33" spans="5:9" s="390" customFormat="1" ht="12" x14ac:dyDescent="0.25">
      <c r="E33" s="1151" t="s">
        <v>171</v>
      </c>
      <c r="F33" s="1151"/>
      <c r="H33" s="1151" t="s">
        <v>172</v>
      </c>
      <c r="I33" s="1151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_1"/>
  </protectedRanges>
  <mergeCells count="17">
    <mergeCell ref="A27:C27"/>
    <mergeCell ref="H29:I29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E30:F30"/>
    <mergeCell ref="H30:I30"/>
    <mergeCell ref="H32:I32"/>
    <mergeCell ref="E33:F33"/>
    <mergeCell ref="H33:I33"/>
  </mergeCells>
  <pageMargins left="0.19685039370078741" right="0.19685039370078741" top="0.70866141732283472" bottom="0.19685039370078741" header="0.62992125984251968" footer="0.35433070866141736"/>
  <pageSetup paperSize="9" scale="60" fitToHeight="2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10" zoomScale="70" zoomScaleSheetLayoutView="70" workbookViewId="0">
      <selection activeCell="F24" sqref="F24"/>
    </sheetView>
  </sheetViews>
  <sheetFormatPr defaultRowHeight="18.75" x14ac:dyDescent="0.3"/>
  <cols>
    <col min="1" max="1" width="7.28515625" style="136" customWidth="1"/>
    <col min="2" max="2" width="105.140625" style="124" customWidth="1"/>
    <col min="3" max="4" width="21" style="122" customWidth="1"/>
    <col min="5" max="5" width="21" style="124" customWidth="1"/>
    <col min="6" max="8" width="19" style="124" customWidth="1"/>
    <col min="9" max="256" width="9.140625" style="124"/>
    <col min="257" max="257" width="7.28515625" style="124" customWidth="1"/>
    <col min="258" max="258" width="105.140625" style="124" customWidth="1"/>
    <col min="259" max="261" width="21" style="124" customWidth="1"/>
    <col min="262" max="264" width="19" style="124" customWidth="1"/>
    <col min="265" max="512" width="9.140625" style="124"/>
    <col min="513" max="513" width="7.28515625" style="124" customWidth="1"/>
    <col min="514" max="514" width="105.140625" style="124" customWidth="1"/>
    <col min="515" max="517" width="21" style="124" customWidth="1"/>
    <col min="518" max="520" width="19" style="124" customWidth="1"/>
    <col min="521" max="768" width="9.140625" style="124"/>
    <col min="769" max="769" width="7.28515625" style="124" customWidth="1"/>
    <col min="770" max="770" width="105.140625" style="124" customWidth="1"/>
    <col min="771" max="773" width="21" style="124" customWidth="1"/>
    <col min="774" max="776" width="19" style="124" customWidth="1"/>
    <col min="777" max="1024" width="9.140625" style="124"/>
    <col min="1025" max="1025" width="7.28515625" style="124" customWidth="1"/>
    <col min="1026" max="1026" width="105.140625" style="124" customWidth="1"/>
    <col min="1027" max="1029" width="21" style="124" customWidth="1"/>
    <col min="1030" max="1032" width="19" style="124" customWidth="1"/>
    <col min="1033" max="1280" width="9.140625" style="124"/>
    <col min="1281" max="1281" width="7.28515625" style="124" customWidth="1"/>
    <col min="1282" max="1282" width="105.140625" style="124" customWidth="1"/>
    <col min="1283" max="1285" width="21" style="124" customWidth="1"/>
    <col min="1286" max="1288" width="19" style="124" customWidth="1"/>
    <col min="1289" max="1536" width="9.140625" style="124"/>
    <col min="1537" max="1537" width="7.28515625" style="124" customWidth="1"/>
    <col min="1538" max="1538" width="105.140625" style="124" customWidth="1"/>
    <col min="1539" max="1541" width="21" style="124" customWidth="1"/>
    <col min="1542" max="1544" width="19" style="124" customWidth="1"/>
    <col min="1545" max="1792" width="9.140625" style="124"/>
    <col min="1793" max="1793" width="7.28515625" style="124" customWidth="1"/>
    <col min="1794" max="1794" width="105.140625" style="124" customWidth="1"/>
    <col min="1795" max="1797" width="21" style="124" customWidth="1"/>
    <col min="1798" max="1800" width="19" style="124" customWidth="1"/>
    <col min="1801" max="2048" width="9.140625" style="124"/>
    <col min="2049" max="2049" width="7.28515625" style="124" customWidth="1"/>
    <col min="2050" max="2050" width="105.140625" style="124" customWidth="1"/>
    <col min="2051" max="2053" width="21" style="124" customWidth="1"/>
    <col min="2054" max="2056" width="19" style="124" customWidth="1"/>
    <col min="2057" max="2304" width="9.140625" style="124"/>
    <col min="2305" max="2305" width="7.28515625" style="124" customWidth="1"/>
    <col min="2306" max="2306" width="105.140625" style="124" customWidth="1"/>
    <col min="2307" max="2309" width="21" style="124" customWidth="1"/>
    <col min="2310" max="2312" width="19" style="124" customWidth="1"/>
    <col min="2313" max="2560" width="9.140625" style="124"/>
    <col min="2561" max="2561" width="7.28515625" style="124" customWidth="1"/>
    <col min="2562" max="2562" width="105.140625" style="124" customWidth="1"/>
    <col min="2563" max="2565" width="21" style="124" customWidth="1"/>
    <col min="2566" max="2568" width="19" style="124" customWidth="1"/>
    <col min="2569" max="2816" width="9.140625" style="124"/>
    <col min="2817" max="2817" width="7.28515625" style="124" customWidth="1"/>
    <col min="2818" max="2818" width="105.140625" style="124" customWidth="1"/>
    <col min="2819" max="2821" width="21" style="124" customWidth="1"/>
    <col min="2822" max="2824" width="19" style="124" customWidth="1"/>
    <col min="2825" max="3072" width="9.140625" style="124"/>
    <col min="3073" max="3073" width="7.28515625" style="124" customWidth="1"/>
    <col min="3074" max="3074" width="105.140625" style="124" customWidth="1"/>
    <col min="3075" max="3077" width="21" style="124" customWidth="1"/>
    <col min="3078" max="3080" width="19" style="124" customWidth="1"/>
    <col min="3081" max="3328" width="9.140625" style="124"/>
    <col min="3329" max="3329" width="7.28515625" style="124" customWidth="1"/>
    <col min="3330" max="3330" width="105.140625" style="124" customWidth="1"/>
    <col min="3331" max="3333" width="21" style="124" customWidth="1"/>
    <col min="3334" max="3336" width="19" style="124" customWidth="1"/>
    <col min="3337" max="3584" width="9.140625" style="124"/>
    <col min="3585" max="3585" width="7.28515625" style="124" customWidth="1"/>
    <col min="3586" max="3586" width="105.140625" style="124" customWidth="1"/>
    <col min="3587" max="3589" width="21" style="124" customWidth="1"/>
    <col min="3590" max="3592" width="19" style="124" customWidth="1"/>
    <col min="3593" max="3840" width="9.140625" style="124"/>
    <col min="3841" max="3841" width="7.28515625" style="124" customWidth="1"/>
    <col min="3842" max="3842" width="105.140625" style="124" customWidth="1"/>
    <col min="3843" max="3845" width="21" style="124" customWidth="1"/>
    <col min="3846" max="3848" width="19" style="124" customWidth="1"/>
    <col min="3849" max="4096" width="9.140625" style="124"/>
    <col min="4097" max="4097" width="7.28515625" style="124" customWidth="1"/>
    <col min="4098" max="4098" width="105.140625" style="124" customWidth="1"/>
    <col min="4099" max="4101" width="21" style="124" customWidth="1"/>
    <col min="4102" max="4104" width="19" style="124" customWidth="1"/>
    <col min="4105" max="4352" width="9.140625" style="124"/>
    <col min="4353" max="4353" width="7.28515625" style="124" customWidth="1"/>
    <col min="4354" max="4354" width="105.140625" style="124" customWidth="1"/>
    <col min="4355" max="4357" width="21" style="124" customWidth="1"/>
    <col min="4358" max="4360" width="19" style="124" customWidth="1"/>
    <col min="4361" max="4608" width="9.140625" style="124"/>
    <col min="4609" max="4609" width="7.28515625" style="124" customWidth="1"/>
    <col min="4610" max="4610" width="105.140625" style="124" customWidth="1"/>
    <col min="4611" max="4613" width="21" style="124" customWidth="1"/>
    <col min="4614" max="4616" width="19" style="124" customWidth="1"/>
    <col min="4617" max="4864" width="9.140625" style="124"/>
    <col min="4865" max="4865" width="7.28515625" style="124" customWidth="1"/>
    <col min="4866" max="4866" width="105.140625" style="124" customWidth="1"/>
    <col min="4867" max="4869" width="21" style="124" customWidth="1"/>
    <col min="4870" max="4872" width="19" style="124" customWidth="1"/>
    <col min="4873" max="5120" width="9.140625" style="124"/>
    <col min="5121" max="5121" width="7.28515625" style="124" customWidth="1"/>
    <col min="5122" max="5122" width="105.140625" style="124" customWidth="1"/>
    <col min="5123" max="5125" width="21" style="124" customWidth="1"/>
    <col min="5126" max="5128" width="19" style="124" customWidth="1"/>
    <col min="5129" max="5376" width="9.140625" style="124"/>
    <col min="5377" max="5377" width="7.28515625" style="124" customWidth="1"/>
    <col min="5378" max="5378" width="105.140625" style="124" customWidth="1"/>
    <col min="5379" max="5381" width="21" style="124" customWidth="1"/>
    <col min="5382" max="5384" width="19" style="124" customWidth="1"/>
    <col min="5385" max="5632" width="9.140625" style="124"/>
    <col min="5633" max="5633" width="7.28515625" style="124" customWidth="1"/>
    <col min="5634" max="5634" width="105.140625" style="124" customWidth="1"/>
    <col min="5635" max="5637" width="21" style="124" customWidth="1"/>
    <col min="5638" max="5640" width="19" style="124" customWidth="1"/>
    <col min="5641" max="5888" width="9.140625" style="124"/>
    <col min="5889" max="5889" width="7.28515625" style="124" customWidth="1"/>
    <col min="5890" max="5890" width="105.140625" style="124" customWidth="1"/>
    <col min="5891" max="5893" width="21" style="124" customWidth="1"/>
    <col min="5894" max="5896" width="19" style="124" customWidth="1"/>
    <col min="5897" max="6144" width="9.140625" style="124"/>
    <col min="6145" max="6145" width="7.28515625" style="124" customWidth="1"/>
    <col min="6146" max="6146" width="105.140625" style="124" customWidth="1"/>
    <col min="6147" max="6149" width="21" style="124" customWidth="1"/>
    <col min="6150" max="6152" width="19" style="124" customWidth="1"/>
    <col min="6153" max="6400" width="9.140625" style="124"/>
    <col min="6401" max="6401" width="7.28515625" style="124" customWidth="1"/>
    <col min="6402" max="6402" width="105.140625" style="124" customWidth="1"/>
    <col min="6403" max="6405" width="21" style="124" customWidth="1"/>
    <col min="6406" max="6408" width="19" style="124" customWidth="1"/>
    <col min="6409" max="6656" width="9.140625" style="124"/>
    <col min="6657" max="6657" width="7.28515625" style="124" customWidth="1"/>
    <col min="6658" max="6658" width="105.140625" style="124" customWidth="1"/>
    <col min="6659" max="6661" width="21" style="124" customWidth="1"/>
    <col min="6662" max="6664" width="19" style="124" customWidth="1"/>
    <col min="6665" max="6912" width="9.140625" style="124"/>
    <col min="6913" max="6913" width="7.28515625" style="124" customWidth="1"/>
    <col min="6914" max="6914" width="105.140625" style="124" customWidth="1"/>
    <col min="6915" max="6917" width="21" style="124" customWidth="1"/>
    <col min="6918" max="6920" width="19" style="124" customWidth="1"/>
    <col min="6921" max="7168" width="9.140625" style="124"/>
    <col min="7169" max="7169" width="7.28515625" style="124" customWidth="1"/>
    <col min="7170" max="7170" width="105.140625" style="124" customWidth="1"/>
    <col min="7171" max="7173" width="21" style="124" customWidth="1"/>
    <col min="7174" max="7176" width="19" style="124" customWidth="1"/>
    <col min="7177" max="7424" width="9.140625" style="124"/>
    <col min="7425" max="7425" width="7.28515625" style="124" customWidth="1"/>
    <col min="7426" max="7426" width="105.140625" style="124" customWidth="1"/>
    <col min="7427" max="7429" width="21" style="124" customWidth="1"/>
    <col min="7430" max="7432" width="19" style="124" customWidth="1"/>
    <col min="7433" max="7680" width="9.140625" style="124"/>
    <col min="7681" max="7681" width="7.28515625" style="124" customWidth="1"/>
    <col min="7682" max="7682" width="105.140625" style="124" customWidth="1"/>
    <col min="7683" max="7685" width="21" style="124" customWidth="1"/>
    <col min="7686" max="7688" width="19" style="124" customWidth="1"/>
    <col min="7689" max="7936" width="9.140625" style="124"/>
    <col min="7937" max="7937" width="7.28515625" style="124" customWidth="1"/>
    <col min="7938" max="7938" width="105.140625" style="124" customWidth="1"/>
    <col min="7939" max="7941" width="21" style="124" customWidth="1"/>
    <col min="7942" max="7944" width="19" style="124" customWidth="1"/>
    <col min="7945" max="8192" width="9.140625" style="124"/>
    <col min="8193" max="8193" width="7.28515625" style="124" customWidth="1"/>
    <col min="8194" max="8194" width="105.140625" style="124" customWidth="1"/>
    <col min="8195" max="8197" width="21" style="124" customWidth="1"/>
    <col min="8198" max="8200" width="19" style="124" customWidth="1"/>
    <col min="8201" max="8448" width="9.140625" style="124"/>
    <col min="8449" max="8449" width="7.28515625" style="124" customWidth="1"/>
    <col min="8450" max="8450" width="105.140625" style="124" customWidth="1"/>
    <col min="8451" max="8453" width="21" style="124" customWidth="1"/>
    <col min="8454" max="8456" width="19" style="124" customWidth="1"/>
    <col min="8457" max="8704" width="9.140625" style="124"/>
    <col min="8705" max="8705" width="7.28515625" style="124" customWidth="1"/>
    <col min="8706" max="8706" width="105.140625" style="124" customWidth="1"/>
    <col min="8707" max="8709" width="21" style="124" customWidth="1"/>
    <col min="8710" max="8712" width="19" style="124" customWidth="1"/>
    <col min="8713" max="8960" width="9.140625" style="124"/>
    <col min="8961" max="8961" width="7.28515625" style="124" customWidth="1"/>
    <col min="8962" max="8962" width="105.140625" style="124" customWidth="1"/>
    <col min="8963" max="8965" width="21" style="124" customWidth="1"/>
    <col min="8966" max="8968" width="19" style="124" customWidth="1"/>
    <col min="8969" max="9216" width="9.140625" style="124"/>
    <col min="9217" max="9217" width="7.28515625" style="124" customWidth="1"/>
    <col min="9218" max="9218" width="105.140625" style="124" customWidth="1"/>
    <col min="9219" max="9221" width="21" style="124" customWidth="1"/>
    <col min="9222" max="9224" width="19" style="124" customWidth="1"/>
    <col min="9225" max="9472" width="9.140625" style="124"/>
    <col min="9473" max="9473" width="7.28515625" style="124" customWidth="1"/>
    <col min="9474" max="9474" width="105.140625" style="124" customWidth="1"/>
    <col min="9475" max="9477" width="21" style="124" customWidth="1"/>
    <col min="9478" max="9480" width="19" style="124" customWidth="1"/>
    <col min="9481" max="9728" width="9.140625" style="124"/>
    <col min="9729" max="9729" width="7.28515625" style="124" customWidth="1"/>
    <col min="9730" max="9730" width="105.140625" style="124" customWidth="1"/>
    <col min="9731" max="9733" width="21" style="124" customWidth="1"/>
    <col min="9734" max="9736" width="19" style="124" customWidth="1"/>
    <col min="9737" max="9984" width="9.140625" style="124"/>
    <col min="9985" max="9985" width="7.28515625" style="124" customWidth="1"/>
    <col min="9986" max="9986" width="105.140625" style="124" customWidth="1"/>
    <col min="9987" max="9989" width="21" style="124" customWidth="1"/>
    <col min="9990" max="9992" width="19" style="124" customWidth="1"/>
    <col min="9993" max="10240" width="9.140625" style="124"/>
    <col min="10241" max="10241" width="7.28515625" style="124" customWidth="1"/>
    <col min="10242" max="10242" width="105.140625" style="124" customWidth="1"/>
    <col min="10243" max="10245" width="21" style="124" customWidth="1"/>
    <col min="10246" max="10248" width="19" style="124" customWidth="1"/>
    <col min="10249" max="10496" width="9.140625" style="124"/>
    <col min="10497" max="10497" width="7.28515625" style="124" customWidth="1"/>
    <col min="10498" max="10498" width="105.140625" style="124" customWidth="1"/>
    <col min="10499" max="10501" width="21" style="124" customWidth="1"/>
    <col min="10502" max="10504" width="19" style="124" customWidth="1"/>
    <col min="10505" max="10752" width="9.140625" style="124"/>
    <col min="10753" max="10753" width="7.28515625" style="124" customWidth="1"/>
    <col min="10754" max="10754" width="105.140625" style="124" customWidth="1"/>
    <col min="10755" max="10757" width="21" style="124" customWidth="1"/>
    <col min="10758" max="10760" width="19" style="124" customWidth="1"/>
    <col min="10761" max="11008" width="9.140625" style="124"/>
    <col min="11009" max="11009" width="7.28515625" style="124" customWidth="1"/>
    <col min="11010" max="11010" width="105.140625" style="124" customWidth="1"/>
    <col min="11011" max="11013" width="21" style="124" customWidth="1"/>
    <col min="11014" max="11016" width="19" style="124" customWidth="1"/>
    <col min="11017" max="11264" width="9.140625" style="124"/>
    <col min="11265" max="11265" width="7.28515625" style="124" customWidth="1"/>
    <col min="11266" max="11266" width="105.140625" style="124" customWidth="1"/>
    <col min="11267" max="11269" width="21" style="124" customWidth="1"/>
    <col min="11270" max="11272" width="19" style="124" customWidth="1"/>
    <col min="11273" max="11520" width="9.140625" style="124"/>
    <col min="11521" max="11521" width="7.28515625" style="124" customWidth="1"/>
    <col min="11522" max="11522" width="105.140625" style="124" customWidth="1"/>
    <col min="11523" max="11525" width="21" style="124" customWidth="1"/>
    <col min="11526" max="11528" width="19" style="124" customWidth="1"/>
    <col min="11529" max="11776" width="9.140625" style="124"/>
    <col min="11777" max="11777" width="7.28515625" style="124" customWidth="1"/>
    <col min="11778" max="11778" width="105.140625" style="124" customWidth="1"/>
    <col min="11779" max="11781" width="21" style="124" customWidth="1"/>
    <col min="11782" max="11784" width="19" style="124" customWidth="1"/>
    <col min="11785" max="12032" width="9.140625" style="124"/>
    <col min="12033" max="12033" width="7.28515625" style="124" customWidth="1"/>
    <col min="12034" max="12034" width="105.140625" style="124" customWidth="1"/>
    <col min="12035" max="12037" width="21" style="124" customWidth="1"/>
    <col min="12038" max="12040" width="19" style="124" customWidth="1"/>
    <col min="12041" max="12288" width="9.140625" style="124"/>
    <col min="12289" max="12289" width="7.28515625" style="124" customWidth="1"/>
    <col min="12290" max="12290" width="105.140625" style="124" customWidth="1"/>
    <col min="12291" max="12293" width="21" style="124" customWidth="1"/>
    <col min="12294" max="12296" width="19" style="124" customWidth="1"/>
    <col min="12297" max="12544" width="9.140625" style="124"/>
    <col min="12545" max="12545" width="7.28515625" style="124" customWidth="1"/>
    <col min="12546" max="12546" width="105.140625" style="124" customWidth="1"/>
    <col min="12547" max="12549" width="21" style="124" customWidth="1"/>
    <col min="12550" max="12552" width="19" style="124" customWidth="1"/>
    <col min="12553" max="12800" width="9.140625" style="124"/>
    <col min="12801" max="12801" width="7.28515625" style="124" customWidth="1"/>
    <col min="12802" max="12802" width="105.140625" style="124" customWidth="1"/>
    <col min="12803" max="12805" width="21" style="124" customWidth="1"/>
    <col min="12806" max="12808" width="19" style="124" customWidth="1"/>
    <col min="12809" max="13056" width="9.140625" style="124"/>
    <col min="13057" max="13057" width="7.28515625" style="124" customWidth="1"/>
    <col min="13058" max="13058" width="105.140625" style="124" customWidth="1"/>
    <col min="13059" max="13061" width="21" style="124" customWidth="1"/>
    <col min="13062" max="13064" width="19" style="124" customWidth="1"/>
    <col min="13065" max="13312" width="9.140625" style="124"/>
    <col min="13313" max="13313" width="7.28515625" style="124" customWidth="1"/>
    <col min="13314" max="13314" width="105.140625" style="124" customWidth="1"/>
    <col min="13315" max="13317" width="21" style="124" customWidth="1"/>
    <col min="13318" max="13320" width="19" style="124" customWidth="1"/>
    <col min="13321" max="13568" width="9.140625" style="124"/>
    <col min="13569" max="13569" width="7.28515625" style="124" customWidth="1"/>
    <col min="13570" max="13570" width="105.140625" style="124" customWidth="1"/>
    <col min="13571" max="13573" width="21" style="124" customWidth="1"/>
    <col min="13574" max="13576" width="19" style="124" customWidth="1"/>
    <col min="13577" max="13824" width="9.140625" style="124"/>
    <col min="13825" max="13825" width="7.28515625" style="124" customWidth="1"/>
    <col min="13826" max="13826" width="105.140625" style="124" customWidth="1"/>
    <col min="13827" max="13829" width="21" style="124" customWidth="1"/>
    <col min="13830" max="13832" width="19" style="124" customWidth="1"/>
    <col min="13833" max="14080" width="9.140625" style="124"/>
    <col min="14081" max="14081" width="7.28515625" style="124" customWidth="1"/>
    <col min="14082" max="14082" width="105.140625" style="124" customWidth="1"/>
    <col min="14083" max="14085" width="21" style="124" customWidth="1"/>
    <col min="14086" max="14088" width="19" style="124" customWidth="1"/>
    <col min="14089" max="14336" width="9.140625" style="124"/>
    <col min="14337" max="14337" width="7.28515625" style="124" customWidth="1"/>
    <col min="14338" max="14338" width="105.140625" style="124" customWidth="1"/>
    <col min="14339" max="14341" width="21" style="124" customWidth="1"/>
    <col min="14342" max="14344" width="19" style="124" customWidth="1"/>
    <col min="14345" max="14592" width="9.140625" style="124"/>
    <col min="14593" max="14593" width="7.28515625" style="124" customWidth="1"/>
    <col min="14594" max="14594" width="105.140625" style="124" customWidth="1"/>
    <col min="14595" max="14597" width="21" style="124" customWidth="1"/>
    <col min="14598" max="14600" width="19" style="124" customWidth="1"/>
    <col min="14601" max="14848" width="9.140625" style="124"/>
    <col min="14849" max="14849" width="7.28515625" style="124" customWidth="1"/>
    <col min="14850" max="14850" width="105.140625" style="124" customWidth="1"/>
    <col min="14851" max="14853" width="21" style="124" customWidth="1"/>
    <col min="14854" max="14856" width="19" style="124" customWidth="1"/>
    <col min="14857" max="15104" width="9.140625" style="124"/>
    <col min="15105" max="15105" width="7.28515625" style="124" customWidth="1"/>
    <col min="15106" max="15106" width="105.140625" style="124" customWidth="1"/>
    <col min="15107" max="15109" width="21" style="124" customWidth="1"/>
    <col min="15110" max="15112" width="19" style="124" customWidth="1"/>
    <col min="15113" max="15360" width="9.140625" style="124"/>
    <col min="15361" max="15361" width="7.28515625" style="124" customWidth="1"/>
    <col min="15362" max="15362" width="105.140625" style="124" customWidth="1"/>
    <col min="15363" max="15365" width="21" style="124" customWidth="1"/>
    <col min="15366" max="15368" width="19" style="124" customWidth="1"/>
    <col min="15369" max="15616" width="9.140625" style="124"/>
    <col min="15617" max="15617" width="7.28515625" style="124" customWidth="1"/>
    <col min="15618" max="15618" width="105.140625" style="124" customWidth="1"/>
    <col min="15619" max="15621" width="21" style="124" customWidth="1"/>
    <col min="15622" max="15624" width="19" style="124" customWidth="1"/>
    <col min="15625" max="15872" width="9.140625" style="124"/>
    <col min="15873" max="15873" width="7.28515625" style="124" customWidth="1"/>
    <col min="15874" max="15874" width="105.140625" style="124" customWidth="1"/>
    <col min="15875" max="15877" width="21" style="124" customWidth="1"/>
    <col min="15878" max="15880" width="19" style="124" customWidth="1"/>
    <col min="15881" max="16128" width="9.140625" style="124"/>
    <col min="16129" max="16129" width="7.28515625" style="124" customWidth="1"/>
    <col min="16130" max="16130" width="105.140625" style="124" customWidth="1"/>
    <col min="16131" max="16133" width="21" style="124" customWidth="1"/>
    <col min="16134" max="16136" width="19" style="124" customWidth="1"/>
    <col min="16137" max="16384" width="9.140625" style="124"/>
  </cols>
  <sheetData>
    <row r="1" spans="1:11" x14ac:dyDescent="0.3">
      <c r="A1" s="121"/>
      <c r="B1" s="122"/>
      <c r="E1" s="123"/>
      <c r="F1" s="418"/>
      <c r="G1" s="418"/>
      <c r="H1" s="400" t="s">
        <v>514</v>
      </c>
    </row>
    <row r="2" spans="1:11" ht="15" x14ac:dyDescent="0.25">
      <c r="A2" s="1193" t="s">
        <v>375</v>
      </c>
      <c r="B2" s="1193"/>
      <c r="C2" s="1193"/>
      <c r="D2" s="1193"/>
      <c r="E2" s="1193"/>
      <c r="F2" s="1193"/>
      <c r="G2" s="1193"/>
      <c r="H2" s="1193"/>
    </row>
    <row r="3" spans="1:11" ht="71.25" customHeight="1" x14ac:dyDescent="0.25">
      <c r="A3" s="1193"/>
      <c r="B3" s="1193"/>
      <c r="C3" s="1193"/>
      <c r="D3" s="1193"/>
      <c r="E3" s="1193"/>
      <c r="F3" s="1193"/>
      <c r="G3" s="1193"/>
      <c r="H3" s="1193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376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s="98" customFormat="1" ht="27.75" customHeight="1" x14ac:dyDescent="0.3">
      <c r="A8" s="125"/>
      <c r="B8" s="125"/>
      <c r="C8" s="126"/>
      <c r="D8" s="126"/>
      <c r="E8" s="126"/>
      <c r="F8" s="126"/>
      <c r="G8" s="126"/>
      <c r="H8" s="126"/>
      <c r="I8" s="126"/>
      <c r="J8" s="126"/>
      <c r="K8" s="126"/>
    </row>
    <row r="9" spans="1:11" ht="19.5" customHeight="1" x14ac:dyDescent="0.3">
      <c r="A9" s="1194" t="s">
        <v>351</v>
      </c>
      <c r="B9" s="1194" t="s">
        <v>377</v>
      </c>
      <c r="C9" s="1195" t="s">
        <v>378</v>
      </c>
      <c r="D9" s="1195"/>
      <c r="E9" s="1195"/>
      <c r="F9" s="1195" t="s">
        <v>379</v>
      </c>
      <c r="G9" s="1195"/>
      <c r="H9" s="1195"/>
    </row>
    <row r="10" spans="1:11" ht="75" x14ac:dyDescent="0.25">
      <c r="A10" s="1194"/>
      <c r="B10" s="1194"/>
      <c r="C10" s="127" t="s">
        <v>546</v>
      </c>
      <c r="D10" s="127" t="s">
        <v>547</v>
      </c>
      <c r="E10" s="127" t="s">
        <v>548</v>
      </c>
      <c r="F10" s="127" t="s">
        <v>546</v>
      </c>
      <c r="G10" s="127" t="s">
        <v>547</v>
      </c>
      <c r="H10" s="127" t="s">
        <v>548</v>
      </c>
    </row>
    <row r="11" spans="1:11" s="130" customFormat="1" ht="31.5" customHeight="1" x14ac:dyDescent="0.25">
      <c r="A11" s="128">
        <v>1</v>
      </c>
      <c r="B11" s="128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</row>
    <row r="12" spans="1:11" s="133" customFormat="1" x14ac:dyDescent="0.3">
      <c r="A12" s="131" t="s">
        <v>81</v>
      </c>
      <c r="B12" s="132" t="s">
        <v>380</v>
      </c>
      <c r="C12" s="436"/>
      <c r="D12" s="436"/>
      <c r="E12" s="437"/>
      <c r="F12" s="436"/>
      <c r="G12" s="437"/>
      <c r="H12" s="436"/>
    </row>
    <row r="13" spans="1:11" ht="24" customHeight="1" x14ac:dyDescent="0.3">
      <c r="A13" s="131" t="s">
        <v>381</v>
      </c>
      <c r="B13" s="134" t="s">
        <v>382</v>
      </c>
      <c r="C13" s="860">
        <f>F23/0.302</f>
        <v>22100</v>
      </c>
      <c r="D13" s="860">
        <f t="shared" ref="D13:E13" si="0">G23/0.302</f>
        <v>22360</v>
      </c>
      <c r="E13" s="860">
        <f t="shared" si="0"/>
        <v>22360</v>
      </c>
      <c r="F13" s="860">
        <f>C13*22%</f>
        <v>4862</v>
      </c>
      <c r="G13" s="438">
        <f>E13*22%</f>
        <v>4919.2</v>
      </c>
      <c r="H13" s="438">
        <f>E13*22%</f>
        <v>4919.2</v>
      </c>
    </row>
    <row r="14" spans="1:11" x14ac:dyDescent="0.3">
      <c r="A14" s="131" t="s">
        <v>383</v>
      </c>
      <c r="B14" s="132" t="s">
        <v>384</v>
      </c>
      <c r="C14" s="858"/>
      <c r="D14" s="858"/>
      <c r="E14" s="858"/>
      <c r="F14" s="858"/>
      <c r="G14" s="437"/>
      <c r="H14" s="436"/>
    </row>
    <row r="15" spans="1:11" ht="37.5" x14ac:dyDescent="0.25">
      <c r="A15" s="131" t="s">
        <v>385</v>
      </c>
      <c r="B15" s="135" t="s">
        <v>386</v>
      </c>
      <c r="C15" s="859"/>
      <c r="D15" s="859"/>
      <c r="E15" s="859"/>
      <c r="F15" s="859"/>
      <c r="G15" s="437"/>
      <c r="H15" s="437"/>
    </row>
    <row r="16" spans="1:11" s="133" customFormat="1" ht="39" customHeight="1" x14ac:dyDescent="0.25">
      <c r="A16" s="131">
        <v>2</v>
      </c>
      <c r="B16" s="132" t="s">
        <v>387</v>
      </c>
      <c r="C16" s="859"/>
      <c r="D16" s="859"/>
      <c r="E16" s="859"/>
      <c r="F16" s="859"/>
      <c r="G16" s="437"/>
      <c r="H16" s="437">
        <f>H17+H19</f>
        <v>693.16</v>
      </c>
    </row>
    <row r="17" spans="1:9" ht="40.5" customHeight="1" x14ac:dyDescent="0.3">
      <c r="A17" s="131" t="s">
        <v>388</v>
      </c>
      <c r="B17" s="134" t="s">
        <v>389</v>
      </c>
      <c r="C17" s="860">
        <f>C13</f>
        <v>22100</v>
      </c>
      <c r="D17" s="860">
        <f t="shared" ref="D17:E17" si="1">D13</f>
        <v>22360</v>
      </c>
      <c r="E17" s="860">
        <f t="shared" si="1"/>
        <v>22360</v>
      </c>
      <c r="F17" s="860">
        <f>C17*2.9%</f>
        <v>640.9</v>
      </c>
      <c r="G17" s="438">
        <f>E17*2.9%</f>
        <v>648.43999999999994</v>
      </c>
      <c r="H17" s="438">
        <f>E17*2.9%</f>
        <v>648.43999999999994</v>
      </c>
    </row>
    <row r="18" spans="1:9" ht="37.5" customHeight="1" x14ac:dyDescent="0.25">
      <c r="A18" s="131" t="s">
        <v>390</v>
      </c>
      <c r="B18" s="132" t="s">
        <v>391</v>
      </c>
      <c r="C18" s="859"/>
      <c r="D18" s="859"/>
      <c r="E18" s="859"/>
      <c r="F18" s="859"/>
      <c r="G18" s="437"/>
      <c r="H18" s="437"/>
    </row>
    <row r="19" spans="1:9" s="133" customFormat="1" ht="37.5" customHeight="1" x14ac:dyDescent="0.3">
      <c r="A19" s="131" t="s">
        <v>392</v>
      </c>
      <c r="B19" s="134" t="s">
        <v>393</v>
      </c>
      <c r="C19" s="860">
        <f>C13</f>
        <v>22100</v>
      </c>
      <c r="D19" s="860">
        <f t="shared" ref="D19:E19" si="2">D13</f>
        <v>22360</v>
      </c>
      <c r="E19" s="860">
        <f t="shared" si="2"/>
        <v>22360</v>
      </c>
      <c r="F19" s="860">
        <f>C19*0.2%</f>
        <v>44.2</v>
      </c>
      <c r="G19" s="437">
        <f>E19*0.2%</f>
        <v>44.72</v>
      </c>
      <c r="H19" s="438">
        <f>E19*0.2%</f>
        <v>44.72</v>
      </c>
    </row>
    <row r="20" spans="1:9" ht="57" customHeight="1" x14ac:dyDescent="0.25">
      <c r="A20" s="131" t="s">
        <v>394</v>
      </c>
      <c r="B20" s="132" t="s">
        <v>395</v>
      </c>
      <c r="C20" s="859"/>
      <c r="D20" s="859"/>
      <c r="E20" s="859"/>
      <c r="F20" s="859"/>
      <c r="G20" s="437"/>
      <c r="H20" s="437"/>
    </row>
    <row r="21" spans="1:9" ht="37.5" x14ac:dyDescent="0.25">
      <c r="A21" s="131" t="s">
        <v>396</v>
      </c>
      <c r="B21" s="132" t="s">
        <v>395</v>
      </c>
      <c r="C21" s="859"/>
      <c r="D21" s="859"/>
      <c r="E21" s="859"/>
      <c r="F21" s="859"/>
      <c r="G21" s="437"/>
      <c r="H21" s="437"/>
    </row>
    <row r="22" spans="1:9" s="133" customFormat="1" ht="37.5" x14ac:dyDescent="0.3">
      <c r="A22" s="131" t="s">
        <v>9</v>
      </c>
      <c r="B22" s="134" t="s">
        <v>397</v>
      </c>
      <c r="C22" s="860">
        <f>C13</f>
        <v>22100</v>
      </c>
      <c r="D22" s="860">
        <f t="shared" ref="D22:E22" si="3">D13</f>
        <v>22360</v>
      </c>
      <c r="E22" s="860">
        <f t="shared" si="3"/>
        <v>22360</v>
      </c>
      <c r="F22" s="860">
        <f>C22*5.1%</f>
        <v>1127.0999999999999</v>
      </c>
      <c r="G22" s="437">
        <f>E22*5.1%</f>
        <v>1140.3599999999999</v>
      </c>
      <c r="H22" s="438">
        <f>E22*5.1%</f>
        <v>1140.3599999999999</v>
      </c>
    </row>
    <row r="23" spans="1:9" s="133" customFormat="1" ht="39" customHeight="1" x14ac:dyDescent="0.25">
      <c r="A23" s="131"/>
      <c r="B23" s="132" t="s">
        <v>364</v>
      </c>
      <c r="C23" s="439" t="s">
        <v>374</v>
      </c>
      <c r="D23" s="439" t="s">
        <v>374</v>
      </c>
      <c r="E23" s="439" t="s">
        <v>374</v>
      </c>
      <c r="F23" s="862">
        <f>5339.36+1334.84</f>
        <v>6674.2</v>
      </c>
      <c r="G23" s="439">
        <v>6752.7199999999993</v>
      </c>
      <c r="H23" s="439">
        <v>6752.7199999999993</v>
      </c>
    </row>
    <row r="24" spans="1:9" x14ac:dyDescent="0.3">
      <c r="A24" s="419"/>
      <c r="B24" s="418"/>
      <c r="C24" s="137"/>
      <c r="D24" s="137"/>
      <c r="E24" s="420">
        <f>6672524.86+9278</f>
        <v>6681802.8600000003</v>
      </c>
      <c r="F24" s="418"/>
      <c r="G24" s="418"/>
      <c r="H24" s="418"/>
    </row>
    <row r="25" spans="1:9" x14ac:dyDescent="0.3">
      <c r="A25" s="419"/>
      <c r="B25" s="418"/>
      <c r="C25" s="137"/>
      <c r="D25" s="137"/>
      <c r="E25" s="420"/>
      <c r="F25" s="418"/>
      <c r="G25" s="418"/>
      <c r="H25" s="418"/>
    </row>
    <row r="26" spans="1:9" s="82" customFormat="1" ht="23.25" customHeight="1" x14ac:dyDescent="0.25">
      <c r="A26" s="1001" t="s">
        <v>541</v>
      </c>
      <c r="B26" s="84"/>
      <c r="D26" s="378"/>
      <c r="F26" s="379"/>
      <c r="G26" s="1000" t="s">
        <v>694</v>
      </c>
      <c r="H26" s="84"/>
      <c r="I26" s="394"/>
    </row>
    <row r="27" spans="1:9" s="389" customFormat="1" ht="12.75" x14ac:dyDescent="0.25">
      <c r="D27" s="391" t="s">
        <v>171</v>
      </c>
      <c r="F27" s="393"/>
      <c r="G27" s="391" t="s">
        <v>172</v>
      </c>
      <c r="I27" s="393"/>
    </row>
    <row r="28" spans="1:9" s="82" customFormat="1" x14ac:dyDescent="0.25">
      <c r="A28" s="84"/>
      <c r="B28" s="84"/>
      <c r="D28" s="84"/>
      <c r="F28" s="379"/>
      <c r="G28" s="84"/>
      <c r="H28" s="84"/>
      <c r="I28" s="392"/>
    </row>
    <row r="29" spans="1:9" s="82" customFormat="1" ht="23.25" customHeight="1" x14ac:dyDescent="0.25">
      <c r="A29" s="97" t="s">
        <v>173</v>
      </c>
      <c r="B29" s="84"/>
      <c r="D29" s="378"/>
      <c r="F29" s="379"/>
      <c r="G29" s="1002" t="s">
        <v>810</v>
      </c>
      <c r="H29" s="84"/>
      <c r="I29" s="394"/>
    </row>
    <row r="30" spans="1:9" s="389" customFormat="1" ht="12.75" x14ac:dyDescent="0.25">
      <c r="D30" s="391" t="s">
        <v>171</v>
      </c>
      <c r="F30" s="393"/>
      <c r="G30" s="391" t="s">
        <v>172</v>
      </c>
      <c r="I30" s="393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5">
    <mergeCell ref="A2:H3"/>
    <mergeCell ref="A9:A10"/>
    <mergeCell ref="B9:B10"/>
    <mergeCell ref="C9:E9"/>
    <mergeCell ref="F9:H9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zoomScale="80" zoomScaleSheetLayoutView="80" workbookViewId="0">
      <selection activeCell="H54" sqref="H54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803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765" t="s">
        <v>449</v>
      </c>
      <c r="E10" s="765" t="s">
        <v>448</v>
      </c>
      <c r="F10" s="765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1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75" x14ac:dyDescent="0.3">
      <c r="A35" s="495"/>
      <c r="B35" s="766" t="s">
        <v>799</v>
      </c>
      <c r="C35" s="492"/>
      <c r="D35" s="467"/>
      <c r="E35" s="492">
        <v>1</v>
      </c>
      <c r="F35" s="760">
        <f>231879.53-231879.53</f>
        <v>0</v>
      </c>
      <c r="G35" s="220"/>
      <c r="H35" s="220"/>
      <c r="I35" s="220">
        <f t="shared" si="0"/>
        <v>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1001" t="s">
        <v>541</v>
      </c>
      <c r="B47" s="764"/>
      <c r="C47" s="764"/>
      <c r="D47" s="762"/>
      <c r="E47" s="764"/>
      <c r="F47" s="1000" t="s">
        <v>694</v>
      </c>
      <c r="G47" s="764"/>
      <c r="H47" s="76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x14ac:dyDescent="0.25">
      <c r="A49" s="82"/>
      <c r="B49" s="82"/>
      <c r="C49" s="82"/>
      <c r="D49" s="82"/>
      <c r="E49" s="82"/>
      <c r="F49" s="764"/>
      <c r="G49" s="82"/>
      <c r="H49" s="82"/>
      <c r="I49" s="392"/>
      <c r="J49" s="181"/>
    </row>
    <row r="50" spans="1:10" x14ac:dyDescent="0.25">
      <c r="A50" s="763" t="s">
        <v>173</v>
      </c>
      <c r="B50" s="764"/>
      <c r="C50" s="764"/>
      <c r="D50" s="762"/>
      <c r="E50" s="764"/>
      <c r="F50" s="1002" t="s">
        <v>810</v>
      </c>
      <c r="G50" s="764"/>
      <c r="H50" s="76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 t="s">
        <v>804</v>
      </c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92"/>
  <sheetViews>
    <sheetView view="pageBreakPreview" topLeftCell="A9" zoomScale="70" zoomScaleSheetLayoutView="70" workbookViewId="0">
      <selection activeCell="N27" sqref="N27"/>
    </sheetView>
  </sheetViews>
  <sheetFormatPr defaultRowHeight="18.75" x14ac:dyDescent="0.3"/>
  <cols>
    <col min="1" max="1" width="7.28515625" style="136" customWidth="1"/>
    <col min="2" max="2" width="105.140625" style="124" customWidth="1"/>
    <col min="3" max="4" width="21" style="122" customWidth="1"/>
    <col min="5" max="5" width="21" style="124" customWidth="1"/>
    <col min="6" max="8" width="19" style="124" customWidth="1"/>
    <col min="9" max="256" width="9.140625" style="124"/>
    <col min="257" max="257" width="7.28515625" style="124" customWidth="1"/>
    <col min="258" max="258" width="105.140625" style="124" customWidth="1"/>
    <col min="259" max="261" width="21" style="124" customWidth="1"/>
    <col min="262" max="264" width="19" style="124" customWidth="1"/>
    <col min="265" max="512" width="9.140625" style="124"/>
    <col min="513" max="513" width="7.28515625" style="124" customWidth="1"/>
    <col min="514" max="514" width="105.140625" style="124" customWidth="1"/>
    <col min="515" max="517" width="21" style="124" customWidth="1"/>
    <col min="518" max="520" width="19" style="124" customWidth="1"/>
    <col min="521" max="768" width="9.140625" style="124"/>
    <col min="769" max="769" width="7.28515625" style="124" customWidth="1"/>
    <col min="770" max="770" width="105.140625" style="124" customWidth="1"/>
    <col min="771" max="773" width="21" style="124" customWidth="1"/>
    <col min="774" max="776" width="19" style="124" customWidth="1"/>
    <col min="777" max="1024" width="9.140625" style="124"/>
    <col min="1025" max="1025" width="7.28515625" style="124" customWidth="1"/>
    <col min="1026" max="1026" width="105.140625" style="124" customWidth="1"/>
    <col min="1027" max="1029" width="21" style="124" customWidth="1"/>
    <col min="1030" max="1032" width="19" style="124" customWidth="1"/>
    <col min="1033" max="1280" width="9.140625" style="124"/>
    <col min="1281" max="1281" width="7.28515625" style="124" customWidth="1"/>
    <col min="1282" max="1282" width="105.140625" style="124" customWidth="1"/>
    <col min="1283" max="1285" width="21" style="124" customWidth="1"/>
    <col min="1286" max="1288" width="19" style="124" customWidth="1"/>
    <col min="1289" max="1536" width="9.140625" style="124"/>
    <col min="1537" max="1537" width="7.28515625" style="124" customWidth="1"/>
    <col min="1538" max="1538" width="105.140625" style="124" customWidth="1"/>
    <col min="1539" max="1541" width="21" style="124" customWidth="1"/>
    <col min="1542" max="1544" width="19" style="124" customWidth="1"/>
    <col min="1545" max="1792" width="9.140625" style="124"/>
    <col min="1793" max="1793" width="7.28515625" style="124" customWidth="1"/>
    <col min="1794" max="1794" width="105.140625" style="124" customWidth="1"/>
    <col min="1795" max="1797" width="21" style="124" customWidth="1"/>
    <col min="1798" max="1800" width="19" style="124" customWidth="1"/>
    <col min="1801" max="2048" width="9.140625" style="124"/>
    <col min="2049" max="2049" width="7.28515625" style="124" customWidth="1"/>
    <col min="2050" max="2050" width="105.140625" style="124" customWidth="1"/>
    <col min="2051" max="2053" width="21" style="124" customWidth="1"/>
    <col min="2054" max="2056" width="19" style="124" customWidth="1"/>
    <col min="2057" max="2304" width="9.140625" style="124"/>
    <col min="2305" max="2305" width="7.28515625" style="124" customWidth="1"/>
    <col min="2306" max="2306" width="105.140625" style="124" customWidth="1"/>
    <col min="2307" max="2309" width="21" style="124" customWidth="1"/>
    <col min="2310" max="2312" width="19" style="124" customWidth="1"/>
    <col min="2313" max="2560" width="9.140625" style="124"/>
    <col min="2561" max="2561" width="7.28515625" style="124" customWidth="1"/>
    <col min="2562" max="2562" width="105.140625" style="124" customWidth="1"/>
    <col min="2563" max="2565" width="21" style="124" customWidth="1"/>
    <col min="2566" max="2568" width="19" style="124" customWidth="1"/>
    <col min="2569" max="2816" width="9.140625" style="124"/>
    <col min="2817" max="2817" width="7.28515625" style="124" customWidth="1"/>
    <col min="2818" max="2818" width="105.140625" style="124" customWidth="1"/>
    <col min="2819" max="2821" width="21" style="124" customWidth="1"/>
    <col min="2822" max="2824" width="19" style="124" customWidth="1"/>
    <col min="2825" max="3072" width="9.140625" style="124"/>
    <col min="3073" max="3073" width="7.28515625" style="124" customWidth="1"/>
    <col min="3074" max="3074" width="105.140625" style="124" customWidth="1"/>
    <col min="3075" max="3077" width="21" style="124" customWidth="1"/>
    <col min="3078" max="3080" width="19" style="124" customWidth="1"/>
    <col min="3081" max="3328" width="9.140625" style="124"/>
    <col min="3329" max="3329" width="7.28515625" style="124" customWidth="1"/>
    <col min="3330" max="3330" width="105.140625" style="124" customWidth="1"/>
    <col min="3331" max="3333" width="21" style="124" customWidth="1"/>
    <col min="3334" max="3336" width="19" style="124" customWidth="1"/>
    <col min="3337" max="3584" width="9.140625" style="124"/>
    <col min="3585" max="3585" width="7.28515625" style="124" customWidth="1"/>
    <col min="3586" max="3586" width="105.140625" style="124" customWidth="1"/>
    <col min="3587" max="3589" width="21" style="124" customWidth="1"/>
    <col min="3590" max="3592" width="19" style="124" customWidth="1"/>
    <col min="3593" max="3840" width="9.140625" style="124"/>
    <col min="3841" max="3841" width="7.28515625" style="124" customWidth="1"/>
    <col min="3842" max="3842" width="105.140625" style="124" customWidth="1"/>
    <col min="3843" max="3845" width="21" style="124" customWidth="1"/>
    <col min="3846" max="3848" width="19" style="124" customWidth="1"/>
    <col min="3849" max="4096" width="9.140625" style="124"/>
    <col min="4097" max="4097" width="7.28515625" style="124" customWidth="1"/>
    <col min="4098" max="4098" width="105.140625" style="124" customWidth="1"/>
    <col min="4099" max="4101" width="21" style="124" customWidth="1"/>
    <col min="4102" max="4104" width="19" style="124" customWidth="1"/>
    <col min="4105" max="4352" width="9.140625" style="124"/>
    <col min="4353" max="4353" width="7.28515625" style="124" customWidth="1"/>
    <col min="4354" max="4354" width="105.140625" style="124" customWidth="1"/>
    <col min="4355" max="4357" width="21" style="124" customWidth="1"/>
    <col min="4358" max="4360" width="19" style="124" customWidth="1"/>
    <col min="4361" max="4608" width="9.140625" style="124"/>
    <col min="4609" max="4609" width="7.28515625" style="124" customWidth="1"/>
    <col min="4610" max="4610" width="105.140625" style="124" customWidth="1"/>
    <col min="4611" max="4613" width="21" style="124" customWidth="1"/>
    <col min="4614" max="4616" width="19" style="124" customWidth="1"/>
    <col min="4617" max="4864" width="9.140625" style="124"/>
    <col min="4865" max="4865" width="7.28515625" style="124" customWidth="1"/>
    <col min="4866" max="4866" width="105.140625" style="124" customWidth="1"/>
    <col min="4867" max="4869" width="21" style="124" customWidth="1"/>
    <col min="4870" max="4872" width="19" style="124" customWidth="1"/>
    <col min="4873" max="5120" width="9.140625" style="124"/>
    <col min="5121" max="5121" width="7.28515625" style="124" customWidth="1"/>
    <col min="5122" max="5122" width="105.140625" style="124" customWidth="1"/>
    <col min="5123" max="5125" width="21" style="124" customWidth="1"/>
    <col min="5126" max="5128" width="19" style="124" customWidth="1"/>
    <col min="5129" max="5376" width="9.140625" style="124"/>
    <col min="5377" max="5377" width="7.28515625" style="124" customWidth="1"/>
    <col min="5378" max="5378" width="105.140625" style="124" customWidth="1"/>
    <col min="5379" max="5381" width="21" style="124" customWidth="1"/>
    <col min="5382" max="5384" width="19" style="124" customWidth="1"/>
    <col min="5385" max="5632" width="9.140625" style="124"/>
    <col min="5633" max="5633" width="7.28515625" style="124" customWidth="1"/>
    <col min="5634" max="5634" width="105.140625" style="124" customWidth="1"/>
    <col min="5635" max="5637" width="21" style="124" customWidth="1"/>
    <col min="5638" max="5640" width="19" style="124" customWidth="1"/>
    <col min="5641" max="5888" width="9.140625" style="124"/>
    <col min="5889" max="5889" width="7.28515625" style="124" customWidth="1"/>
    <col min="5890" max="5890" width="105.140625" style="124" customWidth="1"/>
    <col min="5891" max="5893" width="21" style="124" customWidth="1"/>
    <col min="5894" max="5896" width="19" style="124" customWidth="1"/>
    <col min="5897" max="6144" width="9.140625" style="124"/>
    <col min="6145" max="6145" width="7.28515625" style="124" customWidth="1"/>
    <col min="6146" max="6146" width="105.140625" style="124" customWidth="1"/>
    <col min="6147" max="6149" width="21" style="124" customWidth="1"/>
    <col min="6150" max="6152" width="19" style="124" customWidth="1"/>
    <col min="6153" max="6400" width="9.140625" style="124"/>
    <col min="6401" max="6401" width="7.28515625" style="124" customWidth="1"/>
    <col min="6402" max="6402" width="105.140625" style="124" customWidth="1"/>
    <col min="6403" max="6405" width="21" style="124" customWidth="1"/>
    <col min="6406" max="6408" width="19" style="124" customWidth="1"/>
    <col min="6409" max="6656" width="9.140625" style="124"/>
    <col min="6657" max="6657" width="7.28515625" style="124" customWidth="1"/>
    <col min="6658" max="6658" width="105.140625" style="124" customWidth="1"/>
    <col min="6659" max="6661" width="21" style="124" customWidth="1"/>
    <col min="6662" max="6664" width="19" style="124" customWidth="1"/>
    <col min="6665" max="6912" width="9.140625" style="124"/>
    <col min="6913" max="6913" width="7.28515625" style="124" customWidth="1"/>
    <col min="6914" max="6914" width="105.140625" style="124" customWidth="1"/>
    <col min="6915" max="6917" width="21" style="124" customWidth="1"/>
    <col min="6918" max="6920" width="19" style="124" customWidth="1"/>
    <col min="6921" max="7168" width="9.140625" style="124"/>
    <col min="7169" max="7169" width="7.28515625" style="124" customWidth="1"/>
    <col min="7170" max="7170" width="105.140625" style="124" customWidth="1"/>
    <col min="7171" max="7173" width="21" style="124" customWidth="1"/>
    <col min="7174" max="7176" width="19" style="124" customWidth="1"/>
    <col min="7177" max="7424" width="9.140625" style="124"/>
    <col min="7425" max="7425" width="7.28515625" style="124" customWidth="1"/>
    <col min="7426" max="7426" width="105.140625" style="124" customWidth="1"/>
    <col min="7427" max="7429" width="21" style="124" customWidth="1"/>
    <col min="7430" max="7432" width="19" style="124" customWidth="1"/>
    <col min="7433" max="7680" width="9.140625" style="124"/>
    <col min="7681" max="7681" width="7.28515625" style="124" customWidth="1"/>
    <col min="7682" max="7682" width="105.140625" style="124" customWidth="1"/>
    <col min="7683" max="7685" width="21" style="124" customWidth="1"/>
    <col min="7686" max="7688" width="19" style="124" customWidth="1"/>
    <col min="7689" max="7936" width="9.140625" style="124"/>
    <col min="7937" max="7937" width="7.28515625" style="124" customWidth="1"/>
    <col min="7938" max="7938" width="105.140625" style="124" customWidth="1"/>
    <col min="7939" max="7941" width="21" style="124" customWidth="1"/>
    <col min="7942" max="7944" width="19" style="124" customWidth="1"/>
    <col min="7945" max="8192" width="9.140625" style="124"/>
    <col min="8193" max="8193" width="7.28515625" style="124" customWidth="1"/>
    <col min="8194" max="8194" width="105.140625" style="124" customWidth="1"/>
    <col min="8195" max="8197" width="21" style="124" customWidth="1"/>
    <col min="8198" max="8200" width="19" style="124" customWidth="1"/>
    <col min="8201" max="8448" width="9.140625" style="124"/>
    <col min="8449" max="8449" width="7.28515625" style="124" customWidth="1"/>
    <col min="8450" max="8450" width="105.140625" style="124" customWidth="1"/>
    <col min="8451" max="8453" width="21" style="124" customWidth="1"/>
    <col min="8454" max="8456" width="19" style="124" customWidth="1"/>
    <col min="8457" max="8704" width="9.140625" style="124"/>
    <col min="8705" max="8705" width="7.28515625" style="124" customWidth="1"/>
    <col min="8706" max="8706" width="105.140625" style="124" customWidth="1"/>
    <col min="8707" max="8709" width="21" style="124" customWidth="1"/>
    <col min="8710" max="8712" width="19" style="124" customWidth="1"/>
    <col min="8713" max="8960" width="9.140625" style="124"/>
    <col min="8961" max="8961" width="7.28515625" style="124" customWidth="1"/>
    <col min="8962" max="8962" width="105.140625" style="124" customWidth="1"/>
    <col min="8963" max="8965" width="21" style="124" customWidth="1"/>
    <col min="8966" max="8968" width="19" style="124" customWidth="1"/>
    <col min="8969" max="9216" width="9.140625" style="124"/>
    <col min="9217" max="9217" width="7.28515625" style="124" customWidth="1"/>
    <col min="9218" max="9218" width="105.140625" style="124" customWidth="1"/>
    <col min="9219" max="9221" width="21" style="124" customWidth="1"/>
    <col min="9222" max="9224" width="19" style="124" customWidth="1"/>
    <col min="9225" max="9472" width="9.140625" style="124"/>
    <col min="9473" max="9473" width="7.28515625" style="124" customWidth="1"/>
    <col min="9474" max="9474" width="105.140625" style="124" customWidth="1"/>
    <col min="9475" max="9477" width="21" style="124" customWidth="1"/>
    <col min="9478" max="9480" width="19" style="124" customWidth="1"/>
    <col min="9481" max="9728" width="9.140625" style="124"/>
    <col min="9729" max="9729" width="7.28515625" style="124" customWidth="1"/>
    <col min="9730" max="9730" width="105.140625" style="124" customWidth="1"/>
    <col min="9731" max="9733" width="21" style="124" customWidth="1"/>
    <col min="9734" max="9736" width="19" style="124" customWidth="1"/>
    <col min="9737" max="9984" width="9.140625" style="124"/>
    <col min="9985" max="9985" width="7.28515625" style="124" customWidth="1"/>
    <col min="9986" max="9986" width="105.140625" style="124" customWidth="1"/>
    <col min="9987" max="9989" width="21" style="124" customWidth="1"/>
    <col min="9990" max="9992" width="19" style="124" customWidth="1"/>
    <col min="9993" max="10240" width="9.140625" style="124"/>
    <col min="10241" max="10241" width="7.28515625" style="124" customWidth="1"/>
    <col min="10242" max="10242" width="105.140625" style="124" customWidth="1"/>
    <col min="10243" max="10245" width="21" style="124" customWidth="1"/>
    <col min="10246" max="10248" width="19" style="124" customWidth="1"/>
    <col min="10249" max="10496" width="9.140625" style="124"/>
    <col min="10497" max="10497" width="7.28515625" style="124" customWidth="1"/>
    <col min="10498" max="10498" width="105.140625" style="124" customWidth="1"/>
    <col min="10499" max="10501" width="21" style="124" customWidth="1"/>
    <col min="10502" max="10504" width="19" style="124" customWidth="1"/>
    <col min="10505" max="10752" width="9.140625" style="124"/>
    <col min="10753" max="10753" width="7.28515625" style="124" customWidth="1"/>
    <col min="10754" max="10754" width="105.140625" style="124" customWidth="1"/>
    <col min="10755" max="10757" width="21" style="124" customWidth="1"/>
    <col min="10758" max="10760" width="19" style="124" customWidth="1"/>
    <col min="10761" max="11008" width="9.140625" style="124"/>
    <col min="11009" max="11009" width="7.28515625" style="124" customWidth="1"/>
    <col min="11010" max="11010" width="105.140625" style="124" customWidth="1"/>
    <col min="11011" max="11013" width="21" style="124" customWidth="1"/>
    <col min="11014" max="11016" width="19" style="124" customWidth="1"/>
    <col min="11017" max="11264" width="9.140625" style="124"/>
    <col min="11265" max="11265" width="7.28515625" style="124" customWidth="1"/>
    <col min="11266" max="11266" width="105.140625" style="124" customWidth="1"/>
    <col min="11267" max="11269" width="21" style="124" customWidth="1"/>
    <col min="11270" max="11272" width="19" style="124" customWidth="1"/>
    <col min="11273" max="11520" width="9.140625" style="124"/>
    <col min="11521" max="11521" width="7.28515625" style="124" customWidth="1"/>
    <col min="11522" max="11522" width="105.140625" style="124" customWidth="1"/>
    <col min="11523" max="11525" width="21" style="124" customWidth="1"/>
    <col min="11526" max="11528" width="19" style="124" customWidth="1"/>
    <col min="11529" max="11776" width="9.140625" style="124"/>
    <col min="11777" max="11777" width="7.28515625" style="124" customWidth="1"/>
    <col min="11778" max="11778" width="105.140625" style="124" customWidth="1"/>
    <col min="11779" max="11781" width="21" style="124" customWidth="1"/>
    <col min="11782" max="11784" width="19" style="124" customWidth="1"/>
    <col min="11785" max="12032" width="9.140625" style="124"/>
    <col min="12033" max="12033" width="7.28515625" style="124" customWidth="1"/>
    <col min="12034" max="12034" width="105.140625" style="124" customWidth="1"/>
    <col min="12035" max="12037" width="21" style="124" customWidth="1"/>
    <col min="12038" max="12040" width="19" style="124" customWidth="1"/>
    <col min="12041" max="12288" width="9.140625" style="124"/>
    <col min="12289" max="12289" width="7.28515625" style="124" customWidth="1"/>
    <col min="12290" max="12290" width="105.140625" style="124" customWidth="1"/>
    <col min="12291" max="12293" width="21" style="124" customWidth="1"/>
    <col min="12294" max="12296" width="19" style="124" customWidth="1"/>
    <col min="12297" max="12544" width="9.140625" style="124"/>
    <col min="12545" max="12545" width="7.28515625" style="124" customWidth="1"/>
    <col min="12546" max="12546" width="105.140625" style="124" customWidth="1"/>
    <col min="12547" max="12549" width="21" style="124" customWidth="1"/>
    <col min="12550" max="12552" width="19" style="124" customWidth="1"/>
    <col min="12553" max="12800" width="9.140625" style="124"/>
    <col min="12801" max="12801" width="7.28515625" style="124" customWidth="1"/>
    <col min="12802" max="12802" width="105.140625" style="124" customWidth="1"/>
    <col min="12803" max="12805" width="21" style="124" customWidth="1"/>
    <col min="12806" max="12808" width="19" style="124" customWidth="1"/>
    <col min="12809" max="13056" width="9.140625" style="124"/>
    <col min="13057" max="13057" width="7.28515625" style="124" customWidth="1"/>
    <col min="13058" max="13058" width="105.140625" style="124" customWidth="1"/>
    <col min="13059" max="13061" width="21" style="124" customWidth="1"/>
    <col min="13062" max="13064" width="19" style="124" customWidth="1"/>
    <col min="13065" max="13312" width="9.140625" style="124"/>
    <col min="13313" max="13313" width="7.28515625" style="124" customWidth="1"/>
    <col min="13314" max="13314" width="105.140625" style="124" customWidth="1"/>
    <col min="13315" max="13317" width="21" style="124" customWidth="1"/>
    <col min="13318" max="13320" width="19" style="124" customWidth="1"/>
    <col min="13321" max="13568" width="9.140625" style="124"/>
    <col min="13569" max="13569" width="7.28515625" style="124" customWidth="1"/>
    <col min="13570" max="13570" width="105.140625" style="124" customWidth="1"/>
    <col min="13571" max="13573" width="21" style="124" customWidth="1"/>
    <col min="13574" max="13576" width="19" style="124" customWidth="1"/>
    <col min="13577" max="13824" width="9.140625" style="124"/>
    <col min="13825" max="13825" width="7.28515625" style="124" customWidth="1"/>
    <col min="13826" max="13826" width="105.140625" style="124" customWidth="1"/>
    <col min="13827" max="13829" width="21" style="124" customWidth="1"/>
    <col min="13830" max="13832" width="19" style="124" customWidth="1"/>
    <col min="13833" max="14080" width="9.140625" style="124"/>
    <col min="14081" max="14081" width="7.28515625" style="124" customWidth="1"/>
    <col min="14082" max="14082" width="105.140625" style="124" customWidth="1"/>
    <col min="14083" max="14085" width="21" style="124" customWidth="1"/>
    <col min="14086" max="14088" width="19" style="124" customWidth="1"/>
    <col min="14089" max="14336" width="9.140625" style="124"/>
    <col min="14337" max="14337" width="7.28515625" style="124" customWidth="1"/>
    <col min="14338" max="14338" width="105.140625" style="124" customWidth="1"/>
    <col min="14339" max="14341" width="21" style="124" customWidth="1"/>
    <col min="14342" max="14344" width="19" style="124" customWidth="1"/>
    <col min="14345" max="14592" width="9.140625" style="124"/>
    <col min="14593" max="14593" width="7.28515625" style="124" customWidth="1"/>
    <col min="14594" max="14594" width="105.140625" style="124" customWidth="1"/>
    <col min="14595" max="14597" width="21" style="124" customWidth="1"/>
    <col min="14598" max="14600" width="19" style="124" customWidth="1"/>
    <col min="14601" max="14848" width="9.140625" style="124"/>
    <col min="14849" max="14849" width="7.28515625" style="124" customWidth="1"/>
    <col min="14850" max="14850" width="105.140625" style="124" customWidth="1"/>
    <col min="14851" max="14853" width="21" style="124" customWidth="1"/>
    <col min="14854" max="14856" width="19" style="124" customWidth="1"/>
    <col min="14857" max="15104" width="9.140625" style="124"/>
    <col min="15105" max="15105" width="7.28515625" style="124" customWidth="1"/>
    <col min="15106" max="15106" width="105.140625" style="124" customWidth="1"/>
    <col min="15107" max="15109" width="21" style="124" customWidth="1"/>
    <col min="15110" max="15112" width="19" style="124" customWidth="1"/>
    <col min="15113" max="15360" width="9.140625" style="124"/>
    <col min="15361" max="15361" width="7.28515625" style="124" customWidth="1"/>
    <col min="15362" max="15362" width="105.140625" style="124" customWidth="1"/>
    <col min="15363" max="15365" width="21" style="124" customWidth="1"/>
    <col min="15366" max="15368" width="19" style="124" customWidth="1"/>
    <col min="15369" max="15616" width="9.140625" style="124"/>
    <col min="15617" max="15617" width="7.28515625" style="124" customWidth="1"/>
    <col min="15618" max="15618" width="105.140625" style="124" customWidth="1"/>
    <col min="15619" max="15621" width="21" style="124" customWidth="1"/>
    <col min="15622" max="15624" width="19" style="124" customWidth="1"/>
    <col min="15625" max="15872" width="9.140625" style="124"/>
    <col min="15873" max="15873" width="7.28515625" style="124" customWidth="1"/>
    <col min="15874" max="15874" width="105.140625" style="124" customWidth="1"/>
    <col min="15875" max="15877" width="21" style="124" customWidth="1"/>
    <col min="15878" max="15880" width="19" style="124" customWidth="1"/>
    <col min="15881" max="16128" width="9.140625" style="124"/>
    <col min="16129" max="16129" width="7.28515625" style="124" customWidth="1"/>
    <col min="16130" max="16130" width="105.140625" style="124" customWidth="1"/>
    <col min="16131" max="16133" width="21" style="124" customWidth="1"/>
    <col min="16134" max="16136" width="19" style="124" customWidth="1"/>
    <col min="16137" max="16384" width="9.140625" style="124"/>
  </cols>
  <sheetData>
    <row r="1" spans="1:11" x14ac:dyDescent="0.3">
      <c r="A1" s="121"/>
      <c r="B1" s="122"/>
      <c r="E1" s="123"/>
      <c r="F1" s="418"/>
      <c r="G1" s="418"/>
      <c r="H1" s="400" t="s">
        <v>514</v>
      </c>
    </row>
    <row r="2" spans="1:11" ht="15" x14ac:dyDescent="0.25">
      <c r="A2" s="1193" t="s">
        <v>375</v>
      </c>
      <c r="B2" s="1193"/>
      <c r="C2" s="1193"/>
      <c r="D2" s="1193"/>
      <c r="E2" s="1193"/>
      <c r="F2" s="1193"/>
      <c r="G2" s="1193"/>
      <c r="H2" s="1193"/>
    </row>
    <row r="3" spans="1:11" ht="71.25" customHeight="1" x14ac:dyDescent="0.25">
      <c r="A3" s="1193"/>
      <c r="B3" s="1193"/>
      <c r="C3" s="1193"/>
      <c r="D3" s="1193"/>
      <c r="E3" s="1193"/>
      <c r="F3" s="1193"/>
      <c r="G3" s="1193"/>
      <c r="H3" s="1193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376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25.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s="98" customFormat="1" ht="27.75" customHeight="1" x14ac:dyDescent="0.3">
      <c r="A8" s="125"/>
      <c r="B8" s="125"/>
      <c r="C8" s="126"/>
      <c r="D8" s="126"/>
      <c r="E8" s="126"/>
      <c r="F8" s="126"/>
      <c r="G8" s="126"/>
      <c r="H8" s="126"/>
      <c r="I8" s="126"/>
      <c r="J8" s="126"/>
      <c r="K8" s="126"/>
    </row>
    <row r="9" spans="1:11" ht="19.5" customHeight="1" x14ac:dyDescent="0.3">
      <c r="A9" s="1194" t="s">
        <v>351</v>
      </c>
      <c r="B9" s="1194" t="s">
        <v>377</v>
      </c>
      <c r="C9" s="1195" t="s">
        <v>378</v>
      </c>
      <c r="D9" s="1195"/>
      <c r="E9" s="1195"/>
      <c r="F9" s="1195" t="s">
        <v>379</v>
      </c>
      <c r="G9" s="1195"/>
      <c r="H9" s="1195"/>
    </row>
    <row r="10" spans="1:11" ht="75" x14ac:dyDescent="0.25">
      <c r="A10" s="1194"/>
      <c r="B10" s="1194"/>
      <c r="C10" s="127" t="s">
        <v>546</v>
      </c>
      <c r="D10" s="127" t="s">
        <v>547</v>
      </c>
      <c r="E10" s="127" t="s">
        <v>548</v>
      </c>
      <c r="F10" s="127" t="s">
        <v>546</v>
      </c>
      <c r="G10" s="127" t="s">
        <v>547</v>
      </c>
      <c r="H10" s="127" t="s">
        <v>548</v>
      </c>
    </row>
    <row r="11" spans="1:11" s="130" customFormat="1" ht="31.5" customHeight="1" x14ac:dyDescent="0.25">
      <c r="A11" s="128">
        <v>1</v>
      </c>
      <c r="B11" s="128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</row>
    <row r="12" spans="1:11" s="133" customFormat="1" x14ac:dyDescent="0.3">
      <c r="A12" s="131" t="s">
        <v>81</v>
      </c>
      <c r="B12" s="132" t="s">
        <v>380</v>
      </c>
      <c r="C12" s="436">
        <f>C13+C14+C15</f>
        <v>6671.4900662251657</v>
      </c>
      <c r="D12" s="436"/>
      <c r="E12" s="437"/>
      <c r="F12" s="436">
        <f>F13+F14+F15</f>
        <v>1467.7278145695366</v>
      </c>
      <c r="G12" s="437"/>
      <c r="H12" s="436"/>
    </row>
    <row r="13" spans="1:11" ht="24" customHeight="1" x14ac:dyDescent="0.3">
      <c r="A13" s="131" t="s">
        <v>381</v>
      </c>
      <c r="B13" s="134" t="s">
        <v>382</v>
      </c>
      <c r="C13" s="438">
        <f>F23/0.302</f>
        <v>6671.4900662251657</v>
      </c>
      <c r="D13" s="438"/>
      <c r="E13" s="437"/>
      <c r="F13" s="438">
        <f>C13*22%</f>
        <v>1467.7278145695366</v>
      </c>
      <c r="G13" s="437"/>
      <c r="H13" s="438"/>
    </row>
    <row r="14" spans="1:11" x14ac:dyDescent="0.3">
      <c r="A14" s="131" t="s">
        <v>383</v>
      </c>
      <c r="B14" s="132" t="s">
        <v>384</v>
      </c>
      <c r="C14" s="436"/>
      <c r="D14" s="436"/>
      <c r="E14" s="437"/>
      <c r="F14" s="436"/>
      <c r="G14" s="437"/>
      <c r="H14" s="436"/>
    </row>
    <row r="15" spans="1:11" ht="37.5" x14ac:dyDescent="0.25">
      <c r="A15" s="131" t="s">
        <v>385</v>
      </c>
      <c r="B15" s="135" t="s">
        <v>386</v>
      </c>
      <c r="C15" s="437"/>
      <c r="D15" s="437"/>
      <c r="E15" s="437"/>
      <c r="F15" s="437"/>
      <c r="G15" s="437"/>
      <c r="H15" s="437"/>
    </row>
    <row r="16" spans="1:11" s="133" customFormat="1" ht="39" customHeight="1" x14ac:dyDescent="0.25">
      <c r="A16" s="131">
        <v>2</v>
      </c>
      <c r="B16" s="132" t="s">
        <v>387</v>
      </c>
      <c r="C16" s="437">
        <f>SUM(C17:C21)</f>
        <v>13342.980132450331</v>
      </c>
      <c r="D16" s="437"/>
      <c r="E16" s="437"/>
      <c r="F16" s="437">
        <f>SUM(F17:F21)</f>
        <v>206.81619205298014</v>
      </c>
      <c r="G16" s="437"/>
      <c r="H16" s="437"/>
    </row>
    <row r="17" spans="1:9" ht="40.5" customHeight="1" x14ac:dyDescent="0.3">
      <c r="A17" s="131" t="s">
        <v>388</v>
      </c>
      <c r="B17" s="134" t="s">
        <v>389</v>
      </c>
      <c r="C17" s="438">
        <f>C13</f>
        <v>6671.4900662251657</v>
      </c>
      <c r="D17" s="438"/>
      <c r="E17" s="437"/>
      <c r="F17" s="438">
        <f>C17*0.029</f>
        <v>193.47321192052982</v>
      </c>
      <c r="G17" s="437"/>
      <c r="H17" s="438"/>
    </row>
    <row r="18" spans="1:9" ht="37.5" customHeight="1" x14ac:dyDescent="0.25">
      <c r="A18" s="131" t="s">
        <v>390</v>
      </c>
      <c r="B18" s="132" t="s">
        <v>391</v>
      </c>
      <c r="C18" s="437"/>
      <c r="D18" s="437"/>
      <c r="E18" s="437"/>
      <c r="F18" s="437"/>
      <c r="G18" s="437"/>
      <c r="H18" s="437"/>
    </row>
    <row r="19" spans="1:9" s="133" customFormat="1" ht="37.5" customHeight="1" x14ac:dyDescent="0.3">
      <c r="A19" s="131" t="s">
        <v>392</v>
      </c>
      <c r="B19" s="134" t="s">
        <v>393</v>
      </c>
      <c r="C19" s="438">
        <f>C13</f>
        <v>6671.4900662251657</v>
      </c>
      <c r="D19" s="438"/>
      <c r="E19" s="437"/>
      <c r="F19" s="438">
        <f>C19*0.002</f>
        <v>13.342980132450332</v>
      </c>
      <c r="G19" s="437"/>
      <c r="H19" s="438"/>
    </row>
    <row r="20" spans="1:9" ht="57" customHeight="1" x14ac:dyDescent="0.25">
      <c r="A20" s="131" t="s">
        <v>394</v>
      </c>
      <c r="B20" s="132" t="s">
        <v>395</v>
      </c>
      <c r="C20" s="437"/>
      <c r="D20" s="437"/>
      <c r="E20" s="437"/>
      <c r="F20" s="437"/>
      <c r="G20" s="437"/>
      <c r="H20" s="437"/>
    </row>
    <row r="21" spans="1:9" ht="37.5" x14ac:dyDescent="0.25">
      <c r="A21" s="131" t="s">
        <v>396</v>
      </c>
      <c r="B21" s="132" t="s">
        <v>395</v>
      </c>
      <c r="C21" s="437"/>
      <c r="D21" s="437"/>
      <c r="E21" s="437"/>
      <c r="F21" s="437"/>
      <c r="G21" s="437"/>
      <c r="H21" s="437"/>
    </row>
    <row r="22" spans="1:9" s="133" customFormat="1" ht="37.5" x14ac:dyDescent="0.3">
      <c r="A22" s="131" t="s">
        <v>9</v>
      </c>
      <c r="B22" s="134" t="s">
        <v>397</v>
      </c>
      <c r="C22" s="438">
        <f>C13</f>
        <v>6671.4900662251657</v>
      </c>
      <c r="D22" s="438"/>
      <c r="E22" s="437"/>
      <c r="F22" s="438">
        <f>C22*0.051</f>
        <v>340.24599337748344</v>
      </c>
      <c r="G22" s="437"/>
      <c r="H22" s="438"/>
    </row>
    <row r="23" spans="1:9" s="133" customFormat="1" ht="39" customHeight="1" x14ac:dyDescent="0.25">
      <c r="A23" s="131"/>
      <c r="B23" s="132" t="s">
        <v>364</v>
      </c>
      <c r="C23" s="439" t="s">
        <v>374</v>
      </c>
      <c r="D23" s="439" t="s">
        <v>374</v>
      </c>
      <c r="E23" s="439" t="s">
        <v>374</v>
      </c>
      <c r="F23" s="439">
        <v>2014.79</v>
      </c>
      <c r="G23" s="437"/>
      <c r="H23" s="439"/>
    </row>
    <row r="24" spans="1:9" x14ac:dyDescent="0.3">
      <c r="A24" s="419"/>
      <c r="B24" s="418"/>
      <c r="C24" s="137"/>
      <c r="D24" s="137"/>
      <c r="E24" s="420">
        <f>6672524.86+9278</f>
        <v>6681802.8600000003</v>
      </c>
      <c r="F24" s="418"/>
      <c r="G24" s="418"/>
      <c r="H24" s="418"/>
    </row>
    <row r="25" spans="1:9" x14ac:dyDescent="0.3">
      <c r="A25" s="419"/>
      <c r="B25" s="418"/>
      <c r="C25" s="137"/>
      <c r="D25" s="137"/>
      <c r="E25" s="420"/>
      <c r="F25" s="418"/>
      <c r="G25" s="418"/>
      <c r="H25" s="418"/>
    </row>
    <row r="26" spans="1:9" s="82" customFormat="1" ht="23.25" customHeight="1" x14ac:dyDescent="0.25">
      <c r="A26" s="1001" t="s">
        <v>541</v>
      </c>
      <c r="B26" s="84"/>
      <c r="D26" s="378"/>
      <c r="F26" s="379"/>
      <c r="G26" s="1000" t="s">
        <v>694</v>
      </c>
      <c r="H26" s="84"/>
      <c r="I26" s="394"/>
    </row>
    <row r="27" spans="1:9" s="389" customFormat="1" ht="12.75" x14ac:dyDescent="0.25">
      <c r="D27" s="391" t="s">
        <v>171</v>
      </c>
      <c r="F27" s="393"/>
      <c r="G27" s="391" t="s">
        <v>172</v>
      </c>
      <c r="I27" s="393"/>
    </row>
    <row r="28" spans="1:9" s="82" customFormat="1" x14ac:dyDescent="0.25">
      <c r="A28" s="84"/>
      <c r="B28" s="84"/>
      <c r="D28" s="84"/>
      <c r="F28" s="379"/>
      <c r="G28" s="84"/>
      <c r="H28" s="84"/>
      <c r="I28" s="392"/>
    </row>
    <row r="29" spans="1:9" s="82" customFormat="1" ht="23.25" customHeight="1" x14ac:dyDescent="0.25">
      <c r="A29" s="97" t="s">
        <v>173</v>
      </c>
      <c r="B29" s="84"/>
      <c r="D29" s="378"/>
      <c r="F29" s="379"/>
      <c r="G29" s="714" t="s">
        <v>742</v>
      </c>
      <c r="H29" s="84"/>
      <c r="I29" s="394"/>
    </row>
    <row r="30" spans="1:9" s="389" customFormat="1" ht="12.75" x14ac:dyDescent="0.25">
      <c r="D30" s="391" t="s">
        <v>171</v>
      </c>
      <c r="F30" s="393"/>
      <c r="G30" s="391" t="s">
        <v>172</v>
      </c>
      <c r="I30" s="393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6">
    <mergeCell ref="A2:H3"/>
    <mergeCell ref="A9:A10"/>
    <mergeCell ref="B9:B10"/>
    <mergeCell ref="C9:E9"/>
    <mergeCell ref="F9:H9"/>
    <mergeCell ref="A6:E6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zoomScale="80" zoomScaleSheetLayoutView="80" workbookViewId="0">
      <selection activeCell="A4" sqref="A4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642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803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765" t="s">
        <v>449</v>
      </c>
      <c r="E10" s="765" t="s">
        <v>448</v>
      </c>
      <c r="F10" s="765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1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231879.53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75" x14ac:dyDescent="0.3">
      <c r="A35" s="495"/>
      <c r="B35" s="766" t="s">
        <v>799</v>
      </c>
      <c r="C35" s="492"/>
      <c r="D35" s="467"/>
      <c r="E35" s="492">
        <v>1</v>
      </c>
      <c r="F35" s="467">
        <v>231879.53</v>
      </c>
      <c r="G35" s="220"/>
      <c r="H35" s="220"/>
      <c r="I35" s="220">
        <f t="shared" si="0"/>
        <v>231879.53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231879.53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763" t="s">
        <v>541</v>
      </c>
      <c r="B47" s="764"/>
      <c r="C47" s="764"/>
      <c r="D47" s="762"/>
      <c r="E47" s="764"/>
      <c r="F47" s="762" t="s">
        <v>694</v>
      </c>
      <c r="G47" s="764"/>
      <c r="H47" s="76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x14ac:dyDescent="0.25">
      <c r="A49" s="82"/>
      <c r="B49" s="82"/>
      <c r="C49" s="82"/>
      <c r="D49" s="82"/>
      <c r="E49" s="82"/>
      <c r="F49" s="764"/>
      <c r="G49" s="82"/>
      <c r="H49" s="82"/>
      <c r="I49" s="392"/>
      <c r="J49" s="181"/>
    </row>
    <row r="50" spans="1:10" x14ac:dyDescent="0.25">
      <c r="A50" s="763" t="s">
        <v>173</v>
      </c>
      <c r="B50" s="764"/>
      <c r="C50" s="764"/>
      <c r="D50" s="762"/>
      <c r="E50" s="764"/>
      <c r="F50" s="762" t="s">
        <v>742</v>
      </c>
      <c r="G50" s="764"/>
      <c r="H50" s="76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zoomScale="80" zoomScaleSheetLayoutView="80" workbookViewId="0">
      <selection activeCell="H51" sqref="H50:H51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643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803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765" t="s">
        <v>449</v>
      </c>
      <c r="E10" s="765" t="s">
        <v>448</v>
      </c>
      <c r="F10" s="765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1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231879.53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75" x14ac:dyDescent="0.3">
      <c r="A35" s="495"/>
      <c r="B35" s="766" t="s">
        <v>799</v>
      </c>
      <c r="C35" s="492"/>
      <c r="D35" s="467"/>
      <c r="E35" s="492">
        <v>1</v>
      </c>
      <c r="F35" s="467">
        <v>231879.53</v>
      </c>
      <c r="G35" s="220"/>
      <c r="H35" s="220"/>
      <c r="I35" s="220">
        <f t="shared" si="0"/>
        <v>231879.53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231879.53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763" t="s">
        <v>541</v>
      </c>
      <c r="B47" s="764"/>
      <c r="C47" s="764"/>
      <c r="D47" s="762"/>
      <c r="E47" s="764"/>
      <c r="F47" s="762" t="s">
        <v>694</v>
      </c>
      <c r="G47" s="764"/>
      <c r="H47" s="76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x14ac:dyDescent="0.25">
      <c r="A49" s="82"/>
      <c r="B49" s="82"/>
      <c r="C49" s="82"/>
      <c r="D49" s="82"/>
      <c r="E49" s="82"/>
      <c r="F49" s="764"/>
      <c r="G49" s="82"/>
      <c r="H49" s="82"/>
      <c r="I49" s="392"/>
      <c r="J49" s="181"/>
    </row>
    <row r="50" spans="1:10" x14ac:dyDescent="0.25">
      <c r="A50" s="763" t="s">
        <v>173</v>
      </c>
      <c r="B50" s="764"/>
      <c r="C50" s="764"/>
      <c r="D50" s="762"/>
      <c r="E50" s="764"/>
      <c r="F50" s="762" t="s">
        <v>742</v>
      </c>
      <c r="G50" s="764"/>
      <c r="H50" s="76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K92"/>
  <sheetViews>
    <sheetView view="pageBreakPreview" zoomScale="80" zoomScaleSheetLayoutView="80" workbookViewId="0">
      <selection activeCell="C43" sqref="C43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881" t="s">
        <v>422</v>
      </c>
      <c r="D10" s="881" t="s">
        <v>441</v>
      </c>
      <c r="E10" s="881" t="s">
        <v>422</v>
      </c>
      <c r="F10" s="881" t="s">
        <v>441</v>
      </c>
    </row>
    <row r="11" spans="1:11" x14ac:dyDescent="0.3">
      <c r="A11" s="881">
        <v>1</v>
      </c>
      <c r="B11" s="881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121507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customHeight="1" x14ac:dyDescent="0.3">
      <c r="A43" s="191"/>
      <c r="B43" s="225" t="s">
        <v>851</v>
      </c>
      <c r="C43" s="906">
        <v>1</v>
      </c>
      <c r="D43" s="474">
        <v>121507</v>
      </c>
      <c r="E43" s="479"/>
      <c r="F43" s="475"/>
      <c r="G43" s="468"/>
      <c r="H43" s="444"/>
      <c r="I43" s="462">
        <f>D43-H43</f>
        <v>121507</v>
      </c>
    </row>
    <row r="44" spans="1:9" ht="23.45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hidden="1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hidden="1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hidden="1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hidden="1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hidden="1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hidden="1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hidden="1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hidden="1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hidden="1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hidden="1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hidden="1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hidden="1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hidden="1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hidden="1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hidden="1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hidden="1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hidden="1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hidden="1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121507</v>
      </c>
      <c r="E82" s="483" t="s">
        <v>10</v>
      </c>
      <c r="F82" s="485">
        <f>F50+F41+F35+F12+F58</f>
        <v>0</v>
      </c>
      <c r="G82" s="470" t="s">
        <v>438</v>
      </c>
      <c r="H82" s="461">
        <f>SUM(H12:H81)</f>
        <v>0</v>
      </c>
      <c r="I82" s="461">
        <f>SUM(I12:I81)</f>
        <v>121507</v>
      </c>
    </row>
    <row r="83" spans="1:9" x14ac:dyDescent="0.3">
      <c r="F83" s="194"/>
    </row>
    <row r="84" spans="1:9" x14ac:dyDescent="0.3">
      <c r="F84" s="194"/>
    </row>
    <row r="85" spans="1:9" x14ac:dyDescent="0.25">
      <c r="A85" s="1001" t="s">
        <v>541</v>
      </c>
      <c r="B85" s="879"/>
      <c r="C85" s="879"/>
      <c r="D85" s="877"/>
      <c r="E85" s="879"/>
      <c r="F85" s="877" t="s">
        <v>694</v>
      </c>
      <c r="G85" s="879"/>
      <c r="H85" s="879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878" t="s">
        <v>173</v>
      </c>
      <c r="B88" s="879"/>
      <c r="C88" s="879"/>
      <c r="D88" s="877"/>
      <c r="E88" s="879"/>
      <c r="F88" s="1002" t="s">
        <v>810</v>
      </c>
      <c r="G88" s="879"/>
      <c r="H88" s="879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E4EE"/>
  </sheetPr>
  <dimension ref="A1:K54"/>
  <sheetViews>
    <sheetView view="pageBreakPreview" zoomScale="80" zoomScaleSheetLayoutView="80" workbookViewId="0">
      <selection activeCell="F47" sqref="F47:F51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852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269" t="s">
        <v>351</v>
      </c>
      <c r="B9" s="126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880" t="s">
        <v>449</v>
      </c>
      <c r="E10" s="880" t="s">
        <v>448</v>
      </c>
      <c r="F10" s="880" t="s">
        <v>449</v>
      </c>
    </row>
    <row r="11" spans="1:11" ht="21" customHeight="1" x14ac:dyDescent="0.3">
      <c r="A11" s="882">
        <v>1</v>
      </c>
      <c r="B11" s="882">
        <v>2</v>
      </c>
      <c r="C11" s="882">
        <v>3</v>
      </c>
      <c r="D11" s="882">
        <v>4</v>
      </c>
      <c r="E11" s="882">
        <v>5</v>
      </c>
      <c r="F11" s="882">
        <v>6</v>
      </c>
      <c r="G11" s="883" t="s">
        <v>429</v>
      </c>
      <c r="H11" s="883" t="s">
        <v>371</v>
      </c>
      <c r="I11" s="883" t="s">
        <v>372</v>
      </c>
    </row>
    <row r="12" spans="1:11" s="506" customFormat="1" ht="21.6" customHeight="1" x14ac:dyDescent="0.25">
      <c r="A12" s="884">
        <v>1</v>
      </c>
      <c r="B12" s="885" t="s">
        <v>450</v>
      </c>
      <c r="C12" s="886" t="s">
        <v>374</v>
      </c>
      <c r="D12" s="887">
        <f>SUM(D13:D17)</f>
        <v>0</v>
      </c>
      <c r="E12" s="886" t="s">
        <v>374</v>
      </c>
      <c r="F12" s="887">
        <f>SUM(F13:F17)</f>
        <v>0</v>
      </c>
      <c r="G12" s="888"/>
      <c r="H12" s="888"/>
      <c r="I12" s="888"/>
      <c r="J12" s="505"/>
    </row>
    <row r="13" spans="1:11" hidden="1" x14ac:dyDescent="0.3">
      <c r="A13" s="889"/>
      <c r="B13" s="890" t="s">
        <v>451</v>
      </c>
      <c r="C13" s="891"/>
      <c r="D13" s="892"/>
      <c r="E13" s="891"/>
      <c r="F13" s="892"/>
      <c r="G13" s="893"/>
      <c r="H13" s="893"/>
      <c r="I13" s="893">
        <f t="shared" ref="I13:I42" si="0">F13-H13</f>
        <v>0</v>
      </c>
    </row>
    <row r="14" spans="1:11" hidden="1" x14ac:dyDescent="0.3">
      <c r="A14" s="889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13265.13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55.5" customHeight="1" x14ac:dyDescent="0.3">
      <c r="A35" s="495"/>
      <c r="B35" s="894" t="s">
        <v>853</v>
      </c>
      <c r="C35" s="492" t="s">
        <v>10</v>
      </c>
      <c r="D35" s="467">
        <v>0</v>
      </c>
      <c r="E35" s="492"/>
      <c r="F35" s="521">
        <f>13265.13</f>
        <v>13265.13</v>
      </c>
      <c r="G35" s="220"/>
      <c r="H35" s="220"/>
      <c r="I35" s="220">
        <f t="shared" si="0"/>
        <v>13265.13</v>
      </c>
    </row>
    <row r="36" spans="1:10" hidden="1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13265.13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5" spans="1:10" ht="21.75" customHeight="1" x14ac:dyDescent="0.3"/>
    <row r="46" spans="1:10" ht="21.75" customHeight="1" x14ac:dyDescent="0.3"/>
    <row r="47" spans="1:10" ht="21.75" customHeight="1" x14ac:dyDescent="0.25">
      <c r="A47" s="878" t="s">
        <v>541</v>
      </c>
      <c r="B47" s="879"/>
      <c r="C47" s="879"/>
      <c r="D47" s="877"/>
      <c r="E47" s="879"/>
      <c r="F47" s="877" t="s">
        <v>694</v>
      </c>
      <c r="G47" s="879"/>
      <c r="H47" s="879"/>
      <c r="I47" s="415"/>
      <c r="J47" s="181"/>
    </row>
    <row r="48" spans="1:10" ht="21.75" customHeight="1" x14ac:dyDescent="0.25">
      <c r="A48" s="389"/>
      <c r="B48" s="389"/>
      <c r="C48" s="389"/>
      <c r="D48" s="895" t="s">
        <v>171</v>
      </c>
      <c r="E48" s="389"/>
      <c r="F48" s="895" t="s">
        <v>172</v>
      </c>
      <c r="G48" s="389"/>
      <c r="H48" s="389"/>
      <c r="I48" s="393"/>
      <c r="J48" s="181"/>
    </row>
    <row r="49" spans="1:10" ht="21.75" customHeight="1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ht="21.75" customHeight="1" x14ac:dyDescent="0.25">
      <c r="A50" s="878" t="s">
        <v>173</v>
      </c>
      <c r="B50" s="879"/>
      <c r="C50" s="879"/>
      <c r="D50" s="877"/>
      <c r="E50" s="879"/>
      <c r="F50" s="1002" t="s">
        <v>810</v>
      </c>
      <c r="G50" s="879"/>
      <c r="H50" s="879"/>
      <c r="I50" s="415"/>
      <c r="J50" s="181"/>
    </row>
    <row r="51" spans="1:10" ht="21.75" customHeight="1" x14ac:dyDescent="0.25">
      <c r="A51" s="389"/>
      <c r="B51" s="389"/>
      <c r="C51" s="389"/>
      <c r="D51" s="895" t="s">
        <v>171</v>
      </c>
      <c r="E51" s="389"/>
      <c r="F51" s="895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8" orientation="landscape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E4EE"/>
  </sheetPr>
  <dimension ref="A1:K54"/>
  <sheetViews>
    <sheetView view="pageBreakPreview" zoomScale="80" zoomScaleSheetLayoutView="80" workbookViewId="0">
      <selection activeCell="F43" sqref="F4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881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270" t="s">
        <v>351</v>
      </c>
      <c r="B9" s="1270" t="s">
        <v>366</v>
      </c>
      <c r="C9" s="1271" t="s">
        <v>439</v>
      </c>
      <c r="D9" s="1272"/>
      <c r="E9" s="1273" t="s">
        <v>440</v>
      </c>
      <c r="F9" s="1272"/>
    </row>
    <row r="10" spans="1:11" ht="37.5" x14ac:dyDescent="0.3">
      <c r="A10" s="1212"/>
      <c r="B10" s="1212"/>
      <c r="C10" s="957" t="s">
        <v>448</v>
      </c>
      <c r="D10" s="958" t="s">
        <v>449</v>
      </c>
      <c r="E10" s="958" t="s">
        <v>448</v>
      </c>
      <c r="F10" s="958" t="s">
        <v>449</v>
      </c>
    </row>
    <row r="11" spans="1:11" ht="21" customHeight="1" x14ac:dyDescent="0.3">
      <c r="A11" s="959">
        <v>1</v>
      </c>
      <c r="B11" s="959">
        <v>2</v>
      </c>
      <c r="C11" s="959">
        <v>3</v>
      </c>
      <c r="D11" s="959">
        <v>4</v>
      </c>
      <c r="E11" s="959">
        <v>5</v>
      </c>
      <c r="F11" s="959">
        <v>6</v>
      </c>
      <c r="G11" s="960" t="s">
        <v>429</v>
      </c>
      <c r="H11" s="960" t="s">
        <v>371</v>
      </c>
      <c r="I11" s="960" t="s">
        <v>372</v>
      </c>
    </row>
    <row r="12" spans="1:11" s="506" customFormat="1" ht="21.6" customHeight="1" x14ac:dyDescent="0.25">
      <c r="A12" s="961">
        <v>1</v>
      </c>
      <c r="B12" s="962" t="s">
        <v>450</v>
      </c>
      <c r="C12" s="963" t="s">
        <v>374</v>
      </c>
      <c r="D12" s="964">
        <f>SUM(D13:D17)</f>
        <v>0</v>
      </c>
      <c r="E12" s="963" t="s">
        <v>374</v>
      </c>
      <c r="F12" s="964">
        <f>SUM(F13:F17)</f>
        <v>0</v>
      </c>
      <c r="G12" s="965"/>
      <c r="H12" s="965"/>
      <c r="I12" s="965"/>
      <c r="J12" s="505"/>
    </row>
    <row r="13" spans="1:11" hidden="1" x14ac:dyDescent="0.3">
      <c r="A13" s="966"/>
      <c r="B13" s="967" t="s">
        <v>451</v>
      </c>
      <c r="C13" s="968"/>
      <c r="D13" s="969"/>
      <c r="E13" s="968"/>
      <c r="F13" s="969"/>
      <c r="G13" s="970"/>
      <c r="H13" s="970"/>
      <c r="I13" s="970">
        <f t="shared" ref="I13:I42" si="0">F13-H13</f>
        <v>0</v>
      </c>
    </row>
    <row r="14" spans="1:11" hidden="1" x14ac:dyDescent="0.3">
      <c r="A14" s="966"/>
      <c r="B14" s="971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325963.95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71.25" customHeight="1" x14ac:dyDescent="0.3">
      <c r="A35" s="495"/>
      <c r="B35" s="894" t="s">
        <v>882</v>
      </c>
      <c r="C35" s="492" t="s">
        <v>10</v>
      </c>
      <c r="D35" s="467">
        <v>0</v>
      </c>
      <c r="E35" s="492"/>
      <c r="F35" s="972">
        <v>325963.95</v>
      </c>
      <c r="G35" s="220"/>
      <c r="H35" s="220"/>
      <c r="I35" s="220">
        <f t="shared" si="0"/>
        <v>325963.95</v>
      </c>
    </row>
    <row r="36" spans="1:10" hidden="1" x14ac:dyDescent="0.3">
      <c r="A36" s="495"/>
      <c r="B36" s="971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971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971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971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971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971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971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325963.95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5" spans="1:10" ht="21.75" customHeight="1" x14ac:dyDescent="0.3"/>
    <row r="46" spans="1:10" ht="21.75" customHeight="1" x14ac:dyDescent="0.3"/>
    <row r="47" spans="1:10" ht="21.75" customHeight="1" x14ac:dyDescent="0.25">
      <c r="A47" s="917" t="s">
        <v>541</v>
      </c>
      <c r="B47" s="918"/>
      <c r="C47" s="918"/>
      <c r="D47" s="916"/>
      <c r="E47" s="918"/>
      <c r="F47" s="916" t="s">
        <v>694</v>
      </c>
      <c r="G47" s="918"/>
      <c r="H47" s="918"/>
      <c r="I47" s="415"/>
      <c r="J47" s="181"/>
    </row>
    <row r="48" spans="1:10" ht="21.75" customHeight="1" x14ac:dyDescent="0.25">
      <c r="A48" s="389"/>
      <c r="B48" s="389"/>
      <c r="C48" s="389"/>
      <c r="D48" s="973" t="s">
        <v>171</v>
      </c>
      <c r="E48" s="389"/>
      <c r="F48" s="895" t="s">
        <v>172</v>
      </c>
      <c r="G48" s="389"/>
      <c r="H48" s="389"/>
      <c r="I48" s="393"/>
      <c r="J48" s="181"/>
    </row>
    <row r="49" spans="1:10" ht="21.75" customHeight="1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ht="21.75" customHeight="1" x14ac:dyDescent="0.25">
      <c r="A50" s="917" t="s">
        <v>173</v>
      </c>
      <c r="B50" s="918"/>
      <c r="C50" s="918"/>
      <c r="D50" s="916"/>
      <c r="E50" s="918"/>
      <c r="F50" s="1002" t="s">
        <v>810</v>
      </c>
      <c r="G50" s="918"/>
      <c r="H50" s="918"/>
      <c r="I50" s="415"/>
      <c r="J50" s="181"/>
    </row>
    <row r="51" spans="1:10" ht="21.75" customHeight="1" x14ac:dyDescent="0.25">
      <c r="A51" s="389"/>
      <c r="B51" s="389"/>
      <c r="C51" s="389"/>
      <c r="D51" s="973" t="s">
        <v>171</v>
      </c>
      <c r="E51" s="389"/>
      <c r="F51" s="895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8" orientation="landscape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E4EE"/>
  </sheetPr>
  <dimension ref="A1:K54"/>
  <sheetViews>
    <sheetView view="pageBreakPreview" zoomScale="80" zoomScaleSheetLayoutView="80" workbookViewId="0">
      <selection activeCell="B35" sqref="B3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857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270" t="s">
        <v>351</v>
      </c>
      <c r="B9" s="1270" t="s">
        <v>366</v>
      </c>
      <c r="C9" s="1271" t="s">
        <v>439</v>
      </c>
      <c r="D9" s="1272"/>
      <c r="E9" s="1273" t="s">
        <v>440</v>
      </c>
      <c r="F9" s="1272"/>
    </row>
    <row r="10" spans="1:11" ht="37.5" x14ac:dyDescent="0.3">
      <c r="A10" s="1212"/>
      <c r="B10" s="1212"/>
      <c r="C10" s="957" t="s">
        <v>448</v>
      </c>
      <c r="D10" s="958" t="s">
        <v>449</v>
      </c>
      <c r="E10" s="958" t="s">
        <v>448</v>
      </c>
      <c r="F10" s="958" t="s">
        <v>449</v>
      </c>
    </row>
    <row r="11" spans="1:11" ht="21" customHeight="1" x14ac:dyDescent="0.3">
      <c r="A11" s="959">
        <v>1</v>
      </c>
      <c r="B11" s="959">
        <v>2</v>
      </c>
      <c r="C11" s="959">
        <v>3</v>
      </c>
      <c r="D11" s="959">
        <v>4</v>
      </c>
      <c r="E11" s="959">
        <v>5</v>
      </c>
      <c r="F11" s="959">
        <v>6</v>
      </c>
      <c r="G11" s="960" t="s">
        <v>429</v>
      </c>
      <c r="H11" s="960" t="s">
        <v>371</v>
      </c>
      <c r="I11" s="960" t="s">
        <v>372</v>
      </c>
    </row>
    <row r="12" spans="1:11" s="506" customFormat="1" ht="21.6" customHeight="1" x14ac:dyDescent="0.25">
      <c r="A12" s="961">
        <v>1</v>
      </c>
      <c r="B12" s="962" t="s">
        <v>450</v>
      </c>
      <c r="C12" s="963" t="s">
        <v>374</v>
      </c>
      <c r="D12" s="964">
        <f>SUM(D13:D17)</f>
        <v>0</v>
      </c>
      <c r="E12" s="963" t="s">
        <v>374</v>
      </c>
      <c r="F12" s="964">
        <f>SUM(F13:F17)</f>
        <v>0</v>
      </c>
      <c r="G12" s="965"/>
      <c r="H12" s="965"/>
      <c r="I12" s="965"/>
      <c r="J12" s="505"/>
    </row>
    <row r="13" spans="1:11" hidden="1" x14ac:dyDescent="0.3">
      <c r="A13" s="966"/>
      <c r="B13" s="967" t="s">
        <v>451</v>
      </c>
      <c r="C13" s="968"/>
      <c r="D13" s="969"/>
      <c r="E13" s="968"/>
      <c r="F13" s="969"/>
      <c r="G13" s="970"/>
      <c r="H13" s="970"/>
      <c r="I13" s="970">
        <f t="shared" ref="I13:I42" si="0">F13-H13</f>
        <v>0</v>
      </c>
    </row>
    <row r="14" spans="1:11" hidden="1" x14ac:dyDescent="0.3">
      <c r="A14" s="966"/>
      <c r="B14" s="971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102937.08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71.25" customHeight="1" x14ac:dyDescent="0.3">
      <c r="A35" s="495"/>
      <c r="B35" s="894" t="s">
        <v>882</v>
      </c>
      <c r="C35" s="492" t="s">
        <v>10</v>
      </c>
      <c r="D35" s="467">
        <v>0</v>
      </c>
      <c r="E35" s="492"/>
      <c r="F35" s="972">
        <v>102937.08</v>
      </c>
      <c r="G35" s="220"/>
      <c r="H35" s="220"/>
      <c r="I35" s="220">
        <f t="shared" si="0"/>
        <v>102937.08</v>
      </c>
    </row>
    <row r="36" spans="1:10" hidden="1" x14ac:dyDescent="0.3">
      <c r="A36" s="495"/>
      <c r="B36" s="971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971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971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971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971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971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971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102937.08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5" spans="1:10" ht="21.75" customHeight="1" x14ac:dyDescent="0.3"/>
    <row r="46" spans="1:10" ht="21.75" customHeight="1" x14ac:dyDescent="0.3"/>
    <row r="47" spans="1:10" ht="21.75" customHeight="1" x14ac:dyDescent="0.25">
      <c r="A47" s="917" t="s">
        <v>541</v>
      </c>
      <c r="B47" s="918"/>
      <c r="C47" s="918"/>
      <c r="D47" s="916"/>
      <c r="E47" s="918"/>
      <c r="F47" s="916" t="s">
        <v>694</v>
      </c>
      <c r="G47" s="918"/>
      <c r="H47" s="918"/>
      <c r="I47" s="415"/>
      <c r="J47" s="181"/>
    </row>
    <row r="48" spans="1:10" ht="21.75" customHeight="1" x14ac:dyDescent="0.25">
      <c r="A48" s="389"/>
      <c r="B48" s="389"/>
      <c r="C48" s="389"/>
      <c r="D48" s="974" t="s">
        <v>171</v>
      </c>
      <c r="E48" s="389"/>
      <c r="F48" s="895" t="s">
        <v>172</v>
      </c>
      <c r="G48" s="389"/>
      <c r="H48" s="389"/>
      <c r="I48" s="393"/>
      <c r="J48" s="181"/>
    </row>
    <row r="49" spans="1:10" ht="21.75" customHeight="1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ht="21.75" customHeight="1" x14ac:dyDescent="0.25">
      <c r="A50" s="917" t="s">
        <v>173</v>
      </c>
      <c r="B50" s="918"/>
      <c r="C50" s="918"/>
      <c r="D50" s="916"/>
      <c r="E50" s="918"/>
      <c r="F50" s="1002" t="s">
        <v>810</v>
      </c>
      <c r="G50" s="918"/>
      <c r="H50" s="918"/>
      <c r="I50" s="415"/>
      <c r="J50" s="181"/>
    </row>
    <row r="51" spans="1:10" ht="21.75" customHeight="1" x14ac:dyDescent="0.25">
      <c r="A51" s="389"/>
      <c r="B51" s="389"/>
      <c r="C51" s="389"/>
      <c r="D51" s="974" t="s">
        <v>171</v>
      </c>
      <c r="E51" s="389"/>
      <c r="F51" s="895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8" orientation="landscape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4"/>
  <sheetViews>
    <sheetView view="pageBreakPreview" zoomScale="80" zoomScaleNormal="60" zoomScaleSheetLayoutView="80" workbookViewId="0">
      <selection activeCell="A9" sqref="A9:F11"/>
    </sheetView>
  </sheetViews>
  <sheetFormatPr defaultColWidth="8.85546875" defaultRowHeight="15.75" x14ac:dyDescent="0.25"/>
  <cols>
    <col min="1" max="1" width="7.28515625" style="185" customWidth="1"/>
    <col min="2" max="2" width="91.28515625" style="185" customWidth="1"/>
    <col min="3" max="3" width="26.7109375" style="185" customWidth="1"/>
    <col min="4" max="4" width="42.7109375" style="185" customWidth="1"/>
    <col min="5" max="7" width="26.5703125" style="185" customWidth="1"/>
    <col min="8" max="256" width="8.85546875" style="185"/>
    <col min="257" max="257" width="7.28515625" style="185" customWidth="1"/>
    <col min="258" max="258" width="91.28515625" style="185" customWidth="1"/>
    <col min="259" max="259" width="26.7109375" style="185" customWidth="1"/>
    <col min="260" max="260" width="42.7109375" style="185" customWidth="1"/>
    <col min="261" max="261" width="11.85546875" style="185" bestFit="1" customWidth="1"/>
    <col min="262" max="512" width="8.85546875" style="185"/>
    <col min="513" max="513" width="7.28515625" style="185" customWidth="1"/>
    <col min="514" max="514" width="91.28515625" style="185" customWidth="1"/>
    <col min="515" max="515" width="26.7109375" style="185" customWidth="1"/>
    <col min="516" max="516" width="42.7109375" style="185" customWidth="1"/>
    <col min="517" max="517" width="11.85546875" style="185" bestFit="1" customWidth="1"/>
    <col min="518" max="768" width="8.85546875" style="185"/>
    <col min="769" max="769" width="7.28515625" style="185" customWidth="1"/>
    <col min="770" max="770" width="91.28515625" style="185" customWidth="1"/>
    <col min="771" max="771" width="26.7109375" style="185" customWidth="1"/>
    <col min="772" max="772" width="42.7109375" style="185" customWidth="1"/>
    <col min="773" max="773" width="11.85546875" style="185" bestFit="1" customWidth="1"/>
    <col min="774" max="1024" width="8.85546875" style="185"/>
    <col min="1025" max="1025" width="7.28515625" style="185" customWidth="1"/>
    <col min="1026" max="1026" width="91.28515625" style="185" customWidth="1"/>
    <col min="1027" max="1027" width="26.7109375" style="185" customWidth="1"/>
    <col min="1028" max="1028" width="42.7109375" style="185" customWidth="1"/>
    <col min="1029" max="1029" width="11.85546875" style="185" bestFit="1" customWidth="1"/>
    <col min="1030" max="1280" width="8.85546875" style="185"/>
    <col min="1281" max="1281" width="7.28515625" style="185" customWidth="1"/>
    <col min="1282" max="1282" width="91.28515625" style="185" customWidth="1"/>
    <col min="1283" max="1283" width="26.7109375" style="185" customWidth="1"/>
    <col min="1284" max="1284" width="42.7109375" style="185" customWidth="1"/>
    <col min="1285" max="1285" width="11.85546875" style="185" bestFit="1" customWidth="1"/>
    <col min="1286" max="1536" width="8.85546875" style="185"/>
    <col min="1537" max="1537" width="7.28515625" style="185" customWidth="1"/>
    <col min="1538" max="1538" width="91.28515625" style="185" customWidth="1"/>
    <col min="1539" max="1539" width="26.7109375" style="185" customWidth="1"/>
    <col min="1540" max="1540" width="42.7109375" style="185" customWidth="1"/>
    <col min="1541" max="1541" width="11.85546875" style="185" bestFit="1" customWidth="1"/>
    <col min="1542" max="1792" width="8.85546875" style="185"/>
    <col min="1793" max="1793" width="7.28515625" style="185" customWidth="1"/>
    <col min="1794" max="1794" width="91.28515625" style="185" customWidth="1"/>
    <col min="1795" max="1795" width="26.7109375" style="185" customWidth="1"/>
    <col min="1796" max="1796" width="42.7109375" style="185" customWidth="1"/>
    <col min="1797" max="1797" width="11.85546875" style="185" bestFit="1" customWidth="1"/>
    <col min="1798" max="2048" width="8.85546875" style="185"/>
    <col min="2049" max="2049" width="7.28515625" style="185" customWidth="1"/>
    <col min="2050" max="2050" width="91.28515625" style="185" customWidth="1"/>
    <col min="2051" max="2051" width="26.7109375" style="185" customWidth="1"/>
    <col min="2052" max="2052" width="42.7109375" style="185" customWidth="1"/>
    <col min="2053" max="2053" width="11.85546875" style="185" bestFit="1" customWidth="1"/>
    <col min="2054" max="2304" width="8.85546875" style="185"/>
    <col min="2305" max="2305" width="7.28515625" style="185" customWidth="1"/>
    <col min="2306" max="2306" width="91.28515625" style="185" customWidth="1"/>
    <col min="2307" max="2307" width="26.7109375" style="185" customWidth="1"/>
    <col min="2308" max="2308" width="42.7109375" style="185" customWidth="1"/>
    <col min="2309" max="2309" width="11.85546875" style="185" bestFit="1" customWidth="1"/>
    <col min="2310" max="2560" width="8.85546875" style="185"/>
    <col min="2561" max="2561" width="7.28515625" style="185" customWidth="1"/>
    <col min="2562" max="2562" width="91.28515625" style="185" customWidth="1"/>
    <col min="2563" max="2563" width="26.7109375" style="185" customWidth="1"/>
    <col min="2564" max="2564" width="42.7109375" style="185" customWidth="1"/>
    <col min="2565" max="2565" width="11.85546875" style="185" bestFit="1" customWidth="1"/>
    <col min="2566" max="2816" width="8.85546875" style="185"/>
    <col min="2817" max="2817" width="7.28515625" style="185" customWidth="1"/>
    <col min="2818" max="2818" width="91.28515625" style="185" customWidth="1"/>
    <col min="2819" max="2819" width="26.7109375" style="185" customWidth="1"/>
    <col min="2820" max="2820" width="42.7109375" style="185" customWidth="1"/>
    <col min="2821" max="2821" width="11.85546875" style="185" bestFit="1" customWidth="1"/>
    <col min="2822" max="3072" width="8.85546875" style="185"/>
    <col min="3073" max="3073" width="7.28515625" style="185" customWidth="1"/>
    <col min="3074" max="3074" width="91.28515625" style="185" customWidth="1"/>
    <col min="3075" max="3075" width="26.7109375" style="185" customWidth="1"/>
    <col min="3076" max="3076" width="42.7109375" style="185" customWidth="1"/>
    <col min="3077" max="3077" width="11.85546875" style="185" bestFit="1" customWidth="1"/>
    <col min="3078" max="3328" width="8.85546875" style="185"/>
    <col min="3329" max="3329" width="7.28515625" style="185" customWidth="1"/>
    <col min="3330" max="3330" width="91.28515625" style="185" customWidth="1"/>
    <col min="3331" max="3331" width="26.7109375" style="185" customWidth="1"/>
    <col min="3332" max="3332" width="42.7109375" style="185" customWidth="1"/>
    <col min="3333" max="3333" width="11.85546875" style="185" bestFit="1" customWidth="1"/>
    <col min="3334" max="3584" width="8.85546875" style="185"/>
    <col min="3585" max="3585" width="7.28515625" style="185" customWidth="1"/>
    <col min="3586" max="3586" width="91.28515625" style="185" customWidth="1"/>
    <col min="3587" max="3587" width="26.7109375" style="185" customWidth="1"/>
    <col min="3588" max="3588" width="42.7109375" style="185" customWidth="1"/>
    <col min="3589" max="3589" width="11.85546875" style="185" bestFit="1" customWidth="1"/>
    <col min="3590" max="3840" width="8.85546875" style="185"/>
    <col min="3841" max="3841" width="7.28515625" style="185" customWidth="1"/>
    <col min="3842" max="3842" width="91.28515625" style="185" customWidth="1"/>
    <col min="3843" max="3843" width="26.7109375" style="185" customWidth="1"/>
    <col min="3844" max="3844" width="42.7109375" style="185" customWidth="1"/>
    <col min="3845" max="3845" width="11.85546875" style="185" bestFit="1" customWidth="1"/>
    <col min="3846" max="4096" width="8.85546875" style="185"/>
    <col min="4097" max="4097" width="7.28515625" style="185" customWidth="1"/>
    <col min="4098" max="4098" width="91.28515625" style="185" customWidth="1"/>
    <col min="4099" max="4099" width="26.7109375" style="185" customWidth="1"/>
    <col min="4100" max="4100" width="42.7109375" style="185" customWidth="1"/>
    <col min="4101" max="4101" width="11.85546875" style="185" bestFit="1" customWidth="1"/>
    <col min="4102" max="4352" width="8.85546875" style="185"/>
    <col min="4353" max="4353" width="7.28515625" style="185" customWidth="1"/>
    <col min="4354" max="4354" width="91.28515625" style="185" customWidth="1"/>
    <col min="4355" max="4355" width="26.7109375" style="185" customWidth="1"/>
    <col min="4356" max="4356" width="42.7109375" style="185" customWidth="1"/>
    <col min="4357" max="4357" width="11.85546875" style="185" bestFit="1" customWidth="1"/>
    <col min="4358" max="4608" width="8.85546875" style="185"/>
    <col min="4609" max="4609" width="7.28515625" style="185" customWidth="1"/>
    <col min="4610" max="4610" width="91.28515625" style="185" customWidth="1"/>
    <col min="4611" max="4611" width="26.7109375" style="185" customWidth="1"/>
    <col min="4612" max="4612" width="42.7109375" style="185" customWidth="1"/>
    <col min="4613" max="4613" width="11.85546875" style="185" bestFit="1" customWidth="1"/>
    <col min="4614" max="4864" width="8.85546875" style="185"/>
    <col min="4865" max="4865" width="7.28515625" style="185" customWidth="1"/>
    <col min="4866" max="4866" width="91.28515625" style="185" customWidth="1"/>
    <col min="4867" max="4867" width="26.7109375" style="185" customWidth="1"/>
    <col min="4868" max="4868" width="42.7109375" style="185" customWidth="1"/>
    <col min="4869" max="4869" width="11.85546875" style="185" bestFit="1" customWidth="1"/>
    <col min="4870" max="5120" width="8.85546875" style="185"/>
    <col min="5121" max="5121" width="7.28515625" style="185" customWidth="1"/>
    <col min="5122" max="5122" width="91.28515625" style="185" customWidth="1"/>
    <col min="5123" max="5123" width="26.7109375" style="185" customWidth="1"/>
    <col min="5124" max="5124" width="42.7109375" style="185" customWidth="1"/>
    <col min="5125" max="5125" width="11.85546875" style="185" bestFit="1" customWidth="1"/>
    <col min="5126" max="5376" width="8.85546875" style="185"/>
    <col min="5377" max="5377" width="7.28515625" style="185" customWidth="1"/>
    <col min="5378" max="5378" width="91.28515625" style="185" customWidth="1"/>
    <col min="5379" max="5379" width="26.7109375" style="185" customWidth="1"/>
    <col min="5380" max="5380" width="42.7109375" style="185" customWidth="1"/>
    <col min="5381" max="5381" width="11.85546875" style="185" bestFit="1" customWidth="1"/>
    <col min="5382" max="5632" width="8.85546875" style="185"/>
    <col min="5633" max="5633" width="7.28515625" style="185" customWidth="1"/>
    <col min="5634" max="5634" width="91.28515625" style="185" customWidth="1"/>
    <col min="5635" max="5635" width="26.7109375" style="185" customWidth="1"/>
    <col min="5636" max="5636" width="42.7109375" style="185" customWidth="1"/>
    <col min="5637" max="5637" width="11.85546875" style="185" bestFit="1" customWidth="1"/>
    <col min="5638" max="5888" width="8.85546875" style="185"/>
    <col min="5889" max="5889" width="7.28515625" style="185" customWidth="1"/>
    <col min="5890" max="5890" width="91.28515625" style="185" customWidth="1"/>
    <col min="5891" max="5891" width="26.7109375" style="185" customWidth="1"/>
    <col min="5892" max="5892" width="42.7109375" style="185" customWidth="1"/>
    <col min="5893" max="5893" width="11.85546875" style="185" bestFit="1" customWidth="1"/>
    <col min="5894" max="6144" width="8.85546875" style="185"/>
    <col min="6145" max="6145" width="7.28515625" style="185" customWidth="1"/>
    <col min="6146" max="6146" width="91.28515625" style="185" customWidth="1"/>
    <col min="6147" max="6147" width="26.7109375" style="185" customWidth="1"/>
    <col min="6148" max="6148" width="42.7109375" style="185" customWidth="1"/>
    <col min="6149" max="6149" width="11.85546875" style="185" bestFit="1" customWidth="1"/>
    <col min="6150" max="6400" width="8.85546875" style="185"/>
    <col min="6401" max="6401" width="7.28515625" style="185" customWidth="1"/>
    <col min="6402" max="6402" width="91.28515625" style="185" customWidth="1"/>
    <col min="6403" max="6403" width="26.7109375" style="185" customWidth="1"/>
    <col min="6404" max="6404" width="42.7109375" style="185" customWidth="1"/>
    <col min="6405" max="6405" width="11.85546875" style="185" bestFit="1" customWidth="1"/>
    <col min="6406" max="6656" width="8.85546875" style="185"/>
    <col min="6657" max="6657" width="7.28515625" style="185" customWidth="1"/>
    <col min="6658" max="6658" width="91.28515625" style="185" customWidth="1"/>
    <col min="6659" max="6659" width="26.7109375" style="185" customWidth="1"/>
    <col min="6660" max="6660" width="42.7109375" style="185" customWidth="1"/>
    <col min="6661" max="6661" width="11.85546875" style="185" bestFit="1" customWidth="1"/>
    <col min="6662" max="6912" width="8.85546875" style="185"/>
    <col min="6913" max="6913" width="7.28515625" style="185" customWidth="1"/>
    <col min="6914" max="6914" width="91.28515625" style="185" customWidth="1"/>
    <col min="6915" max="6915" width="26.7109375" style="185" customWidth="1"/>
    <col min="6916" max="6916" width="42.7109375" style="185" customWidth="1"/>
    <col min="6917" max="6917" width="11.85546875" style="185" bestFit="1" customWidth="1"/>
    <col min="6918" max="7168" width="8.85546875" style="185"/>
    <col min="7169" max="7169" width="7.28515625" style="185" customWidth="1"/>
    <col min="7170" max="7170" width="91.28515625" style="185" customWidth="1"/>
    <col min="7171" max="7171" width="26.7109375" style="185" customWidth="1"/>
    <col min="7172" max="7172" width="42.7109375" style="185" customWidth="1"/>
    <col min="7173" max="7173" width="11.85546875" style="185" bestFit="1" customWidth="1"/>
    <col min="7174" max="7424" width="8.85546875" style="185"/>
    <col min="7425" max="7425" width="7.28515625" style="185" customWidth="1"/>
    <col min="7426" max="7426" width="91.28515625" style="185" customWidth="1"/>
    <col min="7427" max="7427" width="26.7109375" style="185" customWidth="1"/>
    <col min="7428" max="7428" width="42.7109375" style="185" customWidth="1"/>
    <col min="7429" max="7429" width="11.85546875" style="185" bestFit="1" customWidth="1"/>
    <col min="7430" max="7680" width="8.85546875" style="185"/>
    <col min="7681" max="7681" width="7.28515625" style="185" customWidth="1"/>
    <col min="7682" max="7682" width="91.28515625" style="185" customWidth="1"/>
    <col min="7683" max="7683" width="26.7109375" style="185" customWidth="1"/>
    <col min="7684" max="7684" width="42.7109375" style="185" customWidth="1"/>
    <col min="7685" max="7685" width="11.85546875" style="185" bestFit="1" customWidth="1"/>
    <col min="7686" max="7936" width="8.85546875" style="185"/>
    <col min="7937" max="7937" width="7.28515625" style="185" customWidth="1"/>
    <col min="7938" max="7938" width="91.28515625" style="185" customWidth="1"/>
    <col min="7939" max="7939" width="26.7109375" style="185" customWidth="1"/>
    <col min="7940" max="7940" width="42.7109375" style="185" customWidth="1"/>
    <col min="7941" max="7941" width="11.85546875" style="185" bestFit="1" customWidth="1"/>
    <col min="7942" max="8192" width="8.85546875" style="185"/>
    <col min="8193" max="8193" width="7.28515625" style="185" customWidth="1"/>
    <col min="8194" max="8194" width="91.28515625" style="185" customWidth="1"/>
    <col min="8195" max="8195" width="26.7109375" style="185" customWidth="1"/>
    <col min="8196" max="8196" width="42.7109375" style="185" customWidth="1"/>
    <col min="8197" max="8197" width="11.85546875" style="185" bestFit="1" customWidth="1"/>
    <col min="8198" max="8448" width="8.85546875" style="185"/>
    <col min="8449" max="8449" width="7.28515625" style="185" customWidth="1"/>
    <col min="8450" max="8450" width="91.28515625" style="185" customWidth="1"/>
    <col min="8451" max="8451" width="26.7109375" style="185" customWidth="1"/>
    <col min="8452" max="8452" width="42.7109375" style="185" customWidth="1"/>
    <col min="8453" max="8453" width="11.85546875" style="185" bestFit="1" customWidth="1"/>
    <col min="8454" max="8704" width="8.85546875" style="185"/>
    <col min="8705" max="8705" width="7.28515625" style="185" customWidth="1"/>
    <col min="8706" max="8706" width="91.28515625" style="185" customWidth="1"/>
    <col min="8707" max="8707" width="26.7109375" style="185" customWidth="1"/>
    <col min="8708" max="8708" width="42.7109375" style="185" customWidth="1"/>
    <col min="8709" max="8709" width="11.85546875" style="185" bestFit="1" customWidth="1"/>
    <col min="8710" max="8960" width="8.85546875" style="185"/>
    <col min="8961" max="8961" width="7.28515625" style="185" customWidth="1"/>
    <col min="8962" max="8962" width="91.28515625" style="185" customWidth="1"/>
    <col min="8963" max="8963" width="26.7109375" style="185" customWidth="1"/>
    <col min="8964" max="8964" width="42.7109375" style="185" customWidth="1"/>
    <col min="8965" max="8965" width="11.85546875" style="185" bestFit="1" customWidth="1"/>
    <col min="8966" max="9216" width="8.85546875" style="185"/>
    <col min="9217" max="9217" width="7.28515625" style="185" customWidth="1"/>
    <col min="9218" max="9218" width="91.28515625" style="185" customWidth="1"/>
    <col min="9219" max="9219" width="26.7109375" style="185" customWidth="1"/>
    <col min="9220" max="9220" width="42.7109375" style="185" customWidth="1"/>
    <col min="9221" max="9221" width="11.85546875" style="185" bestFit="1" customWidth="1"/>
    <col min="9222" max="9472" width="8.85546875" style="185"/>
    <col min="9473" max="9473" width="7.28515625" style="185" customWidth="1"/>
    <col min="9474" max="9474" width="91.28515625" style="185" customWidth="1"/>
    <col min="9475" max="9475" width="26.7109375" style="185" customWidth="1"/>
    <col min="9476" max="9476" width="42.7109375" style="185" customWidth="1"/>
    <col min="9477" max="9477" width="11.85546875" style="185" bestFit="1" customWidth="1"/>
    <col min="9478" max="9728" width="8.85546875" style="185"/>
    <col min="9729" max="9729" width="7.28515625" style="185" customWidth="1"/>
    <col min="9730" max="9730" width="91.28515625" style="185" customWidth="1"/>
    <col min="9731" max="9731" width="26.7109375" style="185" customWidth="1"/>
    <col min="9732" max="9732" width="42.7109375" style="185" customWidth="1"/>
    <col min="9733" max="9733" width="11.85546875" style="185" bestFit="1" customWidth="1"/>
    <col min="9734" max="9984" width="8.85546875" style="185"/>
    <col min="9985" max="9985" width="7.28515625" style="185" customWidth="1"/>
    <col min="9986" max="9986" width="91.28515625" style="185" customWidth="1"/>
    <col min="9987" max="9987" width="26.7109375" style="185" customWidth="1"/>
    <col min="9988" max="9988" width="42.7109375" style="185" customWidth="1"/>
    <col min="9989" max="9989" width="11.85546875" style="185" bestFit="1" customWidth="1"/>
    <col min="9990" max="10240" width="8.85546875" style="185"/>
    <col min="10241" max="10241" width="7.28515625" style="185" customWidth="1"/>
    <col min="10242" max="10242" width="91.28515625" style="185" customWidth="1"/>
    <col min="10243" max="10243" width="26.7109375" style="185" customWidth="1"/>
    <col min="10244" max="10244" width="42.7109375" style="185" customWidth="1"/>
    <col min="10245" max="10245" width="11.85546875" style="185" bestFit="1" customWidth="1"/>
    <col min="10246" max="10496" width="8.85546875" style="185"/>
    <col min="10497" max="10497" width="7.28515625" style="185" customWidth="1"/>
    <col min="10498" max="10498" width="91.28515625" style="185" customWidth="1"/>
    <col min="10499" max="10499" width="26.7109375" style="185" customWidth="1"/>
    <col min="10500" max="10500" width="42.7109375" style="185" customWidth="1"/>
    <col min="10501" max="10501" width="11.85546875" style="185" bestFit="1" customWidth="1"/>
    <col min="10502" max="10752" width="8.85546875" style="185"/>
    <col min="10753" max="10753" width="7.28515625" style="185" customWidth="1"/>
    <col min="10754" max="10754" width="91.28515625" style="185" customWidth="1"/>
    <col min="10755" max="10755" width="26.7109375" style="185" customWidth="1"/>
    <col min="10756" max="10756" width="42.7109375" style="185" customWidth="1"/>
    <col min="10757" max="10757" width="11.85546875" style="185" bestFit="1" customWidth="1"/>
    <col min="10758" max="11008" width="8.85546875" style="185"/>
    <col min="11009" max="11009" width="7.28515625" style="185" customWidth="1"/>
    <col min="11010" max="11010" width="91.28515625" style="185" customWidth="1"/>
    <col min="11011" max="11011" width="26.7109375" style="185" customWidth="1"/>
    <col min="11012" max="11012" width="42.7109375" style="185" customWidth="1"/>
    <col min="11013" max="11013" width="11.85546875" style="185" bestFit="1" customWidth="1"/>
    <col min="11014" max="11264" width="8.85546875" style="185"/>
    <col min="11265" max="11265" width="7.28515625" style="185" customWidth="1"/>
    <col min="11266" max="11266" width="91.28515625" style="185" customWidth="1"/>
    <col min="11267" max="11267" width="26.7109375" style="185" customWidth="1"/>
    <col min="11268" max="11268" width="42.7109375" style="185" customWidth="1"/>
    <col min="11269" max="11269" width="11.85546875" style="185" bestFit="1" customWidth="1"/>
    <col min="11270" max="11520" width="8.85546875" style="185"/>
    <col min="11521" max="11521" width="7.28515625" style="185" customWidth="1"/>
    <col min="11522" max="11522" width="91.28515625" style="185" customWidth="1"/>
    <col min="11523" max="11523" width="26.7109375" style="185" customWidth="1"/>
    <col min="11524" max="11524" width="42.7109375" style="185" customWidth="1"/>
    <col min="11525" max="11525" width="11.85546875" style="185" bestFit="1" customWidth="1"/>
    <col min="11526" max="11776" width="8.85546875" style="185"/>
    <col min="11777" max="11777" width="7.28515625" style="185" customWidth="1"/>
    <col min="11778" max="11778" width="91.28515625" style="185" customWidth="1"/>
    <col min="11779" max="11779" width="26.7109375" style="185" customWidth="1"/>
    <col min="11780" max="11780" width="42.7109375" style="185" customWidth="1"/>
    <col min="11781" max="11781" width="11.85546875" style="185" bestFit="1" customWidth="1"/>
    <col min="11782" max="12032" width="8.85546875" style="185"/>
    <col min="12033" max="12033" width="7.28515625" style="185" customWidth="1"/>
    <col min="12034" max="12034" width="91.28515625" style="185" customWidth="1"/>
    <col min="12035" max="12035" width="26.7109375" style="185" customWidth="1"/>
    <col min="12036" max="12036" width="42.7109375" style="185" customWidth="1"/>
    <col min="12037" max="12037" width="11.85546875" style="185" bestFit="1" customWidth="1"/>
    <col min="12038" max="12288" width="8.85546875" style="185"/>
    <col min="12289" max="12289" width="7.28515625" style="185" customWidth="1"/>
    <col min="12290" max="12290" width="91.28515625" style="185" customWidth="1"/>
    <col min="12291" max="12291" width="26.7109375" style="185" customWidth="1"/>
    <col min="12292" max="12292" width="42.7109375" style="185" customWidth="1"/>
    <col min="12293" max="12293" width="11.85546875" style="185" bestFit="1" customWidth="1"/>
    <col min="12294" max="12544" width="8.85546875" style="185"/>
    <col min="12545" max="12545" width="7.28515625" style="185" customWidth="1"/>
    <col min="12546" max="12546" width="91.28515625" style="185" customWidth="1"/>
    <col min="12547" max="12547" width="26.7109375" style="185" customWidth="1"/>
    <col min="12548" max="12548" width="42.7109375" style="185" customWidth="1"/>
    <col min="12549" max="12549" width="11.85546875" style="185" bestFit="1" customWidth="1"/>
    <col min="12550" max="12800" width="8.85546875" style="185"/>
    <col min="12801" max="12801" width="7.28515625" style="185" customWidth="1"/>
    <col min="12802" max="12802" width="91.28515625" style="185" customWidth="1"/>
    <col min="12803" max="12803" width="26.7109375" style="185" customWidth="1"/>
    <col min="12804" max="12804" width="42.7109375" style="185" customWidth="1"/>
    <col min="12805" max="12805" width="11.85546875" style="185" bestFit="1" customWidth="1"/>
    <col min="12806" max="13056" width="8.85546875" style="185"/>
    <col min="13057" max="13057" width="7.28515625" style="185" customWidth="1"/>
    <col min="13058" max="13058" width="91.28515625" style="185" customWidth="1"/>
    <col min="13059" max="13059" width="26.7109375" style="185" customWidth="1"/>
    <col min="13060" max="13060" width="42.7109375" style="185" customWidth="1"/>
    <col min="13061" max="13061" width="11.85546875" style="185" bestFit="1" customWidth="1"/>
    <col min="13062" max="13312" width="8.85546875" style="185"/>
    <col min="13313" max="13313" width="7.28515625" style="185" customWidth="1"/>
    <col min="13314" max="13314" width="91.28515625" style="185" customWidth="1"/>
    <col min="13315" max="13315" width="26.7109375" style="185" customWidth="1"/>
    <col min="13316" max="13316" width="42.7109375" style="185" customWidth="1"/>
    <col min="13317" max="13317" width="11.85546875" style="185" bestFit="1" customWidth="1"/>
    <col min="13318" max="13568" width="8.85546875" style="185"/>
    <col min="13569" max="13569" width="7.28515625" style="185" customWidth="1"/>
    <col min="13570" max="13570" width="91.28515625" style="185" customWidth="1"/>
    <col min="13571" max="13571" width="26.7109375" style="185" customWidth="1"/>
    <col min="13572" max="13572" width="42.7109375" style="185" customWidth="1"/>
    <col min="13573" max="13573" width="11.85546875" style="185" bestFit="1" customWidth="1"/>
    <col min="13574" max="13824" width="8.85546875" style="185"/>
    <col min="13825" max="13825" width="7.28515625" style="185" customWidth="1"/>
    <col min="13826" max="13826" width="91.28515625" style="185" customWidth="1"/>
    <col min="13827" max="13827" width="26.7109375" style="185" customWidth="1"/>
    <col min="13828" max="13828" width="42.7109375" style="185" customWidth="1"/>
    <col min="13829" max="13829" width="11.85546875" style="185" bestFit="1" customWidth="1"/>
    <col min="13830" max="14080" width="8.85546875" style="185"/>
    <col min="14081" max="14081" width="7.28515625" style="185" customWidth="1"/>
    <col min="14082" max="14082" width="91.28515625" style="185" customWidth="1"/>
    <col min="14083" max="14083" width="26.7109375" style="185" customWidth="1"/>
    <col min="14084" max="14084" width="42.7109375" style="185" customWidth="1"/>
    <col min="14085" max="14085" width="11.85546875" style="185" bestFit="1" customWidth="1"/>
    <col min="14086" max="14336" width="8.85546875" style="185"/>
    <col min="14337" max="14337" width="7.28515625" style="185" customWidth="1"/>
    <col min="14338" max="14338" width="91.28515625" style="185" customWidth="1"/>
    <col min="14339" max="14339" width="26.7109375" style="185" customWidth="1"/>
    <col min="14340" max="14340" width="42.7109375" style="185" customWidth="1"/>
    <col min="14341" max="14341" width="11.85546875" style="185" bestFit="1" customWidth="1"/>
    <col min="14342" max="14592" width="8.85546875" style="185"/>
    <col min="14593" max="14593" width="7.28515625" style="185" customWidth="1"/>
    <col min="14594" max="14594" width="91.28515625" style="185" customWidth="1"/>
    <col min="14595" max="14595" width="26.7109375" style="185" customWidth="1"/>
    <col min="14596" max="14596" width="42.7109375" style="185" customWidth="1"/>
    <col min="14597" max="14597" width="11.85546875" style="185" bestFit="1" customWidth="1"/>
    <col min="14598" max="14848" width="8.85546875" style="185"/>
    <col min="14849" max="14849" width="7.28515625" style="185" customWidth="1"/>
    <col min="14850" max="14850" width="91.28515625" style="185" customWidth="1"/>
    <col min="14851" max="14851" width="26.7109375" style="185" customWidth="1"/>
    <col min="14852" max="14852" width="42.7109375" style="185" customWidth="1"/>
    <col min="14853" max="14853" width="11.85546875" style="185" bestFit="1" customWidth="1"/>
    <col min="14854" max="15104" width="8.85546875" style="185"/>
    <col min="15105" max="15105" width="7.28515625" style="185" customWidth="1"/>
    <col min="15106" max="15106" width="91.28515625" style="185" customWidth="1"/>
    <col min="15107" max="15107" width="26.7109375" style="185" customWidth="1"/>
    <col min="15108" max="15108" width="42.7109375" style="185" customWidth="1"/>
    <col min="15109" max="15109" width="11.85546875" style="185" bestFit="1" customWidth="1"/>
    <col min="15110" max="15360" width="8.85546875" style="185"/>
    <col min="15361" max="15361" width="7.28515625" style="185" customWidth="1"/>
    <col min="15362" max="15362" width="91.28515625" style="185" customWidth="1"/>
    <col min="15363" max="15363" width="26.7109375" style="185" customWidth="1"/>
    <col min="15364" max="15364" width="42.7109375" style="185" customWidth="1"/>
    <col min="15365" max="15365" width="11.85546875" style="185" bestFit="1" customWidth="1"/>
    <col min="15366" max="15616" width="8.85546875" style="185"/>
    <col min="15617" max="15617" width="7.28515625" style="185" customWidth="1"/>
    <col min="15618" max="15618" width="91.28515625" style="185" customWidth="1"/>
    <col min="15619" max="15619" width="26.7109375" style="185" customWidth="1"/>
    <col min="15620" max="15620" width="42.7109375" style="185" customWidth="1"/>
    <col min="15621" max="15621" width="11.85546875" style="185" bestFit="1" customWidth="1"/>
    <col min="15622" max="15872" width="8.85546875" style="185"/>
    <col min="15873" max="15873" width="7.28515625" style="185" customWidth="1"/>
    <col min="15874" max="15874" width="91.28515625" style="185" customWidth="1"/>
    <col min="15875" max="15875" width="26.7109375" style="185" customWidth="1"/>
    <col min="15876" max="15876" width="42.7109375" style="185" customWidth="1"/>
    <col min="15877" max="15877" width="11.85546875" style="185" bestFit="1" customWidth="1"/>
    <col min="15878" max="16128" width="8.85546875" style="185"/>
    <col min="16129" max="16129" width="7.28515625" style="185" customWidth="1"/>
    <col min="16130" max="16130" width="91.28515625" style="185" customWidth="1"/>
    <col min="16131" max="16131" width="26.7109375" style="185" customWidth="1"/>
    <col min="16132" max="16132" width="42.7109375" style="185" customWidth="1"/>
    <col min="16133" max="16133" width="11.85546875" style="185" bestFit="1" customWidth="1"/>
    <col min="16134" max="16384" width="8.85546875" style="185"/>
  </cols>
  <sheetData>
    <row r="1" spans="1:11" ht="18.75" x14ac:dyDescent="0.3">
      <c r="A1" s="178"/>
      <c r="B1" s="178"/>
      <c r="C1" s="178"/>
      <c r="D1" s="372" t="s">
        <v>527</v>
      </c>
    </row>
    <row r="2" spans="1:11" ht="12.75" customHeight="1" x14ac:dyDescent="0.3">
      <c r="A2" s="178"/>
      <c r="B2" s="178"/>
      <c r="C2" s="178"/>
      <c r="D2" s="178"/>
    </row>
    <row r="3" spans="1:11" ht="29.25" customHeight="1" x14ac:dyDescent="0.25">
      <c r="A3" s="1211" t="s">
        <v>654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1190" t="s">
        <v>852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84"/>
      <c r="B8" s="178"/>
      <c r="C8" s="178"/>
      <c r="D8" s="178"/>
      <c r="E8" s="285"/>
      <c r="F8" s="285"/>
      <c r="G8" s="285"/>
    </row>
    <row r="9" spans="1:11" s="269" customFormat="1" ht="15.75" customHeight="1" x14ac:dyDescent="0.25">
      <c r="A9" s="1274" t="s">
        <v>351</v>
      </c>
      <c r="B9" s="1274" t="s">
        <v>461</v>
      </c>
      <c r="C9" s="1274" t="s">
        <v>330</v>
      </c>
      <c r="D9" s="1274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975">
        <v>3</v>
      </c>
      <c r="D12" s="976">
        <v>4</v>
      </c>
      <c r="E12" s="960" t="s">
        <v>429</v>
      </c>
      <c r="F12" s="960" t="s">
        <v>371</v>
      </c>
      <c r="G12" s="960" t="s">
        <v>372</v>
      </c>
    </row>
    <row r="13" spans="1:11" s="274" customFormat="1" ht="75" x14ac:dyDescent="0.3">
      <c r="A13" s="977">
        <v>1</v>
      </c>
      <c r="B13" s="978" t="s">
        <v>882</v>
      </c>
      <c r="C13" s="979" t="s">
        <v>883</v>
      </c>
      <c r="D13" s="980"/>
      <c r="E13" s="525"/>
      <c r="F13" s="220"/>
      <c r="G13" s="220">
        <f>D13-F13</f>
        <v>0</v>
      </c>
    </row>
    <row r="14" spans="1:11" s="267" customFormat="1" ht="18.75" x14ac:dyDescent="0.3">
      <c r="A14" s="981"/>
      <c r="B14" s="978"/>
      <c r="C14" s="982"/>
      <c r="D14" s="972"/>
      <c r="E14" s="525"/>
      <c r="F14" s="220"/>
      <c r="G14" s="220"/>
    </row>
    <row r="15" spans="1:11" s="267" customFormat="1" ht="18.75" x14ac:dyDescent="0.3">
      <c r="A15" s="983"/>
      <c r="B15" s="984" t="s">
        <v>364</v>
      </c>
      <c r="C15" s="985" t="s">
        <v>374</v>
      </c>
      <c r="D15" s="986">
        <f>SUM(D13:D14)</f>
        <v>0</v>
      </c>
      <c r="E15" s="223" t="s">
        <v>438</v>
      </c>
      <c r="F15" s="223">
        <f>SUM(F13:F14)</f>
        <v>0</v>
      </c>
      <c r="G15" s="223">
        <f>SUM(G13:G14)</f>
        <v>0</v>
      </c>
    </row>
    <row r="16" spans="1:11" s="267" customFormat="1" ht="18.75" x14ac:dyDescent="0.3">
      <c r="A16" s="544"/>
      <c r="B16" s="545"/>
      <c r="C16" s="546"/>
      <c r="D16" s="547"/>
      <c r="E16" s="548"/>
      <c r="F16" s="548"/>
      <c r="G16" s="548"/>
    </row>
    <row r="17" spans="1:7" s="267" customFormat="1" ht="18.75" x14ac:dyDescent="0.25">
      <c r="A17" s="917" t="s">
        <v>541</v>
      </c>
      <c r="B17" s="918"/>
      <c r="C17" s="916"/>
      <c r="D17" s="916" t="s">
        <v>694</v>
      </c>
      <c r="E17" s="918"/>
      <c r="F17" s="181"/>
      <c r="G17" s="918"/>
    </row>
    <row r="18" spans="1:7" s="267" customFormat="1" x14ac:dyDescent="0.25">
      <c r="A18" s="181"/>
      <c r="B18" s="389"/>
      <c r="C18" s="973" t="s">
        <v>171</v>
      </c>
      <c r="D18" s="895" t="s">
        <v>172</v>
      </c>
      <c r="E18" s="389"/>
      <c r="F18" s="181"/>
      <c r="G18" s="389"/>
    </row>
    <row r="19" spans="1:7" s="267" customFormat="1" x14ac:dyDescent="0.25">
      <c r="A19" s="389"/>
      <c r="B19" s="82"/>
      <c r="C19" s="82"/>
      <c r="D19" s="82"/>
      <c r="E19" s="82"/>
      <c r="F19" s="181"/>
      <c r="G19" s="82"/>
    </row>
    <row r="20" spans="1:7" s="267" customFormat="1" ht="18.75" x14ac:dyDescent="0.25">
      <c r="A20" s="917" t="s">
        <v>173</v>
      </c>
      <c r="B20" s="918"/>
      <c r="C20" s="916"/>
      <c r="D20" s="1002" t="s">
        <v>810</v>
      </c>
      <c r="E20" s="918"/>
      <c r="F20" s="181"/>
      <c r="G20" s="918"/>
    </row>
    <row r="21" spans="1:7" s="267" customFormat="1" x14ac:dyDescent="0.25">
      <c r="A21" s="181"/>
      <c r="B21" s="389"/>
      <c r="C21" s="973" t="s">
        <v>171</v>
      </c>
      <c r="D21" s="895" t="s">
        <v>172</v>
      </c>
      <c r="E21" s="389"/>
      <c r="F21" s="181"/>
      <c r="G21" s="389"/>
    </row>
    <row r="30" spans="1:7" ht="15.75" hidden="1" customHeight="1" x14ac:dyDescent="0.25"/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21.75" hidden="1" customHeight="1" x14ac:dyDescent="0.25"/>
    <row r="41" ht="15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52" ht="15.75" hidden="1" customHeight="1" x14ac:dyDescent="0.25"/>
    <row r="53" ht="15.75" hidden="1" customHeight="1" x14ac:dyDescent="0.25"/>
    <row r="54" ht="15.75" hidden="1" customHeight="1" x14ac:dyDescent="0.25"/>
  </sheetData>
  <mergeCells count="6">
    <mergeCell ref="A3:D3"/>
    <mergeCell ref="A6:D6"/>
    <mergeCell ref="A9:A11"/>
    <mergeCell ref="B9:B11"/>
    <mergeCell ref="C9:C11"/>
    <mergeCell ref="D9:D11"/>
  </mergeCells>
  <pageMargins left="0.19685039370078741" right="0.19685039370078741" top="0.70866141732283472" bottom="0.19685039370078741" header="0.62992125984251968" footer="0.35433070866141736"/>
  <pageSetup paperSize="9" scale="57" orientation="landscape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4"/>
  <sheetViews>
    <sheetView view="pageBreakPreview" zoomScale="80" zoomScaleNormal="60" zoomScaleSheetLayoutView="80" workbookViewId="0">
      <selection activeCell="A9" sqref="A9:F11"/>
    </sheetView>
  </sheetViews>
  <sheetFormatPr defaultColWidth="8.85546875" defaultRowHeight="15.75" x14ac:dyDescent="0.25"/>
  <cols>
    <col min="1" max="1" width="7.28515625" style="185" customWidth="1"/>
    <col min="2" max="2" width="91.28515625" style="185" customWidth="1"/>
    <col min="3" max="3" width="26.7109375" style="185" customWidth="1"/>
    <col min="4" max="4" width="42.7109375" style="185" customWidth="1"/>
    <col min="5" max="7" width="26.5703125" style="185" customWidth="1"/>
    <col min="8" max="256" width="8.85546875" style="185"/>
    <col min="257" max="257" width="7.28515625" style="185" customWidth="1"/>
    <col min="258" max="258" width="91.28515625" style="185" customWidth="1"/>
    <col min="259" max="259" width="26.7109375" style="185" customWidth="1"/>
    <col min="260" max="260" width="42.7109375" style="185" customWidth="1"/>
    <col min="261" max="261" width="11.85546875" style="185" bestFit="1" customWidth="1"/>
    <col min="262" max="512" width="8.85546875" style="185"/>
    <col min="513" max="513" width="7.28515625" style="185" customWidth="1"/>
    <col min="514" max="514" width="91.28515625" style="185" customWidth="1"/>
    <col min="515" max="515" width="26.7109375" style="185" customWidth="1"/>
    <col min="516" max="516" width="42.7109375" style="185" customWidth="1"/>
    <col min="517" max="517" width="11.85546875" style="185" bestFit="1" customWidth="1"/>
    <col min="518" max="768" width="8.85546875" style="185"/>
    <col min="769" max="769" width="7.28515625" style="185" customWidth="1"/>
    <col min="770" max="770" width="91.28515625" style="185" customWidth="1"/>
    <col min="771" max="771" width="26.7109375" style="185" customWidth="1"/>
    <col min="772" max="772" width="42.7109375" style="185" customWidth="1"/>
    <col min="773" max="773" width="11.85546875" style="185" bestFit="1" customWidth="1"/>
    <col min="774" max="1024" width="8.85546875" style="185"/>
    <col min="1025" max="1025" width="7.28515625" style="185" customWidth="1"/>
    <col min="1026" max="1026" width="91.28515625" style="185" customWidth="1"/>
    <col min="1027" max="1027" width="26.7109375" style="185" customWidth="1"/>
    <col min="1028" max="1028" width="42.7109375" style="185" customWidth="1"/>
    <col min="1029" max="1029" width="11.85546875" style="185" bestFit="1" customWidth="1"/>
    <col min="1030" max="1280" width="8.85546875" style="185"/>
    <col min="1281" max="1281" width="7.28515625" style="185" customWidth="1"/>
    <col min="1282" max="1282" width="91.28515625" style="185" customWidth="1"/>
    <col min="1283" max="1283" width="26.7109375" style="185" customWidth="1"/>
    <col min="1284" max="1284" width="42.7109375" style="185" customWidth="1"/>
    <col min="1285" max="1285" width="11.85546875" style="185" bestFit="1" customWidth="1"/>
    <col min="1286" max="1536" width="8.85546875" style="185"/>
    <col min="1537" max="1537" width="7.28515625" style="185" customWidth="1"/>
    <col min="1538" max="1538" width="91.28515625" style="185" customWidth="1"/>
    <col min="1539" max="1539" width="26.7109375" style="185" customWidth="1"/>
    <col min="1540" max="1540" width="42.7109375" style="185" customWidth="1"/>
    <col min="1541" max="1541" width="11.85546875" style="185" bestFit="1" customWidth="1"/>
    <col min="1542" max="1792" width="8.85546875" style="185"/>
    <col min="1793" max="1793" width="7.28515625" style="185" customWidth="1"/>
    <col min="1794" max="1794" width="91.28515625" style="185" customWidth="1"/>
    <col min="1795" max="1795" width="26.7109375" style="185" customWidth="1"/>
    <col min="1796" max="1796" width="42.7109375" style="185" customWidth="1"/>
    <col min="1797" max="1797" width="11.85546875" style="185" bestFit="1" customWidth="1"/>
    <col min="1798" max="2048" width="8.85546875" style="185"/>
    <col min="2049" max="2049" width="7.28515625" style="185" customWidth="1"/>
    <col min="2050" max="2050" width="91.28515625" style="185" customWidth="1"/>
    <col min="2051" max="2051" width="26.7109375" style="185" customWidth="1"/>
    <col min="2052" max="2052" width="42.7109375" style="185" customWidth="1"/>
    <col min="2053" max="2053" width="11.85546875" style="185" bestFit="1" customWidth="1"/>
    <col min="2054" max="2304" width="8.85546875" style="185"/>
    <col min="2305" max="2305" width="7.28515625" style="185" customWidth="1"/>
    <col min="2306" max="2306" width="91.28515625" style="185" customWidth="1"/>
    <col min="2307" max="2307" width="26.7109375" style="185" customWidth="1"/>
    <col min="2308" max="2308" width="42.7109375" style="185" customWidth="1"/>
    <col min="2309" max="2309" width="11.85546875" style="185" bestFit="1" customWidth="1"/>
    <col min="2310" max="2560" width="8.85546875" style="185"/>
    <col min="2561" max="2561" width="7.28515625" style="185" customWidth="1"/>
    <col min="2562" max="2562" width="91.28515625" style="185" customWidth="1"/>
    <col min="2563" max="2563" width="26.7109375" style="185" customWidth="1"/>
    <col min="2564" max="2564" width="42.7109375" style="185" customWidth="1"/>
    <col min="2565" max="2565" width="11.85546875" style="185" bestFit="1" customWidth="1"/>
    <col min="2566" max="2816" width="8.85546875" style="185"/>
    <col min="2817" max="2817" width="7.28515625" style="185" customWidth="1"/>
    <col min="2818" max="2818" width="91.28515625" style="185" customWidth="1"/>
    <col min="2819" max="2819" width="26.7109375" style="185" customWidth="1"/>
    <col min="2820" max="2820" width="42.7109375" style="185" customWidth="1"/>
    <col min="2821" max="2821" width="11.85546875" style="185" bestFit="1" customWidth="1"/>
    <col min="2822" max="3072" width="8.85546875" style="185"/>
    <col min="3073" max="3073" width="7.28515625" style="185" customWidth="1"/>
    <col min="3074" max="3074" width="91.28515625" style="185" customWidth="1"/>
    <col min="3075" max="3075" width="26.7109375" style="185" customWidth="1"/>
    <col min="3076" max="3076" width="42.7109375" style="185" customWidth="1"/>
    <col min="3077" max="3077" width="11.85546875" style="185" bestFit="1" customWidth="1"/>
    <col min="3078" max="3328" width="8.85546875" style="185"/>
    <col min="3329" max="3329" width="7.28515625" style="185" customWidth="1"/>
    <col min="3330" max="3330" width="91.28515625" style="185" customWidth="1"/>
    <col min="3331" max="3331" width="26.7109375" style="185" customWidth="1"/>
    <col min="3332" max="3332" width="42.7109375" style="185" customWidth="1"/>
    <col min="3333" max="3333" width="11.85546875" style="185" bestFit="1" customWidth="1"/>
    <col min="3334" max="3584" width="8.85546875" style="185"/>
    <col min="3585" max="3585" width="7.28515625" style="185" customWidth="1"/>
    <col min="3586" max="3586" width="91.28515625" style="185" customWidth="1"/>
    <col min="3587" max="3587" width="26.7109375" style="185" customWidth="1"/>
    <col min="3588" max="3588" width="42.7109375" style="185" customWidth="1"/>
    <col min="3589" max="3589" width="11.85546875" style="185" bestFit="1" customWidth="1"/>
    <col min="3590" max="3840" width="8.85546875" style="185"/>
    <col min="3841" max="3841" width="7.28515625" style="185" customWidth="1"/>
    <col min="3842" max="3842" width="91.28515625" style="185" customWidth="1"/>
    <col min="3843" max="3843" width="26.7109375" style="185" customWidth="1"/>
    <col min="3844" max="3844" width="42.7109375" style="185" customWidth="1"/>
    <col min="3845" max="3845" width="11.85546875" style="185" bestFit="1" customWidth="1"/>
    <col min="3846" max="4096" width="8.85546875" style="185"/>
    <col min="4097" max="4097" width="7.28515625" style="185" customWidth="1"/>
    <col min="4098" max="4098" width="91.28515625" style="185" customWidth="1"/>
    <col min="4099" max="4099" width="26.7109375" style="185" customWidth="1"/>
    <col min="4100" max="4100" width="42.7109375" style="185" customWidth="1"/>
    <col min="4101" max="4101" width="11.85546875" style="185" bestFit="1" customWidth="1"/>
    <col min="4102" max="4352" width="8.85546875" style="185"/>
    <col min="4353" max="4353" width="7.28515625" style="185" customWidth="1"/>
    <col min="4354" max="4354" width="91.28515625" style="185" customWidth="1"/>
    <col min="4355" max="4355" width="26.7109375" style="185" customWidth="1"/>
    <col min="4356" max="4356" width="42.7109375" style="185" customWidth="1"/>
    <col min="4357" max="4357" width="11.85546875" style="185" bestFit="1" customWidth="1"/>
    <col min="4358" max="4608" width="8.85546875" style="185"/>
    <col min="4609" max="4609" width="7.28515625" style="185" customWidth="1"/>
    <col min="4610" max="4610" width="91.28515625" style="185" customWidth="1"/>
    <col min="4611" max="4611" width="26.7109375" style="185" customWidth="1"/>
    <col min="4612" max="4612" width="42.7109375" style="185" customWidth="1"/>
    <col min="4613" max="4613" width="11.85546875" style="185" bestFit="1" customWidth="1"/>
    <col min="4614" max="4864" width="8.85546875" style="185"/>
    <col min="4865" max="4865" width="7.28515625" style="185" customWidth="1"/>
    <col min="4866" max="4866" width="91.28515625" style="185" customWidth="1"/>
    <col min="4867" max="4867" width="26.7109375" style="185" customWidth="1"/>
    <col min="4868" max="4868" width="42.7109375" style="185" customWidth="1"/>
    <col min="4869" max="4869" width="11.85546875" style="185" bestFit="1" customWidth="1"/>
    <col min="4870" max="5120" width="8.85546875" style="185"/>
    <col min="5121" max="5121" width="7.28515625" style="185" customWidth="1"/>
    <col min="5122" max="5122" width="91.28515625" style="185" customWidth="1"/>
    <col min="5123" max="5123" width="26.7109375" style="185" customWidth="1"/>
    <col min="5124" max="5124" width="42.7109375" style="185" customWidth="1"/>
    <col min="5125" max="5125" width="11.85546875" style="185" bestFit="1" customWidth="1"/>
    <col min="5126" max="5376" width="8.85546875" style="185"/>
    <col min="5377" max="5377" width="7.28515625" style="185" customWidth="1"/>
    <col min="5378" max="5378" width="91.28515625" style="185" customWidth="1"/>
    <col min="5379" max="5379" width="26.7109375" style="185" customWidth="1"/>
    <col min="5380" max="5380" width="42.7109375" style="185" customWidth="1"/>
    <col min="5381" max="5381" width="11.85546875" style="185" bestFit="1" customWidth="1"/>
    <col min="5382" max="5632" width="8.85546875" style="185"/>
    <col min="5633" max="5633" width="7.28515625" style="185" customWidth="1"/>
    <col min="5634" max="5634" width="91.28515625" style="185" customWidth="1"/>
    <col min="5635" max="5635" width="26.7109375" style="185" customWidth="1"/>
    <col min="5636" max="5636" width="42.7109375" style="185" customWidth="1"/>
    <col min="5637" max="5637" width="11.85546875" style="185" bestFit="1" customWidth="1"/>
    <col min="5638" max="5888" width="8.85546875" style="185"/>
    <col min="5889" max="5889" width="7.28515625" style="185" customWidth="1"/>
    <col min="5890" max="5890" width="91.28515625" style="185" customWidth="1"/>
    <col min="5891" max="5891" width="26.7109375" style="185" customWidth="1"/>
    <col min="5892" max="5892" width="42.7109375" style="185" customWidth="1"/>
    <col min="5893" max="5893" width="11.85546875" style="185" bestFit="1" customWidth="1"/>
    <col min="5894" max="6144" width="8.85546875" style="185"/>
    <col min="6145" max="6145" width="7.28515625" style="185" customWidth="1"/>
    <col min="6146" max="6146" width="91.28515625" style="185" customWidth="1"/>
    <col min="6147" max="6147" width="26.7109375" style="185" customWidth="1"/>
    <col min="6148" max="6148" width="42.7109375" style="185" customWidth="1"/>
    <col min="6149" max="6149" width="11.85546875" style="185" bestFit="1" customWidth="1"/>
    <col min="6150" max="6400" width="8.85546875" style="185"/>
    <col min="6401" max="6401" width="7.28515625" style="185" customWidth="1"/>
    <col min="6402" max="6402" width="91.28515625" style="185" customWidth="1"/>
    <col min="6403" max="6403" width="26.7109375" style="185" customWidth="1"/>
    <col min="6404" max="6404" width="42.7109375" style="185" customWidth="1"/>
    <col min="6405" max="6405" width="11.85546875" style="185" bestFit="1" customWidth="1"/>
    <col min="6406" max="6656" width="8.85546875" style="185"/>
    <col min="6657" max="6657" width="7.28515625" style="185" customWidth="1"/>
    <col min="6658" max="6658" width="91.28515625" style="185" customWidth="1"/>
    <col min="6659" max="6659" width="26.7109375" style="185" customWidth="1"/>
    <col min="6660" max="6660" width="42.7109375" style="185" customWidth="1"/>
    <col min="6661" max="6661" width="11.85546875" style="185" bestFit="1" customWidth="1"/>
    <col min="6662" max="6912" width="8.85546875" style="185"/>
    <col min="6913" max="6913" width="7.28515625" style="185" customWidth="1"/>
    <col min="6914" max="6914" width="91.28515625" style="185" customWidth="1"/>
    <col min="6915" max="6915" width="26.7109375" style="185" customWidth="1"/>
    <col min="6916" max="6916" width="42.7109375" style="185" customWidth="1"/>
    <col min="6917" max="6917" width="11.85546875" style="185" bestFit="1" customWidth="1"/>
    <col min="6918" max="7168" width="8.85546875" style="185"/>
    <col min="7169" max="7169" width="7.28515625" style="185" customWidth="1"/>
    <col min="7170" max="7170" width="91.28515625" style="185" customWidth="1"/>
    <col min="7171" max="7171" width="26.7109375" style="185" customWidth="1"/>
    <col min="7172" max="7172" width="42.7109375" style="185" customWidth="1"/>
    <col min="7173" max="7173" width="11.85546875" style="185" bestFit="1" customWidth="1"/>
    <col min="7174" max="7424" width="8.85546875" style="185"/>
    <col min="7425" max="7425" width="7.28515625" style="185" customWidth="1"/>
    <col min="7426" max="7426" width="91.28515625" style="185" customWidth="1"/>
    <col min="7427" max="7427" width="26.7109375" style="185" customWidth="1"/>
    <col min="7428" max="7428" width="42.7109375" style="185" customWidth="1"/>
    <col min="7429" max="7429" width="11.85546875" style="185" bestFit="1" customWidth="1"/>
    <col min="7430" max="7680" width="8.85546875" style="185"/>
    <col min="7681" max="7681" width="7.28515625" style="185" customWidth="1"/>
    <col min="7682" max="7682" width="91.28515625" style="185" customWidth="1"/>
    <col min="7683" max="7683" width="26.7109375" style="185" customWidth="1"/>
    <col min="7684" max="7684" width="42.7109375" style="185" customWidth="1"/>
    <col min="7685" max="7685" width="11.85546875" style="185" bestFit="1" customWidth="1"/>
    <col min="7686" max="7936" width="8.85546875" style="185"/>
    <col min="7937" max="7937" width="7.28515625" style="185" customWidth="1"/>
    <col min="7938" max="7938" width="91.28515625" style="185" customWidth="1"/>
    <col min="7939" max="7939" width="26.7109375" style="185" customWidth="1"/>
    <col min="7940" max="7940" width="42.7109375" style="185" customWidth="1"/>
    <col min="7941" max="7941" width="11.85546875" style="185" bestFit="1" customWidth="1"/>
    <col min="7942" max="8192" width="8.85546875" style="185"/>
    <col min="8193" max="8193" width="7.28515625" style="185" customWidth="1"/>
    <col min="8194" max="8194" width="91.28515625" style="185" customWidth="1"/>
    <col min="8195" max="8195" width="26.7109375" style="185" customWidth="1"/>
    <col min="8196" max="8196" width="42.7109375" style="185" customWidth="1"/>
    <col min="8197" max="8197" width="11.85546875" style="185" bestFit="1" customWidth="1"/>
    <col min="8198" max="8448" width="8.85546875" style="185"/>
    <col min="8449" max="8449" width="7.28515625" style="185" customWidth="1"/>
    <col min="8450" max="8450" width="91.28515625" style="185" customWidth="1"/>
    <col min="8451" max="8451" width="26.7109375" style="185" customWidth="1"/>
    <col min="8452" max="8452" width="42.7109375" style="185" customWidth="1"/>
    <col min="8453" max="8453" width="11.85546875" style="185" bestFit="1" customWidth="1"/>
    <col min="8454" max="8704" width="8.85546875" style="185"/>
    <col min="8705" max="8705" width="7.28515625" style="185" customWidth="1"/>
    <col min="8706" max="8706" width="91.28515625" style="185" customWidth="1"/>
    <col min="8707" max="8707" width="26.7109375" style="185" customWidth="1"/>
    <col min="8708" max="8708" width="42.7109375" style="185" customWidth="1"/>
    <col min="8709" max="8709" width="11.85546875" style="185" bestFit="1" customWidth="1"/>
    <col min="8710" max="8960" width="8.85546875" style="185"/>
    <col min="8961" max="8961" width="7.28515625" style="185" customWidth="1"/>
    <col min="8962" max="8962" width="91.28515625" style="185" customWidth="1"/>
    <col min="8963" max="8963" width="26.7109375" style="185" customWidth="1"/>
    <col min="8964" max="8964" width="42.7109375" style="185" customWidth="1"/>
    <col min="8965" max="8965" width="11.85546875" style="185" bestFit="1" customWidth="1"/>
    <col min="8966" max="9216" width="8.85546875" style="185"/>
    <col min="9217" max="9217" width="7.28515625" style="185" customWidth="1"/>
    <col min="9218" max="9218" width="91.28515625" style="185" customWidth="1"/>
    <col min="9219" max="9219" width="26.7109375" style="185" customWidth="1"/>
    <col min="9220" max="9220" width="42.7109375" style="185" customWidth="1"/>
    <col min="9221" max="9221" width="11.85546875" style="185" bestFit="1" customWidth="1"/>
    <col min="9222" max="9472" width="8.85546875" style="185"/>
    <col min="9473" max="9473" width="7.28515625" style="185" customWidth="1"/>
    <col min="9474" max="9474" width="91.28515625" style="185" customWidth="1"/>
    <col min="9475" max="9475" width="26.7109375" style="185" customWidth="1"/>
    <col min="9476" max="9476" width="42.7109375" style="185" customWidth="1"/>
    <col min="9477" max="9477" width="11.85546875" style="185" bestFit="1" customWidth="1"/>
    <col min="9478" max="9728" width="8.85546875" style="185"/>
    <col min="9729" max="9729" width="7.28515625" style="185" customWidth="1"/>
    <col min="9730" max="9730" width="91.28515625" style="185" customWidth="1"/>
    <col min="9731" max="9731" width="26.7109375" style="185" customWidth="1"/>
    <col min="9732" max="9732" width="42.7109375" style="185" customWidth="1"/>
    <col min="9733" max="9733" width="11.85546875" style="185" bestFit="1" customWidth="1"/>
    <col min="9734" max="9984" width="8.85546875" style="185"/>
    <col min="9985" max="9985" width="7.28515625" style="185" customWidth="1"/>
    <col min="9986" max="9986" width="91.28515625" style="185" customWidth="1"/>
    <col min="9987" max="9987" width="26.7109375" style="185" customWidth="1"/>
    <col min="9988" max="9988" width="42.7109375" style="185" customWidth="1"/>
    <col min="9989" max="9989" width="11.85546875" style="185" bestFit="1" customWidth="1"/>
    <col min="9990" max="10240" width="8.85546875" style="185"/>
    <col min="10241" max="10241" width="7.28515625" style="185" customWidth="1"/>
    <col min="10242" max="10242" width="91.28515625" style="185" customWidth="1"/>
    <col min="10243" max="10243" width="26.7109375" style="185" customWidth="1"/>
    <col min="10244" max="10244" width="42.7109375" style="185" customWidth="1"/>
    <col min="10245" max="10245" width="11.85546875" style="185" bestFit="1" customWidth="1"/>
    <col min="10246" max="10496" width="8.85546875" style="185"/>
    <col min="10497" max="10497" width="7.28515625" style="185" customWidth="1"/>
    <col min="10498" max="10498" width="91.28515625" style="185" customWidth="1"/>
    <col min="10499" max="10499" width="26.7109375" style="185" customWidth="1"/>
    <col min="10500" max="10500" width="42.7109375" style="185" customWidth="1"/>
    <col min="10501" max="10501" width="11.85546875" style="185" bestFit="1" customWidth="1"/>
    <col min="10502" max="10752" width="8.85546875" style="185"/>
    <col min="10753" max="10753" width="7.28515625" style="185" customWidth="1"/>
    <col min="10754" max="10754" width="91.28515625" style="185" customWidth="1"/>
    <col min="10755" max="10755" width="26.7109375" style="185" customWidth="1"/>
    <col min="10756" max="10756" width="42.7109375" style="185" customWidth="1"/>
    <col min="10757" max="10757" width="11.85546875" style="185" bestFit="1" customWidth="1"/>
    <col min="10758" max="11008" width="8.85546875" style="185"/>
    <col min="11009" max="11009" width="7.28515625" style="185" customWidth="1"/>
    <col min="11010" max="11010" width="91.28515625" style="185" customWidth="1"/>
    <col min="11011" max="11011" width="26.7109375" style="185" customWidth="1"/>
    <col min="11012" max="11012" width="42.7109375" style="185" customWidth="1"/>
    <col min="11013" max="11013" width="11.85546875" style="185" bestFit="1" customWidth="1"/>
    <col min="11014" max="11264" width="8.85546875" style="185"/>
    <col min="11265" max="11265" width="7.28515625" style="185" customWidth="1"/>
    <col min="11266" max="11266" width="91.28515625" style="185" customWidth="1"/>
    <col min="11267" max="11267" width="26.7109375" style="185" customWidth="1"/>
    <col min="11268" max="11268" width="42.7109375" style="185" customWidth="1"/>
    <col min="11269" max="11269" width="11.85546875" style="185" bestFit="1" customWidth="1"/>
    <col min="11270" max="11520" width="8.85546875" style="185"/>
    <col min="11521" max="11521" width="7.28515625" style="185" customWidth="1"/>
    <col min="11522" max="11522" width="91.28515625" style="185" customWidth="1"/>
    <col min="11523" max="11523" width="26.7109375" style="185" customWidth="1"/>
    <col min="11524" max="11524" width="42.7109375" style="185" customWidth="1"/>
    <col min="11525" max="11525" width="11.85546875" style="185" bestFit="1" customWidth="1"/>
    <col min="11526" max="11776" width="8.85546875" style="185"/>
    <col min="11777" max="11777" width="7.28515625" style="185" customWidth="1"/>
    <col min="11778" max="11778" width="91.28515625" style="185" customWidth="1"/>
    <col min="11779" max="11779" width="26.7109375" style="185" customWidth="1"/>
    <col min="11780" max="11780" width="42.7109375" style="185" customWidth="1"/>
    <col min="11781" max="11781" width="11.85546875" style="185" bestFit="1" customWidth="1"/>
    <col min="11782" max="12032" width="8.85546875" style="185"/>
    <col min="12033" max="12033" width="7.28515625" style="185" customWidth="1"/>
    <col min="12034" max="12034" width="91.28515625" style="185" customWidth="1"/>
    <col min="12035" max="12035" width="26.7109375" style="185" customWidth="1"/>
    <col min="12036" max="12036" width="42.7109375" style="185" customWidth="1"/>
    <col min="12037" max="12037" width="11.85546875" style="185" bestFit="1" customWidth="1"/>
    <col min="12038" max="12288" width="8.85546875" style="185"/>
    <col min="12289" max="12289" width="7.28515625" style="185" customWidth="1"/>
    <col min="12290" max="12290" width="91.28515625" style="185" customWidth="1"/>
    <col min="12291" max="12291" width="26.7109375" style="185" customWidth="1"/>
    <col min="12292" max="12292" width="42.7109375" style="185" customWidth="1"/>
    <col min="12293" max="12293" width="11.85546875" style="185" bestFit="1" customWidth="1"/>
    <col min="12294" max="12544" width="8.85546875" style="185"/>
    <col min="12545" max="12545" width="7.28515625" style="185" customWidth="1"/>
    <col min="12546" max="12546" width="91.28515625" style="185" customWidth="1"/>
    <col min="12547" max="12547" width="26.7109375" style="185" customWidth="1"/>
    <col min="12548" max="12548" width="42.7109375" style="185" customWidth="1"/>
    <col min="12549" max="12549" width="11.85546875" style="185" bestFit="1" customWidth="1"/>
    <col min="12550" max="12800" width="8.85546875" style="185"/>
    <col min="12801" max="12801" width="7.28515625" style="185" customWidth="1"/>
    <col min="12802" max="12802" width="91.28515625" style="185" customWidth="1"/>
    <col min="12803" max="12803" width="26.7109375" style="185" customWidth="1"/>
    <col min="12804" max="12804" width="42.7109375" style="185" customWidth="1"/>
    <col min="12805" max="12805" width="11.85546875" style="185" bestFit="1" customWidth="1"/>
    <col min="12806" max="13056" width="8.85546875" style="185"/>
    <col min="13057" max="13057" width="7.28515625" style="185" customWidth="1"/>
    <col min="13058" max="13058" width="91.28515625" style="185" customWidth="1"/>
    <col min="13059" max="13059" width="26.7109375" style="185" customWidth="1"/>
    <col min="13060" max="13060" width="42.7109375" style="185" customWidth="1"/>
    <col min="13061" max="13061" width="11.85546875" style="185" bestFit="1" customWidth="1"/>
    <col min="13062" max="13312" width="8.85546875" style="185"/>
    <col min="13313" max="13313" width="7.28515625" style="185" customWidth="1"/>
    <col min="13314" max="13314" width="91.28515625" style="185" customWidth="1"/>
    <col min="13315" max="13315" width="26.7109375" style="185" customWidth="1"/>
    <col min="13316" max="13316" width="42.7109375" style="185" customWidth="1"/>
    <col min="13317" max="13317" width="11.85546875" style="185" bestFit="1" customWidth="1"/>
    <col min="13318" max="13568" width="8.85546875" style="185"/>
    <col min="13569" max="13569" width="7.28515625" style="185" customWidth="1"/>
    <col min="13570" max="13570" width="91.28515625" style="185" customWidth="1"/>
    <col min="13571" max="13571" width="26.7109375" style="185" customWidth="1"/>
    <col min="13572" max="13572" width="42.7109375" style="185" customWidth="1"/>
    <col min="13573" max="13573" width="11.85546875" style="185" bestFit="1" customWidth="1"/>
    <col min="13574" max="13824" width="8.85546875" style="185"/>
    <col min="13825" max="13825" width="7.28515625" style="185" customWidth="1"/>
    <col min="13826" max="13826" width="91.28515625" style="185" customWidth="1"/>
    <col min="13827" max="13827" width="26.7109375" style="185" customWidth="1"/>
    <col min="13828" max="13828" width="42.7109375" style="185" customWidth="1"/>
    <col min="13829" max="13829" width="11.85546875" style="185" bestFit="1" customWidth="1"/>
    <col min="13830" max="14080" width="8.85546875" style="185"/>
    <col min="14081" max="14081" width="7.28515625" style="185" customWidth="1"/>
    <col min="14082" max="14082" width="91.28515625" style="185" customWidth="1"/>
    <col min="14083" max="14083" width="26.7109375" style="185" customWidth="1"/>
    <col min="14084" max="14084" width="42.7109375" style="185" customWidth="1"/>
    <col min="14085" max="14085" width="11.85546875" style="185" bestFit="1" customWidth="1"/>
    <col min="14086" max="14336" width="8.85546875" style="185"/>
    <col min="14337" max="14337" width="7.28515625" style="185" customWidth="1"/>
    <col min="14338" max="14338" width="91.28515625" style="185" customWidth="1"/>
    <col min="14339" max="14339" width="26.7109375" style="185" customWidth="1"/>
    <col min="14340" max="14340" width="42.7109375" style="185" customWidth="1"/>
    <col min="14341" max="14341" width="11.85546875" style="185" bestFit="1" customWidth="1"/>
    <col min="14342" max="14592" width="8.85546875" style="185"/>
    <col min="14593" max="14593" width="7.28515625" style="185" customWidth="1"/>
    <col min="14594" max="14594" width="91.28515625" style="185" customWidth="1"/>
    <col min="14595" max="14595" width="26.7109375" style="185" customWidth="1"/>
    <col min="14596" max="14596" width="42.7109375" style="185" customWidth="1"/>
    <col min="14597" max="14597" width="11.85546875" style="185" bestFit="1" customWidth="1"/>
    <col min="14598" max="14848" width="8.85546875" style="185"/>
    <col min="14849" max="14849" width="7.28515625" style="185" customWidth="1"/>
    <col min="14850" max="14850" width="91.28515625" style="185" customWidth="1"/>
    <col min="14851" max="14851" width="26.7109375" style="185" customWidth="1"/>
    <col min="14852" max="14852" width="42.7109375" style="185" customWidth="1"/>
    <col min="14853" max="14853" width="11.85546875" style="185" bestFit="1" customWidth="1"/>
    <col min="14854" max="15104" width="8.85546875" style="185"/>
    <col min="15105" max="15105" width="7.28515625" style="185" customWidth="1"/>
    <col min="15106" max="15106" width="91.28515625" style="185" customWidth="1"/>
    <col min="15107" max="15107" width="26.7109375" style="185" customWidth="1"/>
    <col min="15108" max="15108" width="42.7109375" style="185" customWidth="1"/>
    <col min="15109" max="15109" width="11.85546875" style="185" bestFit="1" customWidth="1"/>
    <col min="15110" max="15360" width="8.85546875" style="185"/>
    <col min="15361" max="15361" width="7.28515625" style="185" customWidth="1"/>
    <col min="15362" max="15362" width="91.28515625" style="185" customWidth="1"/>
    <col min="15363" max="15363" width="26.7109375" style="185" customWidth="1"/>
    <col min="15364" max="15364" width="42.7109375" style="185" customWidth="1"/>
    <col min="15365" max="15365" width="11.85546875" style="185" bestFit="1" customWidth="1"/>
    <col min="15366" max="15616" width="8.85546875" style="185"/>
    <col min="15617" max="15617" width="7.28515625" style="185" customWidth="1"/>
    <col min="15618" max="15618" width="91.28515625" style="185" customWidth="1"/>
    <col min="15619" max="15619" width="26.7109375" style="185" customWidth="1"/>
    <col min="15620" max="15620" width="42.7109375" style="185" customWidth="1"/>
    <col min="15621" max="15621" width="11.85546875" style="185" bestFit="1" customWidth="1"/>
    <col min="15622" max="15872" width="8.85546875" style="185"/>
    <col min="15873" max="15873" width="7.28515625" style="185" customWidth="1"/>
    <col min="15874" max="15874" width="91.28515625" style="185" customWidth="1"/>
    <col min="15875" max="15875" width="26.7109375" style="185" customWidth="1"/>
    <col min="15876" max="15876" width="42.7109375" style="185" customWidth="1"/>
    <col min="15877" max="15877" width="11.85546875" style="185" bestFit="1" customWidth="1"/>
    <col min="15878" max="16128" width="8.85546875" style="185"/>
    <col min="16129" max="16129" width="7.28515625" style="185" customWidth="1"/>
    <col min="16130" max="16130" width="91.28515625" style="185" customWidth="1"/>
    <col min="16131" max="16131" width="26.7109375" style="185" customWidth="1"/>
    <col min="16132" max="16132" width="42.7109375" style="185" customWidth="1"/>
    <col min="16133" max="16133" width="11.85546875" style="185" bestFit="1" customWidth="1"/>
    <col min="16134" max="16384" width="8.85546875" style="185"/>
  </cols>
  <sheetData>
    <row r="1" spans="1:11" ht="18.75" x14ac:dyDescent="0.3">
      <c r="A1" s="178"/>
      <c r="B1" s="178"/>
      <c r="C1" s="178"/>
      <c r="D1" s="372" t="s">
        <v>527</v>
      </c>
    </row>
    <row r="2" spans="1:11" ht="12.75" customHeight="1" x14ac:dyDescent="0.3">
      <c r="A2" s="178"/>
      <c r="B2" s="178"/>
      <c r="C2" s="178"/>
      <c r="D2" s="178"/>
    </row>
    <row r="3" spans="1:11" ht="29.25" customHeight="1" x14ac:dyDescent="0.25">
      <c r="A3" s="1211" t="s">
        <v>654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1190" t="s">
        <v>881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84"/>
      <c r="B8" s="178"/>
      <c r="C8" s="178"/>
      <c r="D8" s="178"/>
      <c r="E8" s="285"/>
      <c r="F8" s="285"/>
      <c r="G8" s="285"/>
    </row>
    <row r="9" spans="1:11" s="269" customFormat="1" ht="15.75" customHeight="1" x14ac:dyDescent="0.25">
      <c r="A9" s="1275" t="s">
        <v>351</v>
      </c>
      <c r="B9" s="1275" t="s">
        <v>461</v>
      </c>
      <c r="C9" s="1275" t="s">
        <v>330</v>
      </c>
      <c r="D9" s="1275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987">
        <v>3</v>
      </c>
      <c r="D12" s="988">
        <v>4</v>
      </c>
      <c r="E12" s="989" t="s">
        <v>429</v>
      </c>
      <c r="F12" s="989" t="s">
        <v>371</v>
      </c>
      <c r="G12" s="989" t="s">
        <v>372</v>
      </c>
    </row>
    <row r="13" spans="1:11" s="274" customFormat="1" ht="75" x14ac:dyDescent="0.3">
      <c r="A13" s="990">
        <v>1</v>
      </c>
      <c r="B13" s="991" t="s">
        <v>882</v>
      </c>
      <c r="C13" s="992" t="s">
        <v>883</v>
      </c>
      <c r="D13" s="993"/>
      <c r="E13" s="994"/>
      <c r="F13" s="970"/>
      <c r="G13" s="970">
        <f>D13-F13</f>
        <v>0</v>
      </c>
    </row>
    <row r="14" spans="1:11" s="267" customFormat="1" ht="18.75" x14ac:dyDescent="0.3">
      <c r="A14" s="981"/>
      <c r="B14" s="978"/>
      <c r="C14" s="982"/>
      <c r="D14" s="972"/>
      <c r="E14" s="525"/>
      <c r="F14" s="220"/>
      <c r="G14" s="220"/>
    </row>
    <row r="15" spans="1:11" s="267" customFormat="1" ht="18.75" x14ac:dyDescent="0.3">
      <c r="A15" s="983"/>
      <c r="B15" s="984" t="s">
        <v>364</v>
      </c>
      <c r="C15" s="985" t="s">
        <v>374</v>
      </c>
      <c r="D15" s="986">
        <f>SUM(D13:D14)</f>
        <v>0</v>
      </c>
      <c r="E15" s="223" t="s">
        <v>438</v>
      </c>
      <c r="F15" s="223">
        <f>SUM(F13:F14)</f>
        <v>0</v>
      </c>
      <c r="G15" s="223">
        <f>SUM(G13:G14)</f>
        <v>0</v>
      </c>
    </row>
    <row r="16" spans="1:11" s="267" customFormat="1" ht="18.75" x14ac:dyDescent="0.3">
      <c r="A16" s="544"/>
      <c r="B16" s="545"/>
      <c r="C16" s="546"/>
      <c r="D16" s="547"/>
      <c r="E16" s="548"/>
      <c r="F16" s="548"/>
      <c r="G16" s="548"/>
    </row>
    <row r="17" spans="1:7" s="267" customFormat="1" ht="18.75" x14ac:dyDescent="0.25">
      <c r="A17" s="917" t="s">
        <v>541</v>
      </c>
      <c r="B17" s="918"/>
      <c r="C17" s="916"/>
      <c r="D17" s="916" t="s">
        <v>694</v>
      </c>
      <c r="E17" s="918"/>
      <c r="F17" s="181"/>
      <c r="G17" s="918"/>
    </row>
    <row r="18" spans="1:7" s="267" customFormat="1" x14ac:dyDescent="0.25">
      <c r="A18" s="181"/>
      <c r="B18" s="389"/>
      <c r="C18" s="974" t="s">
        <v>171</v>
      </c>
      <c r="D18" s="895" t="s">
        <v>172</v>
      </c>
      <c r="E18" s="389"/>
      <c r="F18" s="181"/>
      <c r="G18" s="389"/>
    </row>
    <row r="19" spans="1:7" s="267" customFormat="1" x14ac:dyDescent="0.25">
      <c r="A19" s="389"/>
      <c r="B19" s="82"/>
      <c r="C19" s="82"/>
      <c r="D19" s="82"/>
      <c r="E19" s="82"/>
      <c r="F19" s="181"/>
      <c r="G19" s="82"/>
    </row>
    <row r="20" spans="1:7" s="267" customFormat="1" ht="18.75" x14ac:dyDescent="0.25">
      <c r="A20" s="917" t="s">
        <v>173</v>
      </c>
      <c r="B20" s="918"/>
      <c r="C20" s="916"/>
      <c r="D20" s="1002" t="s">
        <v>810</v>
      </c>
      <c r="E20" s="918"/>
      <c r="F20" s="181"/>
      <c r="G20" s="918"/>
    </row>
    <row r="21" spans="1:7" s="267" customFormat="1" x14ac:dyDescent="0.25">
      <c r="A21" s="181"/>
      <c r="B21" s="389"/>
      <c r="C21" s="974" t="s">
        <v>171</v>
      </c>
      <c r="D21" s="895" t="s">
        <v>172</v>
      </c>
      <c r="E21" s="389"/>
      <c r="F21" s="181"/>
      <c r="G21" s="389"/>
    </row>
    <row r="30" spans="1:7" ht="15.75" hidden="1" customHeight="1" x14ac:dyDescent="0.25"/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21.75" hidden="1" customHeight="1" x14ac:dyDescent="0.25"/>
    <row r="41" ht="15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52" ht="15.75" hidden="1" customHeight="1" x14ac:dyDescent="0.25"/>
    <row r="53" ht="15.75" hidden="1" customHeight="1" x14ac:dyDescent="0.25"/>
    <row r="54" ht="15.75" hidden="1" customHeight="1" x14ac:dyDescent="0.25"/>
  </sheetData>
  <mergeCells count="6">
    <mergeCell ref="A3:D3"/>
    <mergeCell ref="A6:D6"/>
    <mergeCell ref="A9:A11"/>
    <mergeCell ref="B9:B11"/>
    <mergeCell ref="C9:C11"/>
    <mergeCell ref="D9:D11"/>
  </mergeCells>
  <pageMargins left="0.19685039370078741" right="0.19685039370078741" top="0.70866141732283472" bottom="0.19685039370078741" header="0.62992125984251968" footer="0.35433070866141736"/>
  <pageSetup paperSize="9" scale="57" orientation="landscape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4"/>
  <sheetViews>
    <sheetView view="pageBreakPreview" zoomScale="80" zoomScaleNormal="60" zoomScaleSheetLayoutView="80" workbookViewId="0">
      <selection activeCell="A9" sqref="A9:F11"/>
    </sheetView>
  </sheetViews>
  <sheetFormatPr defaultColWidth="8.85546875" defaultRowHeight="15.75" x14ac:dyDescent="0.25"/>
  <cols>
    <col min="1" max="1" width="7.28515625" style="185" customWidth="1"/>
    <col min="2" max="2" width="91.28515625" style="185" customWidth="1"/>
    <col min="3" max="3" width="26.7109375" style="185" customWidth="1"/>
    <col min="4" max="4" width="42.7109375" style="185" customWidth="1"/>
    <col min="5" max="7" width="26.5703125" style="185" customWidth="1"/>
    <col min="8" max="256" width="8.85546875" style="185"/>
    <col min="257" max="257" width="7.28515625" style="185" customWidth="1"/>
    <col min="258" max="258" width="91.28515625" style="185" customWidth="1"/>
    <col min="259" max="259" width="26.7109375" style="185" customWidth="1"/>
    <col min="260" max="260" width="42.7109375" style="185" customWidth="1"/>
    <col min="261" max="261" width="11.85546875" style="185" bestFit="1" customWidth="1"/>
    <col min="262" max="512" width="8.85546875" style="185"/>
    <col min="513" max="513" width="7.28515625" style="185" customWidth="1"/>
    <col min="514" max="514" width="91.28515625" style="185" customWidth="1"/>
    <col min="515" max="515" width="26.7109375" style="185" customWidth="1"/>
    <col min="516" max="516" width="42.7109375" style="185" customWidth="1"/>
    <col min="517" max="517" width="11.85546875" style="185" bestFit="1" customWidth="1"/>
    <col min="518" max="768" width="8.85546875" style="185"/>
    <col min="769" max="769" width="7.28515625" style="185" customWidth="1"/>
    <col min="770" max="770" width="91.28515625" style="185" customWidth="1"/>
    <col min="771" max="771" width="26.7109375" style="185" customWidth="1"/>
    <col min="772" max="772" width="42.7109375" style="185" customWidth="1"/>
    <col min="773" max="773" width="11.85546875" style="185" bestFit="1" customWidth="1"/>
    <col min="774" max="1024" width="8.85546875" style="185"/>
    <col min="1025" max="1025" width="7.28515625" style="185" customWidth="1"/>
    <col min="1026" max="1026" width="91.28515625" style="185" customWidth="1"/>
    <col min="1027" max="1027" width="26.7109375" style="185" customWidth="1"/>
    <col min="1028" max="1028" width="42.7109375" style="185" customWidth="1"/>
    <col min="1029" max="1029" width="11.85546875" style="185" bestFit="1" customWidth="1"/>
    <col min="1030" max="1280" width="8.85546875" style="185"/>
    <col min="1281" max="1281" width="7.28515625" style="185" customWidth="1"/>
    <col min="1282" max="1282" width="91.28515625" style="185" customWidth="1"/>
    <col min="1283" max="1283" width="26.7109375" style="185" customWidth="1"/>
    <col min="1284" max="1284" width="42.7109375" style="185" customWidth="1"/>
    <col min="1285" max="1285" width="11.85546875" style="185" bestFit="1" customWidth="1"/>
    <col min="1286" max="1536" width="8.85546875" style="185"/>
    <col min="1537" max="1537" width="7.28515625" style="185" customWidth="1"/>
    <col min="1538" max="1538" width="91.28515625" style="185" customWidth="1"/>
    <col min="1539" max="1539" width="26.7109375" style="185" customWidth="1"/>
    <col min="1540" max="1540" width="42.7109375" style="185" customWidth="1"/>
    <col min="1541" max="1541" width="11.85546875" style="185" bestFit="1" customWidth="1"/>
    <col min="1542" max="1792" width="8.85546875" style="185"/>
    <col min="1793" max="1793" width="7.28515625" style="185" customWidth="1"/>
    <col min="1794" max="1794" width="91.28515625" style="185" customWidth="1"/>
    <col min="1795" max="1795" width="26.7109375" style="185" customWidth="1"/>
    <col min="1796" max="1796" width="42.7109375" style="185" customWidth="1"/>
    <col min="1797" max="1797" width="11.85546875" style="185" bestFit="1" customWidth="1"/>
    <col min="1798" max="2048" width="8.85546875" style="185"/>
    <col min="2049" max="2049" width="7.28515625" style="185" customWidth="1"/>
    <col min="2050" max="2050" width="91.28515625" style="185" customWidth="1"/>
    <col min="2051" max="2051" width="26.7109375" style="185" customWidth="1"/>
    <col min="2052" max="2052" width="42.7109375" style="185" customWidth="1"/>
    <col min="2053" max="2053" width="11.85546875" style="185" bestFit="1" customWidth="1"/>
    <col min="2054" max="2304" width="8.85546875" style="185"/>
    <col min="2305" max="2305" width="7.28515625" style="185" customWidth="1"/>
    <col min="2306" max="2306" width="91.28515625" style="185" customWidth="1"/>
    <col min="2307" max="2307" width="26.7109375" style="185" customWidth="1"/>
    <col min="2308" max="2308" width="42.7109375" style="185" customWidth="1"/>
    <col min="2309" max="2309" width="11.85546875" style="185" bestFit="1" customWidth="1"/>
    <col min="2310" max="2560" width="8.85546875" style="185"/>
    <col min="2561" max="2561" width="7.28515625" style="185" customWidth="1"/>
    <col min="2562" max="2562" width="91.28515625" style="185" customWidth="1"/>
    <col min="2563" max="2563" width="26.7109375" style="185" customWidth="1"/>
    <col min="2564" max="2564" width="42.7109375" style="185" customWidth="1"/>
    <col min="2565" max="2565" width="11.85546875" style="185" bestFit="1" customWidth="1"/>
    <col min="2566" max="2816" width="8.85546875" style="185"/>
    <col min="2817" max="2817" width="7.28515625" style="185" customWidth="1"/>
    <col min="2818" max="2818" width="91.28515625" style="185" customWidth="1"/>
    <col min="2819" max="2819" width="26.7109375" style="185" customWidth="1"/>
    <col min="2820" max="2820" width="42.7109375" style="185" customWidth="1"/>
    <col min="2821" max="2821" width="11.85546875" style="185" bestFit="1" customWidth="1"/>
    <col min="2822" max="3072" width="8.85546875" style="185"/>
    <col min="3073" max="3073" width="7.28515625" style="185" customWidth="1"/>
    <col min="3074" max="3074" width="91.28515625" style="185" customWidth="1"/>
    <col min="3075" max="3075" width="26.7109375" style="185" customWidth="1"/>
    <col min="3076" max="3076" width="42.7109375" style="185" customWidth="1"/>
    <col min="3077" max="3077" width="11.85546875" style="185" bestFit="1" customWidth="1"/>
    <col min="3078" max="3328" width="8.85546875" style="185"/>
    <col min="3329" max="3329" width="7.28515625" style="185" customWidth="1"/>
    <col min="3330" max="3330" width="91.28515625" style="185" customWidth="1"/>
    <col min="3331" max="3331" width="26.7109375" style="185" customWidth="1"/>
    <col min="3332" max="3332" width="42.7109375" style="185" customWidth="1"/>
    <col min="3333" max="3333" width="11.85546875" style="185" bestFit="1" customWidth="1"/>
    <col min="3334" max="3584" width="8.85546875" style="185"/>
    <col min="3585" max="3585" width="7.28515625" style="185" customWidth="1"/>
    <col min="3586" max="3586" width="91.28515625" style="185" customWidth="1"/>
    <col min="3587" max="3587" width="26.7109375" style="185" customWidth="1"/>
    <col min="3588" max="3588" width="42.7109375" style="185" customWidth="1"/>
    <col min="3589" max="3589" width="11.85546875" style="185" bestFit="1" customWidth="1"/>
    <col min="3590" max="3840" width="8.85546875" style="185"/>
    <col min="3841" max="3841" width="7.28515625" style="185" customWidth="1"/>
    <col min="3842" max="3842" width="91.28515625" style="185" customWidth="1"/>
    <col min="3843" max="3843" width="26.7109375" style="185" customWidth="1"/>
    <col min="3844" max="3844" width="42.7109375" style="185" customWidth="1"/>
    <col min="3845" max="3845" width="11.85546875" style="185" bestFit="1" customWidth="1"/>
    <col min="3846" max="4096" width="8.85546875" style="185"/>
    <col min="4097" max="4097" width="7.28515625" style="185" customWidth="1"/>
    <col min="4098" max="4098" width="91.28515625" style="185" customWidth="1"/>
    <col min="4099" max="4099" width="26.7109375" style="185" customWidth="1"/>
    <col min="4100" max="4100" width="42.7109375" style="185" customWidth="1"/>
    <col min="4101" max="4101" width="11.85546875" style="185" bestFit="1" customWidth="1"/>
    <col min="4102" max="4352" width="8.85546875" style="185"/>
    <col min="4353" max="4353" width="7.28515625" style="185" customWidth="1"/>
    <col min="4354" max="4354" width="91.28515625" style="185" customWidth="1"/>
    <col min="4355" max="4355" width="26.7109375" style="185" customWidth="1"/>
    <col min="4356" max="4356" width="42.7109375" style="185" customWidth="1"/>
    <col min="4357" max="4357" width="11.85546875" style="185" bestFit="1" customWidth="1"/>
    <col min="4358" max="4608" width="8.85546875" style="185"/>
    <col min="4609" max="4609" width="7.28515625" style="185" customWidth="1"/>
    <col min="4610" max="4610" width="91.28515625" style="185" customWidth="1"/>
    <col min="4611" max="4611" width="26.7109375" style="185" customWidth="1"/>
    <col min="4612" max="4612" width="42.7109375" style="185" customWidth="1"/>
    <col min="4613" max="4613" width="11.85546875" style="185" bestFit="1" customWidth="1"/>
    <col min="4614" max="4864" width="8.85546875" style="185"/>
    <col min="4865" max="4865" width="7.28515625" style="185" customWidth="1"/>
    <col min="4866" max="4866" width="91.28515625" style="185" customWidth="1"/>
    <col min="4867" max="4867" width="26.7109375" style="185" customWidth="1"/>
    <col min="4868" max="4868" width="42.7109375" style="185" customWidth="1"/>
    <col min="4869" max="4869" width="11.85546875" style="185" bestFit="1" customWidth="1"/>
    <col min="4870" max="5120" width="8.85546875" style="185"/>
    <col min="5121" max="5121" width="7.28515625" style="185" customWidth="1"/>
    <col min="5122" max="5122" width="91.28515625" style="185" customWidth="1"/>
    <col min="5123" max="5123" width="26.7109375" style="185" customWidth="1"/>
    <col min="5124" max="5124" width="42.7109375" style="185" customWidth="1"/>
    <col min="5125" max="5125" width="11.85546875" style="185" bestFit="1" customWidth="1"/>
    <col min="5126" max="5376" width="8.85546875" style="185"/>
    <col min="5377" max="5377" width="7.28515625" style="185" customWidth="1"/>
    <col min="5378" max="5378" width="91.28515625" style="185" customWidth="1"/>
    <col min="5379" max="5379" width="26.7109375" style="185" customWidth="1"/>
    <col min="5380" max="5380" width="42.7109375" style="185" customWidth="1"/>
    <col min="5381" max="5381" width="11.85546875" style="185" bestFit="1" customWidth="1"/>
    <col min="5382" max="5632" width="8.85546875" style="185"/>
    <col min="5633" max="5633" width="7.28515625" style="185" customWidth="1"/>
    <col min="5634" max="5634" width="91.28515625" style="185" customWidth="1"/>
    <col min="5635" max="5635" width="26.7109375" style="185" customWidth="1"/>
    <col min="5636" max="5636" width="42.7109375" style="185" customWidth="1"/>
    <col min="5637" max="5637" width="11.85546875" style="185" bestFit="1" customWidth="1"/>
    <col min="5638" max="5888" width="8.85546875" style="185"/>
    <col min="5889" max="5889" width="7.28515625" style="185" customWidth="1"/>
    <col min="5890" max="5890" width="91.28515625" style="185" customWidth="1"/>
    <col min="5891" max="5891" width="26.7109375" style="185" customWidth="1"/>
    <col min="5892" max="5892" width="42.7109375" style="185" customWidth="1"/>
    <col min="5893" max="5893" width="11.85546875" style="185" bestFit="1" customWidth="1"/>
    <col min="5894" max="6144" width="8.85546875" style="185"/>
    <col min="6145" max="6145" width="7.28515625" style="185" customWidth="1"/>
    <col min="6146" max="6146" width="91.28515625" style="185" customWidth="1"/>
    <col min="6147" max="6147" width="26.7109375" style="185" customWidth="1"/>
    <col min="6148" max="6148" width="42.7109375" style="185" customWidth="1"/>
    <col min="6149" max="6149" width="11.85546875" style="185" bestFit="1" customWidth="1"/>
    <col min="6150" max="6400" width="8.85546875" style="185"/>
    <col min="6401" max="6401" width="7.28515625" style="185" customWidth="1"/>
    <col min="6402" max="6402" width="91.28515625" style="185" customWidth="1"/>
    <col min="6403" max="6403" width="26.7109375" style="185" customWidth="1"/>
    <col min="6404" max="6404" width="42.7109375" style="185" customWidth="1"/>
    <col min="6405" max="6405" width="11.85546875" style="185" bestFit="1" customWidth="1"/>
    <col min="6406" max="6656" width="8.85546875" style="185"/>
    <col min="6657" max="6657" width="7.28515625" style="185" customWidth="1"/>
    <col min="6658" max="6658" width="91.28515625" style="185" customWidth="1"/>
    <col min="6659" max="6659" width="26.7109375" style="185" customWidth="1"/>
    <col min="6660" max="6660" width="42.7109375" style="185" customWidth="1"/>
    <col min="6661" max="6661" width="11.85546875" style="185" bestFit="1" customWidth="1"/>
    <col min="6662" max="6912" width="8.85546875" style="185"/>
    <col min="6913" max="6913" width="7.28515625" style="185" customWidth="1"/>
    <col min="6914" max="6914" width="91.28515625" style="185" customWidth="1"/>
    <col min="6915" max="6915" width="26.7109375" style="185" customWidth="1"/>
    <col min="6916" max="6916" width="42.7109375" style="185" customWidth="1"/>
    <col min="6917" max="6917" width="11.85546875" style="185" bestFit="1" customWidth="1"/>
    <col min="6918" max="7168" width="8.85546875" style="185"/>
    <col min="7169" max="7169" width="7.28515625" style="185" customWidth="1"/>
    <col min="7170" max="7170" width="91.28515625" style="185" customWidth="1"/>
    <col min="7171" max="7171" width="26.7109375" style="185" customWidth="1"/>
    <col min="7172" max="7172" width="42.7109375" style="185" customWidth="1"/>
    <col min="7173" max="7173" width="11.85546875" style="185" bestFit="1" customWidth="1"/>
    <col min="7174" max="7424" width="8.85546875" style="185"/>
    <col min="7425" max="7425" width="7.28515625" style="185" customWidth="1"/>
    <col min="7426" max="7426" width="91.28515625" style="185" customWidth="1"/>
    <col min="7427" max="7427" width="26.7109375" style="185" customWidth="1"/>
    <col min="7428" max="7428" width="42.7109375" style="185" customWidth="1"/>
    <col min="7429" max="7429" width="11.85546875" style="185" bestFit="1" customWidth="1"/>
    <col min="7430" max="7680" width="8.85546875" style="185"/>
    <col min="7681" max="7681" width="7.28515625" style="185" customWidth="1"/>
    <col min="7682" max="7682" width="91.28515625" style="185" customWidth="1"/>
    <col min="7683" max="7683" width="26.7109375" style="185" customWidth="1"/>
    <col min="7684" max="7684" width="42.7109375" style="185" customWidth="1"/>
    <col min="7685" max="7685" width="11.85546875" style="185" bestFit="1" customWidth="1"/>
    <col min="7686" max="7936" width="8.85546875" style="185"/>
    <col min="7937" max="7937" width="7.28515625" style="185" customWidth="1"/>
    <col min="7938" max="7938" width="91.28515625" style="185" customWidth="1"/>
    <col min="7939" max="7939" width="26.7109375" style="185" customWidth="1"/>
    <col min="7940" max="7940" width="42.7109375" style="185" customWidth="1"/>
    <col min="7941" max="7941" width="11.85546875" style="185" bestFit="1" customWidth="1"/>
    <col min="7942" max="8192" width="8.85546875" style="185"/>
    <col min="8193" max="8193" width="7.28515625" style="185" customWidth="1"/>
    <col min="8194" max="8194" width="91.28515625" style="185" customWidth="1"/>
    <col min="8195" max="8195" width="26.7109375" style="185" customWidth="1"/>
    <col min="8196" max="8196" width="42.7109375" style="185" customWidth="1"/>
    <col min="8197" max="8197" width="11.85546875" style="185" bestFit="1" customWidth="1"/>
    <col min="8198" max="8448" width="8.85546875" style="185"/>
    <col min="8449" max="8449" width="7.28515625" style="185" customWidth="1"/>
    <col min="8450" max="8450" width="91.28515625" style="185" customWidth="1"/>
    <col min="8451" max="8451" width="26.7109375" style="185" customWidth="1"/>
    <col min="8452" max="8452" width="42.7109375" style="185" customWidth="1"/>
    <col min="8453" max="8453" width="11.85546875" style="185" bestFit="1" customWidth="1"/>
    <col min="8454" max="8704" width="8.85546875" style="185"/>
    <col min="8705" max="8705" width="7.28515625" style="185" customWidth="1"/>
    <col min="8706" max="8706" width="91.28515625" style="185" customWidth="1"/>
    <col min="8707" max="8707" width="26.7109375" style="185" customWidth="1"/>
    <col min="8708" max="8708" width="42.7109375" style="185" customWidth="1"/>
    <col min="8709" max="8709" width="11.85546875" style="185" bestFit="1" customWidth="1"/>
    <col min="8710" max="8960" width="8.85546875" style="185"/>
    <col min="8961" max="8961" width="7.28515625" style="185" customWidth="1"/>
    <col min="8962" max="8962" width="91.28515625" style="185" customWidth="1"/>
    <col min="8963" max="8963" width="26.7109375" style="185" customWidth="1"/>
    <col min="8964" max="8964" width="42.7109375" style="185" customWidth="1"/>
    <col min="8965" max="8965" width="11.85546875" style="185" bestFit="1" customWidth="1"/>
    <col min="8966" max="9216" width="8.85546875" style="185"/>
    <col min="9217" max="9217" width="7.28515625" style="185" customWidth="1"/>
    <col min="9218" max="9218" width="91.28515625" style="185" customWidth="1"/>
    <col min="9219" max="9219" width="26.7109375" style="185" customWidth="1"/>
    <col min="9220" max="9220" width="42.7109375" style="185" customWidth="1"/>
    <col min="9221" max="9221" width="11.85546875" style="185" bestFit="1" customWidth="1"/>
    <col min="9222" max="9472" width="8.85546875" style="185"/>
    <col min="9473" max="9473" width="7.28515625" style="185" customWidth="1"/>
    <col min="9474" max="9474" width="91.28515625" style="185" customWidth="1"/>
    <col min="9475" max="9475" width="26.7109375" style="185" customWidth="1"/>
    <col min="9476" max="9476" width="42.7109375" style="185" customWidth="1"/>
    <col min="9477" max="9477" width="11.85546875" style="185" bestFit="1" customWidth="1"/>
    <col min="9478" max="9728" width="8.85546875" style="185"/>
    <col min="9729" max="9729" width="7.28515625" style="185" customWidth="1"/>
    <col min="9730" max="9730" width="91.28515625" style="185" customWidth="1"/>
    <col min="9731" max="9731" width="26.7109375" style="185" customWidth="1"/>
    <col min="9732" max="9732" width="42.7109375" style="185" customWidth="1"/>
    <col min="9733" max="9733" width="11.85546875" style="185" bestFit="1" customWidth="1"/>
    <col min="9734" max="9984" width="8.85546875" style="185"/>
    <col min="9985" max="9985" width="7.28515625" style="185" customWidth="1"/>
    <col min="9986" max="9986" width="91.28515625" style="185" customWidth="1"/>
    <col min="9987" max="9987" width="26.7109375" style="185" customWidth="1"/>
    <col min="9988" max="9988" width="42.7109375" style="185" customWidth="1"/>
    <col min="9989" max="9989" width="11.85546875" style="185" bestFit="1" customWidth="1"/>
    <col min="9990" max="10240" width="8.85546875" style="185"/>
    <col min="10241" max="10241" width="7.28515625" style="185" customWidth="1"/>
    <col min="10242" max="10242" width="91.28515625" style="185" customWidth="1"/>
    <col min="10243" max="10243" width="26.7109375" style="185" customWidth="1"/>
    <col min="10244" max="10244" width="42.7109375" style="185" customWidth="1"/>
    <col min="10245" max="10245" width="11.85546875" style="185" bestFit="1" customWidth="1"/>
    <col min="10246" max="10496" width="8.85546875" style="185"/>
    <col min="10497" max="10497" width="7.28515625" style="185" customWidth="1"/>
    <col min="10498" max="10498" width="91.28515625" style="185" customWidth="1"/>
    <col min="10499" max="10499" width="26.7109375" style="185" customWidth="1"/>
    <col min="10500" max="10500" width="42.7109375" style="185" customWidth="1"/>
    <col min="10501" max="10501" width="11.85546875" style="185" bestFit="1" customWidth="1"/>
    <col min="10502" max="10752" width="8.85546875" style="185"/>
    <col min="10753" max="10753" width="7.28515625" style="185" customWidth="1"/>
    <col min="10754" max="10754" width="91.28515625" style="185" customWidth="1"/>
    <col min="10755" max="10755" width="26.7109375" style="185" customWidth="1"/>
    <col min="10756" max="10756" width="42.7109375" style="185" customWidth="1"/>
    <col min="10757" max="10757" width="11.85546875" style="185" bestFit="1" customWidth="1"/>
    <col min="10758" max="11008" width="8.85546875" style="185"/>
    <col min="11009" max="11009" width="7.28515625" style="185" customWidth="1"/>
    <col min="11010" max="11010" width="91.28515625" style="185" customWidth="1"/>
    <col min="11011" max="11011" width="26.7109375" style="185" customWidth="1"/>
    <col min="11012" max="11012" width="42.7109375" style="185" customWidth="1"/>
    <col min="11013" max="11013" width="11.85546875" style="185" bestFit="1" customWidth="1"/>
    <col min="11014" max="11264" width="8.85546875" style="185"/>
    <col min="11265" max="11265" width="7.28515625" style="185" customWidth="1"/>
    <col min="11266" max="11266" width="91.28515625" style="185" customWidth="1"/>
    <col min="11267" max="11267" width="26.7109375" style="185" customWidth="1"/>
    <col min="11268" max="11268" width="42.7109375" style="185" customWidth="1"/>
    <col min="11269" max="11269" width="11.85546875" style="185" bestFit="1" customWidth="1"/>
    <col min="11270" max="11520" width="8.85546875" style="185"/>
    <col min="11521" max="11521" width="7.28515625" style="185" customWidth="1"/>
    <col min="11522" max="11522" width="91.28515625" style="185" customWidth="1"/>
    <col min="11523" max="11523" width="26.7109375" style="185" customWidth="1"/>
    <col min="11524" max="11524" width="42.7109375" style="185" customWidth="1"/>
    <col min="11525" max="11525" width="11.85546875" style="185" bestFit="1" customWidth="1"/>
    <col min="11526" max="11776" width="8.85546875" style="185"/>
    <col min="11777" max="11777" width="7.28515625" style="185" customWidth="1"/>
    <col min="11778" max="11778" width="91.28515625" style="185" customWidth="1"/>
    <col min="11779" max="11779" width="26.7109375" style="185" customWidth="1"/>
    <col min="11780" max="11780" width="42.7109375" style="185" customWidth="1"/>
    <col min="11781" max="11781" width="11.85546875" style="185" bestFit="1" customWidth="1"/>
    <col min="11782" max="12032" width="8.85546875" style="185"/>
    <col min="12033" max="12033" width="7.28515625" style="185" customWidth="1"/>
    <col min="12034" max="12034" width="91.28515625" style="185" customWidth="1"/>
    <col min="12035" max="12035" width="26.7109375" style="185" customWidth="1"/>
    <col min="12036" max="12036" width="42.7109375" style="185" customWidth="1"/>
    <col min="12037" max="12037" width="11.85546875" style="185" bestFit="1" customWidth="1"/>
    <col min="12038" max="12288" width="8.85546875" style="185"/>
    <col min="12289" max="12289" width="7.28515625" style="185" customWidth="1"/>
    <col min="12290" max="12290" width="91.28515625" style="185" customWidth="1"/>
    <col min="12291" max="12291" width="26.7109375" style="185" customWidth="1"/>
    <col min="12292" max="12292" width="42.7109375" style="185" customWidth="1"/>
    <col min="12293" max="12293" width="11.85546875" style="185" bestFit="1" customWidth="1"/>
    <col min="12294" max="12544" width="8.85546875" style="185"/>
    <col min="12545" max="12545" width="7.28515625" style="185" customWidth="1"/>
    <col min="12546" max="12546" width="91.28515625" style="185" customWidth="1"/>
    <col min="12547" max="12547" width="26.7109375" style="185" customWidth="1"/>
    <col min="12548" max="12548" width="42.7109375" style="185" customWidth="1"/>
    <col min="12549" max="12549" width="11.85546875" style="185" bestFit="1" customWidth="1"/>
    <col min="12550" max="12800" width="8.85546875" style="185"/>
    <col min="12801" max="12801" width="7.28515625" style="185" customWidth="1"/>
    <col min="12802" max="12802" width="91.28515625" style="185" customWidth="1"/>
    <col min="12803" max="12803" width="26.7109375" style="185" customWidth="1"/>
    <col min="12804" max="12804" width="42.7109375" style="185" customWidth="1"/>
    <col min="12805" max="12805" width="11.85546875" style="185" bestFit="1" customWidth="1"/>
    <col min="12806" max="13056" width="8.85546875" style="185"/>
    <col min="13057" max="13057" width="7.28515625" style="185" customWidth="1"/>
    <col min="13058" max="13058" width="91.28515625" style="185" customWidth="1"/>
    <col min="13059" max="13059" width="26.7109375" style="185" customWidth="1"/>
    <col min="13060" max="13060" width="42.7109375" style="185" customWidth="1"/>
    <col min="13061" max="13061" width="11.85546875" style="185" bestFit="1" customWidth="1"/>
    <col min="13062" max="13312" width="8.85546875" style="185"/>
    <col min="13313" max="13313" width="7.28515625" style="185" customWidth="1"/>
    <col min="13314" max="13314" width="91.28515625" style="185" customWidth="1"/>
    <col min="13315" max="13315" width="26.7109375" style="185" customWidth="1"/>
    <col min="13316" max="13316" width="42.7109375" style="185" customWidth="1"/>
    <col min="13317" max="13317" width="11.85546875" style="185" bestFit="1" customWidth="1"/>
    <col min="13318" max="13568" width="8.85546875" style="185"/>
    <col min="13569" max="13569" width="7.28515625" style="185" customWidth="1"/>
    <col min="13570" max="13570" width="91.28515625" style="185" customWidth="1"/>
    <col min="13571" max="13571" width="26.7109375" style="185" customWidth="1"/>
    <col min="13572" max="13572" width="42.7109375" style="185" customWidth="1"/>
    <col min="13573" max="13573" width="11.85546875" style="185" bestFit="1" customWidth="1"/>
    <col min="13574" max="13824" width="8.85546875" style="185"/>
    <col min="13825" max="13825" width="7.28515625" style="185" customWidth="1"/>
    <col min="13826" max="13826" width="91.28515625" style="185" customWidth="1"/>
    <col min="13827" max="13827" width="26.7109375" style="185" customWidth="1"/>
    <col min="13828" max="13828" width="42.7109375" style="185" customWidth="1"/>
    <col min="13829" max="13829" width="11.85546875" style="185" bestFit="1" customWidth="1"/>
    <col min="13830" max="14080" width="8.85546875" style="185"/>
    <col min="14081" max="14081" width="7.28515625" style="185" customWidth="1"/>
    <col min="14082" max="14082" width="91.28515625" style="185" customWidth="1"/>
    <col min="14083" max="14083" width="26.7109375" style="185" customWidth="1"/>
    <col min="14084" max="14084" width="42.7109375" style="185" customWidth="1"/>
    <col min="14085" max="14085" width="11.85546875" style="185" bestFit="1" customWidth="1"/>
    <col min="14086" max="14336" width="8.85546875" style="185"/>
    <col min="14337" max="14337" width="7.28515625" style="185" customWidth="1"/>
    <col min="14338" max="14338" width="91.28515625" style="185" customWidth="1"/>
    <col min="14339" max="14339" width="26.7109375" style="185" customWidth="1"/>
    <col min="14340" max="14340" width="42.7109375" style="185" customWidth="1"/>
    <col min="14341" max="14341" width="11.85546875" style="185" bestFit="1" customWidth="1"/>
    <col min="14342" max="14592" width="8.85546875" style="185"/>
    <col min="14593" max="14593" width="7.28515625" style="185" customWidth="1"/>
    <col min="14594" max="14594" width="91.28515625" style="185" customWidth="1"/>
    <col min="14595" max="14595" width="26.7109375" style="185" customWidth="1"/>
    <col min="14596" max="14596" width="42.7109375" style="185" customWidth="1"/>
    <col min="14597" max="14597" width="11.85546875" style="185" bestFit="1" customWidth="1"/>
    <col min="14598" max="14848" width="8.85546875" style="185"/>
    <col min="14849" max="14849" width="7.28515625" style="185" customWidth="1"/>
    <col min="14850" max="14850" width="91.28515625" style="185" customWidth="1"/>
    <col min="14851" max="14851" width="26.7109375" style="185" customWidth="1"/>
    <col min="14852" max="14852" width="42.7109375" style="185" customWidth="1"/>
    <col min="14853" max="14853" width="11.85546875" style="185" bestFit="1" customWidth="1"/>
    <col min="14854" max="15104" width="8.85546875" style="185"/>
    <col min="15105" max="15105" width="7.28515625" style="185" customWidth="1"/>
    <col min="15106" max="15106" width="91.28515625" style="185" customWidth="1"/>
    <col min="15107" max="15107" width="26.7109375" style="185" customWidth="1"/>
    <col min="15108" max="15108" width="42.7109375" style="185" customWidth="1"/>
    <col min="15109" max="15109" width="11.85546875" style="185" bestFit="1" customWidth="1"/>
    <col min="15110" max="15360" width="8.85546875" style="185"/>
    <col min="15361" max="15361" width="7.28515625" style="185" customWidth="1"/>
    <col min="15362" max="15362" width="91.28515625" style="185" customWidth="1"/>
    <col min="15363" max="15363" width="26.7109375" style="185" customWidth="1"/>
    <col min="15364" max="15364" width="42.7109375" style="185" customWidth="1"/>
    <col min="15365" max="15365" width="11.85546875" style="185" bestFit="1" customWidth="1"/>
    <col min="15366" max="15616" width="8.85546875" style="185"/>
    <col min="15617" max="15617" width="7.28515625" style="185" customWidth="1"/>
    <col min="15618" max="15618" width="91.28515625" style="185" customWidth="1"/>
    <col min="15619" max="15619" width="26.7109375" style="185" customWidth="1"/>
    <col min="15620" max="15620" width="42.7109375" style="185" customWidth="1"/>
    <col min="15621" max="15621" width="11.85546875" style="185" bestFit="1" customWidth="1"/>
    <col min="15622" max="15872" width="8.85546875" style="185"/>
    <col min="15873" max="15873" width="7.28515625" style="185" customWidth="1"/>
    <col min="15874" max="15874" width="91.28515625" style="185" customWidth="1"/>
    <col min="15875" max="15875" width="26.7109375" style="185" customWidth="1"/>
    <col min="15876" max="15876" width="42.7109375" style="185" customWidth="1"/>
    <col min="15877" max="15877" width="11.85546875" style="185" bestFit="1" customWidth="1"/>
    <col min="15878" max="16128" width="8.85546875" style="185"/>
    <col min="16129" max="16129" width="7.28515625" style="185" customWidth="1"/>
    <col min="16130" max="16130" width="91.28515625" style="185" customWidth="1"/>
    <col min="16131" max="16131" width="26.7109375" style="185" customWidth="1"/>
    <col min="16132" max="16132" width="42.7109375" style="185" customWidth="1"/>
    <col min="16133" max="16133" width="11.85546875" style="185" bestFit="1" customWidth="1"/>
    <col min="16134" max="16384" width="8.85546875" style="185"/>
  </cols>
  <sheetData>
    <row r="1" spans="1:11" ht="18.75" x14ac:dyDescent="0.3">
      <c r="A1" s="178"/>
      <c r="B1" s="178"/>
      <c r="C1" s="178"/>
      <c r="D1" s="372" t="s">
        <v>527</v>
      </c>
    </row>
    <row r="2" spans="1:11" ht="12.75" customHeight="1" x14ac:dyDescent="0.3">
      <c r="A2" s="178"/>
      <c r="B2" s="178"/>
      <c r="C2" s="178"/>
      <c r="D2" s="178"/>
    </row>
    <row r="3" spans="1:11" ht="29.25" customHeight="1" x14ac:dyDescent="0.25">
      <c r="A3" s="1211" t="s">
        <v>654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1190" t="s">
        <v>857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84"/>
      <c r="B8" s="178"/>
      <c r="C8" s="178"/>
      <c r="D8" s="178"/>
      <c r="E8" s="285"/>
      <c r="F8" s="285"/>
      <c r="G8" s="285"/>
    </row>
    <row r="9" spans="1:11" s="269" customFormat="1" ht="15.75" customHeight="1" x14ac:dyDescent="0.25">
      <c r="A9" s="1274" t="s">
        <v>351</v>
      </c>
      <c r="B9" s="1274" t="s">
        <v>461</v>
      </c>
      <c r="C9" s="1274" t="s">
        <v>330</v>
      </c>
      <c r="D9" s="1274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975">
        <v>3</v>
      </c>
      <c r="D12" s="976">
        <v>4</v>
      </c>
      <c r="E12" s="989" t="s">
        <v>429</v>
      </c>
      <c r="F12" s="989" t="s">
        <v>371</v>
      </c>
      <c r="G12" s="989" t="s">
        <v>372</v>
      </c>
    </row>
    <row r="13" spans="1:11" s="274" customFormat="1" ht="75" x14ac:dyDescent="0.3">
      <c r="A13" s="977">
        <v>1</v>
      </c>
      <c r="B13" s="978" t="s">
        <v>882</v>
      </c>
      <c r="C13" s="979" t="s">
        <v>883</v>
      </c>
      <c r="D13" s="980"/>
      <c r="E13" s="525"/>
      <c r="F13" s="220"/>
      <c r="G13" s="220">
        <f>D13-F13</f>
        <v>0</v>
      </c>
    </row>
    <row r="14" spans="1:11" s="267" customFormat="1" ht="18.75" x14ac:dyDescent="0.3">
      <c r="A14" s="981"/>
      <c r="B14" s="978"/>
      <c r="C14" s="982"/>
      <c r="D14" s="972"/>
      <c r="E14" s="525"/>
      <c r="F14" s="220"/>
      <c r="G14" s="220"/>
    </row>
    <row r="15" spans="1:11" s="267" customFormat="1" ht="18.75" x14ac:dyDescent="0.3">
      <c r="A15" s="983"/>
      <c r="B15" s="984" t="s">
        <v>364</v>
      </c>
      <c r="C15" s="985" t="s">
        <v>374</v>
      </c>
      <c r="D15" s="986">
        <f>SUM(D13:D14)</f>
        <v>0</v>
      </c>
      <c r="E15" s="223" t="s">
        <v>438</v>
      </c>
      <c r="F15" s="223">
        <f>SUM(F13:F14)</f>
        <v>0</v>
      </c>
      <c r="G15" s="223">
        <f>SUM(G13:G14)</f>
        <v>0</v>
      </c>
    </row>
    <row r="16" spans="1:11" s="267" customFormat="1" ht="18.75" x14ac:dyDescent="0.3">
      <c r="A16" s="544"/>
      <c r="B16" s="545"/>
      <c r="C16" s="546"/>
      <c r="D16" s="547"/>
      <c r="E16" s="548"/>
      <c r="F16" s="548"/>
      <c r="G16" s="548"/>
    </row>
    <row r="17" spans="1:7" s="267" customFormat="1" ht="18.75" x14ac:dyDescent="0.25">
      <c r="A17" s="917" t="s">
        <v>541</v>
      </c>
      <c r="B17" s="918"/>
      <c r="C17" s="916"/>
      <c r="D17" s="916" t="s">
        <v>694</v>
      </c>
      <c r="E17" s="918"/>
      <c r="F17" s="181"/>
      <c r="G17" s="918"/>
    </row>
    <row r="18" spans="1:7" s="267" customFormat="1" x14ac:dyDescent="0.25">
      <c r="A18" s="181"/>
      <c r="B18" s="389"/>
      <c r="C18" s="974" t="s">
        <v>171</v>
      </c>
      <c r="D18" s="895" t="s">
        <v>172</v>
      </c>
      <c r="E18" s="389"/>
      <c r="F18" s="181"/>
      <c r="G18" s="389"/>
    </row>
    <row r="19" spans="1:7" s="267" customFormat="1" x14ac:dyDescent="0.25">
      <c r="A19" s="389"/>
      <c r="B19" s="82"/>
      <c r="C19" s="82"/>
      <c r="D19" s="82"/>
      <c r="E19" s="82"/>
      <c r="F19" s="181"/>
      <c r="G19" s="82"/>
    </row>
    <row r="20" spans="1:7" s="267" customFormat="1" ht="18.75" x14ac:dyDescent="0.25">
      <c r="A20" s="917" t="s">
        <v>173</v>
      </c>
      <c r="B20" s="918"/>
      <c r="C20" s="916"/>
      <c r="D20" s="1002" t="s">
        <v>810</v>
      </c>
      <c r="E20" s="918"/>
      <c r="F20" s="181"/>
      <c r="G20" s="918"/>
    </row>
    <row r="21" spans="1:7" s="267" customFormat="1" x14ac:dyDescent="0.25">
      <c r="A21" s="181"/>
      <c r="B21" s="389"/>
      <c r="C21" s="974" t="s">
        <v>171</v>
      </c>
      <c r="D21" s="895" t="s">
        <v>172</v>
      </c>
      <c r="E21" s="389"/>
      <c r="F21" s="181"/>
      <c r="G21" s="389"/>
    </row>
    <row r="30" spans="1:7" ht="15.75" hidden="1" customHeight="1" x14ac:dyDescent="0.25"/>
    <row r="31" spans="1:7" ht="15.75" hidden="1" customHeight="1" x14ac:dyDescent="0.25"/>
    <row r="32" spans="1:7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21.75" hidden="1" customHeight="1" x14ac:dyDescent="0.25"/>
    <row r="41" ht="15.75" hidden="1" customHeight="1" x14ac:dyDescent="0.25"/>
    <row r="42" ht="15.75" hidden="1" customHeight="1" x14ac:dyDescent="0.25"/>
    <row r="43" ht="15.75" hidden="1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52" ht="15.75" hidden="1" customHeight="1" x14ac:dyDescent="0.25"/>
    <row r="53" ht="15.75" hidden="1" customHeight="1" x14ac:dyDescent="0.25"/>
    <row r="54" ht="15.75" hidden="1" customHeight="1" x14ac:dyDescent="0.25"/>
  </sheetData>
  <mergeCells count="6">
    <mergeCell ref="A3:D3"/>
    <mergeCell ref="A6:D6"/>
    <mergeCell ref="A9:A11"/>
    <mergeCell ref="B9:B11"/>
    <mergeCell ref="C9:C11"/>
    <mergeCell ref="D9:D11"/>
  </mergeCells>
  <pageMargins left="0.19685039370078741" right="0.19685039370078741" top="0.70866141732283472" bottom="0.19685039370078741" header="0.62992125984251968" footer="0.35433070866141736"/>
  <pageSetup paperSize="9" scale="57" orientation="landscape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K90"/>
  <sheetViews>
    <sheetView view="pageBreakPreview" zoomScale="85" zoomScaleNormal="75" zoomScaleSheetLayoutView="85" workbookViewId="0">
      <selection activeCell="E13" sqref="E1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852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896" t="s">
        <v>351</v>
      </c>
      <c r="B9" s="896" t="s">
        <v>366</v>
      </c>
      <c r="C9" s="896" t="s">
        <v>458</v>
      </c>
      <c r="D9" s="896" t="s">
        <v>459</v>
      </c>
      <c r="E9" s="896" t="s">
        <v>855</v>
      </c>
      <c r="F9" s="252"/>
      <c r="G9" s="252"/>
      <c r="H9" s="252"/>
      <c r="I9" s="253"/>
    </row>
    <row r="10" spans="1:11" s="257" customFormat="1" ht="18.75" x14ac:dyDescent="0.3">
      <c r="A10" s="897">
        <v>1</v>
      </c>
      <c r="B10" s="897">
        <v>2</v>
      </c>
      <c r="C10" s="897">
        <v>3</v>
      </c>
      <c r="D10" s="897">
        <v>4</v>
      </c>
      <c r="E10" s="898">
        <v>5</v>
      </c>
      <c r="F10" s="883" t="s">
        <v>429</v>
      </c>
      <c r="G10" s="883" t="s">
        <v>371</v>
      </c>
      <c r="H10" s="883" t="s">
        <v>372</v>
      </c>
      <c r="I10" s="256"/>
    </row>
    <row r="11" spans="1:11" s="257" customFormat="1" ht="18.75" x14ac:dyDescent="0.3">
      <c r="A11" s="1223"/>
      <c r="B11" s="1224"/>
      <c r="C11" s="1224"/>
      <c r="D11" s="1224"/>
      <c r="E11" s="1225"/>
      <c r="F11" s="246"/>
      <c r="G11" s="246"/>
      <c r="H11" s="246"/>
      <c r="I11" s="256"/>
    </row>
    <row r="12" spans="1:11" s="257" customFormat="1" ht="56.25" x14ac:dyDescent="0.3">
      <c r="A12" s="161">
        <v>1</v>
      </c>
      <c r="B12" s="899" t="s">
        <v>856</v>
      </c>
      <c r="C12" s="161"/>
      <c r="D12" s="518"/>
      <c r="E12" s="519">
        <v>401.36</v>
      </c>
      <c r="F12" s="220"/>
      <c r="G12" s="220"/>
      <c r="H12" s="220">
        <f>E12-G12</f>
        <v>401.36</v>
      </c>
      <c r="I12" s="259"/>
    </row>
    <row r="13" spans="1:11" ht="18.75" x14ac:dyDescent="0.3">
      <c r="A13" s="161">
        <v>2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hidden="1" x14ac:dyDescent="0.3">
      <c r="A14" s="161">
        <v>3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hidden="1" x14ac:dyDescent="0.3">
      <c r="A15" s="161">
        <v>4</v>
      </c>
      <c r="B15" s="116"/>
      <c r="C15" s="260"/>
      <c r="D15" s="422"/>
      <c r="E15" s="520"/>
      <c r="F15" s="220"/>
      <c r="G15" s="220"/>
      <c r="H15" s="220">
        <f>E15-G15</f>
        <v>0</v>
      </c>
      <c r="I15" s="261"/>
    </row>
    <row r="16" spans="1:11" ht="18.75" hidden="1" x14ac:dyDescent="0.3">
      <c r="A16" s="161"/>
      <c r="B16" s="116"/>
      <c r="C16" s="260"/>
      <c r="D16" s="422"/>
      <c r="E16" s="520"/>
      <c r="F16" s="220"/>
      <c r="G16" s="220"/>
      <c r="H16" s="220">
        <f t="shared" ref="H16:H19" si="0">E16-G16</f>
        <v>0</v>
      </c>
      <c r="I16" s="261"/>
    </row>
    <row r="17" spans="1:9" ht="18.75" hidden="1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hidden="1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hidden="1" x14ac:dyDescent="0.3">
      <c r="A19" s="161"/>
      <c r="B19" s="116"/>
      <c r="C19" s="260"/>
      <c r="D19" s="422"/>
      <c r="E19" s="520"/>
      <c r="F19" s="220"/>
      <c r="G19" s="220"/>
      <c r="H19" s="220">
        <f t="shared" si="0"/>
        <v>0</v>
      </c>
      <c r="I19" s="261"/>
    </row>
    <row r="20" spans="1:9" ht="18.75" hidden="1" x14ac:dyDescent="0.3">
      <c r="A20" s="262"/>
      <c r="B20" s="116"/>
      <c r="C20" s="260"/>
      <c r="D20" s="422"/>
      <c r="E20" s="521"/>
      <c r="F20" s="220"/>
      <c r="G20" s="220"/>
      <c r="H20" s="220"/>
    </row>
    <row r="21" spans="1:9" s="265" customFormat="1" ht="18.75" x14ac:dyDescent="0.3">
      <c r="A21" s="263"/>
      <c r="B21" s="119" t="s">
        <v>364</v>
      </c>
      <c r="C21" s="900">
        <f>C12+C13</f>
        <v>0</v>
      </c>
      <c r="D21" s="522" t="s">
        <v>374</v>
      </c>
      <c r="E21" s="523">
        <f>SUM(E12:E20)</f>
        <v>401.36</v>
      </c>
      <c r="F21" s="223" t="s">
        <v>438</v>
      </c>
      <c r="G21" s="223">
        <f>SUM(G12:G20)</f>
        <v>0</v>
      </c>
      <c r="H21" s="223">
        <f>SUM(H12:H20)</f>
        <v>401.36</v>
      </c>
      <c r="I21" s="264"/>
    </row>
    <row r="22" spans="1:9" s="903" customFormat="1" ht="18.75" hidden="1" x14ac:dyDescent="0.3">
      <c r="A22" s="1276" t="s">
        <v>551</v>
      </c>
      <c r="B22" s="1277"/>
      <c r="C22" s="1277"/>
      <c r="D22" s="1277"/>
      <c r="E22" s="1278"/>
      <c r="F22" s="901"/>
      <c r="G22" s="901"/>
      <c r="H22" s="901"/>
      <c r="I22" s="902"/>
    </row>
    <row r="23" spans="1:9" ht="18.75" hidden="1" x14ac:dyDescent="0.3">
      <c r="A23" s="161">
        <v>1</v>
      </c>
      <c r="B23" s="899"/>
      <c r="C23" s="161"/>
      <c r="D23" s="518"/>
      <c r="E23" s="519"/>
      <c r="F23" s="220"/>
      <c r="G23" s="220"/>
      <c r="H23" s="220">
        <f>E23-G23</f>
        <v>0</v>
      </c>
    </row>
    <row r="24" spans="1:9" s="102" customFormat="1" ht="18" hidden="1" customHeight="1" x14ac:dyDescent="0.3">
      <c r="A24" s="161">
        <v>2</v>
      </c>
      <c r="B24" s="116"/>
      <c r="C24" s="260"/>
      <c r="D24" s="422"/>
      <c r="E24" s="520"/>
      <c r="F24" s="220"/>
      <c r="G24" s="220"/>
      <c r="H24" s="220">
        <f>E24-G24</f>
        <v>0</v>
      </c>
    </row>
    <row r="25" spans="1:9" s="249" customFormat="1" ht="19.5" hidden="1" x14ac:dyDescent="0.3">
      <c r="A25" s="161">
        <v>3</v>
      </c>
      <c r="B25" s="116"/>
      <c r="C25" s="260"/>
      <c r="D25" s="422"/>
      <c r="E25" s="520"/>
      <c r="F25" s="220"/>
      <c r="G25" s="220"/>
      <c r="H25" s="220">
        <f>E25-G25</f>
        <v>0</v>
      </c>
    </row>
    <row r="26" spans="1:9" s="181" customFormat="1" ht="18.75" hidden="1" x14ac:dyDescent="0.3">
      <c r="A26" s="161">
        <v>4</v>
      </c>
      <c r="B26" s="116"/>
      <c r="C26" s="260"/>
      <c r="D26" s="422"/>
      <c r="E26" s="520"/>
      <c r="F26" s="220"/>
      <c r="G26" s="220"/>
      <c r="H26" s="220">
        <f>E26-G26</f>
        <v>0</v>
      </c>
    </row>
    <row r="27" spans="1:9" s="181" customFormat="1" ht="18.75" hidden="1" x14ac:dyDescent="0.3">
      <c r="A27" s="161"/>
      <c r="B27" s="116"/>
      <c r="C27" s="260"/>
      <c r="D27" s="422"/>
      <c r="E27" s="520"/>
      <c r="F27" s="220"/>
      <c r="G27" s="220"/>
      <c r="H27" s="220">
        <f t="shared" ref="H27:H30" si="1">E27-G27</f>
        <v>0</v>
      </c>
    </row>
    <row r="28" spans="1:9" s="181" customFormat="1" ht="18.75" hidden="1" x14ac:dyDescent="0.3">
      <c r="A28" s="161"/>
      <c r="B28" s="116"/>
      <c r="C28" s="260"/>
      <c r="D28" s="422"/>
      <c r="E28" s="520"/>
      <c r="F28" s="220"/>
      <c r="G28" s="220"/>
      <c r="H28" s="220">
        <f t="shared" si="1"/>
        <v>0</v>
      </c>
    </row>
    <row r="29" spans="1:9" s="102" customFormat="1" ht="18.75" hidden="1" x14ac:dyDescent="0.3">
      <c r="A29" s="161"/>
      <c r="B29" s="116"/>
      <c r="C29" s="260"/>
      <c r="D29" s="422"/>
      <c r="E29" s="520"/>
      <c r="F29" s="220"/>
      <c r="G29" s="220"/>
      <c r="H29" s="220">
        <f t="shared" si="1"/>
        <v>0</v>
      </c>
      <c r="I29" s="138"/>
    </row>
    <row r="30" spans="1:9" s="102" customFormat="1" ht="18.75" hidden="1" x14ac:dyDescent="0.3">
      <c r="A30" s="161"/>
      <c r="B30" s="116"/>
      <c r="C30" s="260"/>
      <c r="D30" s="422"/>
      <c r="E30" s="520"/>
      <c r="F30" s="220"/>
      <c r="G30" s="220"/>
      <c r="H30" s="220">
        <f t="shared" si="1"/>
        <v>0</v>
      </c>
      <c r="I30" s="138"/>
    </row>
    <row r="31" spans="1:9" s="102" customFormat="1" ht="18.75" hidden="1" x14ac:dyDescent="0.3">
      <c r="A31" s="262"/>
      <c r="B31" s="116"/>
      <c r="C31" s="260"/>
      <c r="D31" s="422"/>
      <c r="E31" s="521"/>
      <c r="F31" s="220"/>
      <c r="G31" s="220"/>
      <c r="H31" s="220"/>
      <c r="I31" s="138"/>
    </row>
    <row r="32" spans="1:9" ht="18.75" hidden="1" x14ac:dyDescent="0.3">
      <c r="A32" s="263"/>
      <c r="B32" s="119" t="s">
        <v>364</v>
      </c>
      <c r="C32" s="154">
        <f>SUM(C24:C24)</f>
        <v>0</v>
      </c>
      <c r="D32" s="522" t="s">
        <v>374</v>
      </c>
      <c r="E32" s="523">
        <f>SUM(E23:E31)</f>
        <v>0</v>
      </c>
      <c r="F32" s="223" t="s">
        <v>438</v>
      </c>
      <c r="G32" s="223">
        <f>SUM(G23:G31)</f>
        <v>0</v>
      </c>
      <c r="H32" s="223">
        <f>SUM(H23:H31)</f>
        <v>0</v>
      </c>
    </row>
    <row r="33" spans="1:8" ht="18.75" x14ac:dyDescent="0.3">
      <c r="F33" s="464" t="s">
        <v>552</v>
      </c>
      <c r="G33" s="465">
        <f>G21+G32</f>
        <v>0</v>
      </c>
      <c r="H33" s="465">
        <f>H21+H32</f>
        <v>401.36</v>
      </c>
    </row>
    <row r="35" spans="1:8" ht="18.75" x14ac:dyDescent="0.3">
      <c r="A35" s="878" t="s">
        <v>541</v>
      </c>
      <c r="B35" s="879"/>
      <c r="C35" s="877"/>
      <c r="D35" s="102"/>
      <c r="E35" s="877" t="s">
        <v>694</v>
      </c>
      <c r="F35" s="181"/>
      <c r="G35" s="879"/>
      <c r="H35" s="102"/>
    </row>
    <row r="36" spans="1:8" ht="19.5" x14ac:dyDescent="0.3">
      <c r="A36" s="181"/>
      <c r="B36" s="389"/>
      <c r="C36" s="391" t="s">
        <v>171</v>
      </c>
      <c r="D36" s="249"/>
      <c r="E36" s="391" t="s">
        <v>172</v>
      </c>
      <c r="F36" s="181"/>
      <c r="G36" s="389"/>
      <c r="H36" s="249"/>
    </row>
    <row r="37" spans="1:8" ht="15.75" x14ac:dyDescent="0.25">
      <c r="A37" s="389"/>
      <c r="B37" s="82"/>
      <c r="C37" s="82"/>
      <c r="D37" s="181"/>
      <c r="E37" s="82"/>
      <c r="F37" s="181"/>
      <c r="G37" s="82"/>
      <c r="H37" s="181"/>
    </row>
    <row r="38" spans="1:8" ht="18.75" x14ac:dyDescent="0.25">
      <c r="A38" s="878" t="s">
        <v>173</v>
      </c>
      <c r="B38" s="879"/>
      <c r="C38" s="877"/>
      <c r="D38" s="181"/>
      <c r="E38" s="1002" t="s">
        <v>810</v>
      </c>
      <c r="F38" s="181"/>
      <c r="G38" s="879"/>
      <c r="H38" s="181"/>
    </row>
    <row r="39" spans="1:8" x14ac:dyDescent="0.25">
      <c r="A39" s="181"/>
      <c r="B39" s="389"/>
      <c r="C39" s="391" t="s">
        <v>171</v>
      </c>
      <c r="D39" s="181"/>
      <c r="E39" s="391" t="s">
        <v>172</v>
      </c>
      <c r="F39" s="181"/>
      <c r="G39" s="389"/>
      <c r="H39" s="181"/>
    </row>
    <row r="40" spans="1:8" ht="18.75" x14ac:dyDescent="0.3">
      <c r="A40" s="102"/>
      <c r="B40" s="102"/>
      <c r="C40" s="102"/>
      <c r="D40" s="102"/>
      <c r="E40" s="102"/>
      <c r="F40" s="237"/>
      <c r="G40" s="237"/>
      <c r="H40" s="237"/>
    </row>
    <row r="41" spans="1:8" ht="18.75" x14ac:dyDescent="0.3">
      <c r="A41" s="102"/>
      <c r="B41" s="102" t="s">
        <v>870</v>
      </c>
      <c r="C41" s="102"/>
      <c r="D41" s="102"/>
      <c r="E41" s="102"/>
      <c r="F41" s="237"/>
      <c r="G41" s="237"/>
      <c r="H41" s="237"/>
    </row>
    <row r="42" spans="1:8" ht="21" x14ac:dyDescent="0.35">
      <c r="A42" s="102"/>
      <c r="B42" s="232"/>
      <c r="C42" s="102"/>
      <c r="D42" s="102"/>
      <c r="E42" s="102"/>
      <c r="F42" s="237"/>
      <c r="G42" s="237"/>
      <c r="H42" s="237"/>
    </row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8" hidden="1" x14ac:dyDescent="0.25"/>
    <row r="89" hidden="1" x14ac:dyDescent="0.25"/>
    <row r="90" hidden="1" x14ac:dyDescent="0.25"/>
  </sheetData>
  <mergeCells count="3">
    <mergeCell ref="A3:E3"/>
    <mergeCell ref="A11:E11"/>
    <mergeCell ref="A22:E22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88"/>
  <sheetViews>
    <sheetView view="pageBreakPreview" zoomScale="70" zoomScaleNormal="70" zoomScaleSheetLayoutView="70" workbookViewId="0">
      <selection activeCell="K25" sqref="K25"/>
    </sheetView>
  </sheetViews>
  <sheetFormatPr defaultColWidth="8.85546875" defaultRowHeight="18.75" x14ac:dyDescent="0.3"/>
  <cols>
    <col min="1" max="1" width="5.7109375" style="102" customWidth="1"/>
    <col min="2" max="2" width="49.710937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6.140625" style="102" customWidth="1"/>
    <col min="7" max="8" width="21.28515625" style="102" customWidth="1"/>
    <col min="9" max="9" width="11.28515625" style="105" customWidth="1"/>
    <col min="10" max="10" width="26.42578125" style="102" customWidth="1"/>
    <col min="11" max="256" width="8.85546875" style="102"/>
    <col min="257" max="257" width="5.7109375" style="102" customWidth="1"/>
    <col min="258" max="258" width="49.710937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6.140625" style="102" customWidth="1"/>
    <col min="263" max="263" width="16.42578125" style="102" customWidth="1"/>
    <col min="264" max="264" width="27.7109375" style="102" customWidth="1"/>
    <col min="265" max="265" width="11.28515625" style="102" customWidth="1"/>
    <col min="266" max="266" width="26.42578125" style="102" customWidth="1"/>
    <col min="267" max="512" width="8.85546875" style="102"/>
    <col min="513" max="513" width="5.7109375" style="102" customWidth="1"/>
    <col min="514" max="514" width="49.710937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6.140625" style="102" customWidth="1"/>
    <col min="519" max="519" width="16.42578125" style="102" customWidth="1"/>
    <col min="520" max="520" width="27.7109375" style="102" customWidth="1"/>
    <col min="521" max="521" width="11.28515625" style="102" customWidth="1"/>
    <col min="522" max="522" width="26.42578125" style="102" customWidth="1"/>
    <col min="523" max="768" width="8.85546875" style="102"/>
    <col min="769" max="769" width="5.7109375" style="102" customWidth="1"/>
    <col min="770" max="770" width="49.710937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6.140625" style="102" customWidth="1"/>
    <col min="775" max="775" width="16.42578125" style="102" customWidth="1"/>
    <col min="776" max="776" width="27.7109375" style="102" customWidth="1"/>
    <col min="777" max="777" width="11.28515625" style="102" customWidth="1"/>
    <col min="778" max="778" width="26.42578125" style="102" customWidth="1"/>
    <col min="779" max="1024" width="8.85546875" style="102"/>
    <col min="1025" max="1025" width="5.7109375" style="102" customWidth="1"/>
    <col min="1026" max="1026" width="49.710937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6.140625" style="102" customWidth="1"/>
    <col min="1031" max="1031" width="16.42578125" style="102" customWidth="1"/>
    <col min="1032" max="1032" width="27.7109375" style="102" customWidth="1"/>
    <col min="1033" max="1033" width="11.28515625" style="102" customWidth="1"/>
    <col min="1034" max="1034" width="26.42578125" style="102" customWidth="1"/>
    <col min="1035" max="1280" width="8.85546875" style="102"/>
    <col min="1281" max="1281" width="5.7109375" style="102" customWidth="1"/>
    <col min="1282" max="1282" width="49.710937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6.140625" style="102" customWidth="1"/>
    <col min="1287" max="1287" width="16.42578125" style="102" customWidth="1"/>
    <col min="1288" max="1288" width="27.7109375" style="102" customWidth="1"/>
    <col min="1289" max="1289" width="11.28515625" style="102" customWidth="1"/>
    <col min="1290" max="1290" width="26.42578125" style="102" customWidth="1"/>
    <col min="1291" max="1536" width="8.85546875" style="102"/>
    <col min="1537" max="1537" width="5.7109375" style="102" customWidth="1"/>
    <col min="1538" max="1538" width="49.710937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6.140625" style="102" customWidth="1"/>
    <col min="1543" max="1543" width="16.42578125" style="102" customWidth="1"/>
    <col min="1544" max="1544" width="27.7109375" style="102" customWidth="1"/>
    <col min="1545" max="1545" width="11.28515625" style="102" customWidth="1"/>
    <col min="1546" max="1546" width="26.42578125" style="102" customWidth="1"/>
    <col min="1547" max="1792" width="8.85546875" style="102"/>
    <col min="1793" max="1793" width="5.7109375" style="102" customWidth="1"/>
    <col min="1794" max="1794" width="49.710937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6.140625" style="102" customWidth="1"/>
    <col min="1799" max="1799" width="16.42578125" style="102" customWidth="1"/>
    <col min="1800" max="1800" width="27.7109375" style="102" customWidth="1"/>
    <col min="1801" max="1801" width="11.28515625" style="102" customWidth="1"/>
    <col min="1802" max="1802" width="26.42578125" style="102" customWidth="1"/>
    <col min="1803" max="2048" width="8.85546875" style="102"/>
    <col min="2049" max="2049" width="5.7109375" style="102" customWidth="1"/>
    <col min="2050" max="2050" width="49.710937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6.140625" style="102" customWidth="1"/>
    <col min="2055" max="2055" width="16.42578125" style="102" customWidth="1"/>
    <col min="2056" max="2056" width="27.7109375" style="102" customWidth="1"/>
    <col min="2057" max="2057" width="11.28515625" style="102" customWidth="1"/>
    <col min="2058" max="2058" width="26.42578125" style="102" customWidth="1"/>
    <col min="2059" max="2304" width="8.85546875" style="102"/>
    <col min="2305" max="2305" width="5.7109375" style="102" customWidth="1"/>
    <col min="2306" max="2306" width="49.710937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6.140625" style="102" customWidth="1"/>
    <col min="2311" max="2311" width="16.42578125" style="102" customWidth="1"/>
    <col min="2312" max="2312" width="27.7109375" style="102" customWidth="1"/>
    <col min="2313" max="2313" width="11.28515625" style="102" customWidth="1"/>
    <col min="2314" max="2314" width="26.42578125" style="102" customWidth="1"/>
    <col min="2315" max="2560" width="8.85546875" style="102"/>
    <col min="2561" max="2561" width="5.7109375" style="102" customWidth="1"/>
    <col min="2562" max="2562" width="49.710937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6.140625" style="102" customWidth="1"/>
    <col min="2567" max="2567" width="16.42578125" style="102" customWidth="1"/>
    <col min="2568" max="2568" width="27.7109375" style="102" customWidth="1"/>
    <col min="2569" max="2569" width="11.28515625" style="102" customWidth="1"/>
    <col min="2570" max="2570" width="26.42578125" style="102" customWidth="1"/>
    <col min="2571" max="2816" width="8.85546875" style="102"/>
    <col min="2817" max="2817" width="5.7109375" style="102" customWidth="1"/>
    <col min="2818" max="2818" width="49.710937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6.140625" style="102" customWidth="1"/>
    <col min="2823" max="2823" width="16.42578125" style="102" customWidth="1"/>
    <col min="2824" max="2824" width="27.7109375" style="102" customWidth="1"/>
    <col min="2825" max="2825" width="11.28515625" style="102" customWidth="1"/>
    <col min="2826" max="2826" width="26.42578125" style="102" customWidth="1"/>
    <col min="2827" max="3072" width="8.85546875" style="102"/>
    <col min="3073" max="3073" width="5.7109375" style="102" customWidth="1"/>
    <col min="3074" max="3074" width="49.710937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6.140625" style="102" customWidth="1"/>
    <col min="3079" max="3079" width="16.42578125" style="102" customWidth="1"/>
    <col min="3080" max="3080" width="27.7109375" style="102" customWidth="1"/>
    <col min="3081" max="3081" width="11.28515625" style="102" customWidth="1"/>
    <col min="3082" max="3082" width="26.42578125" style="102" customWidth="1"/>
    <col min="3083" max="3328" width="8.85546875" style="102"/>
    <col min="3329" max="3329" width="5.7109375" style="102" customWidth="1"/>
    <col min="3330" max="3330" width="49.710937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6.140625" style="102" customWidth="1"/>
    <col min="3335" max="3335" width="16.42578125" style="102" customWidth="1"/>
    <col min="3336" max="3336" width="27.7109375" style="102" customWidth="1"/>
    <col min="3337" max="3337" width="11.28515625" style="102" customWidth="1"/>
    <col min="3338" max="3338" width="26.42578125" style="102" customWidth="1"/>
    <col min="3339" max="3584" width="8.85546875" style="102"/>
    <col min="3585" max="3585" width="5.7109375" style="102" customWidth="1"/>
    <col min="3586" max="3586" width="49.710937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6.140625" style="102" customWidth="1"/>
    <col min="3591" max="3591" width="16.42578125" style="102" customWidth="1"/>
    <col min="3592" max="3592" width="27.7109375" style="102" customWidth="1"/>
    <col min="3593" max="3593" width="11.28515625" style="102" customWidth="1"/>
    <col min="3594" max="3594" width="26.42578125" style="102" customWidth="1"/>
    <col min="3595" max="3840" width="8.85546875" style="102"/>
    <col min="3841" max="3841" width="5.7109375" style="102" customWidth="1"/>
    <col min="3842" max="3842" width="49.710937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6.140625" style="102" customWidth="1"/>
    <col min="3847" max="3847" width="16.42578125" style="102" customWidth="1"/>
    <col min="3848" max="3848" width="27.7109375" style="102" customWidth="1"/>
    <col min="3849" max="3849" width="11.28515625" style="102" customWidth="1"/>
    <col min="3850" max="3850" width="26.42578125" style="102" customWidth="1"/>
    <col min="3851" max="4096" width="8.85546875" style="102"/>
    <col min="4097" max="4097" width="5.7109375" style="102" customWidth="1"/>
    <col min="4098" max="4098" width="49.710937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6.140625" style="102" customWidth="1"/>
    <col min="4103" max="4103" width="16.42578125" style="102" customWidth="1"/>
    <col min="4104" max="4104" width="27.7109375" style="102" customWidth="1"/>
    <col min="4105" max="4105" width="11.28515625" style="102" customWidth="1"/>
    <col min="4106" max="4106" width="26.42578125" style="102" customWidth="1"/>
    <col min="4107" max="4352" width="8.85546875" style="102"/>
    <col min="4353" max="4353" width="5.7109375" style="102" customWidth="1"/>
    <col min="4354" max="4354" width="49.710937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6.140625" style="102" customWidth="1"/>
    <col min="4359" max="4359" width="16.42578125" style="102" customWidth="1"/>
    <col min="4360" max="4360" width="27.7109375" style="102" customWidth="1"/>
    <col min="4361" max="4361" width="11.28515625" style="102" customWidth="1"/>
    <col min="4362" max="4362" width="26.42578125" style="102" customWidth="1"/>
    <col min="4363" max="4608" width="8.85546875" style="102"/>
    <col min="4609" max="4609" width="5.7109375" style="102" customWidth="1"/>
    <col min="4610" max="4610" width="49.710937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6.140625" style="102" customWidth="1"/>
    <col min="4615" max="4615" width="16.42578125" style="102" customWidth="1"/>
    <col min="4616" max="4616" width="27.7109375" style="102" customWidth="1"/>
    <col min="4617" max="4617" width="11.28515625" style="102" customWidth="1"/>
    <col min="4618" max="4618" width="26.42578125" style="102" customWidth="1"/>
    <col min="4619" max="4864" width="8.85546875" style="102"/>
    <col min="4865" max="4865" width="5.7109375" style="102" customWidth="1"/>
    <col min="4866" max="4866" width="49.710937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6.140625" style="102" customWidth="1"/>
    <col min="4871" max="4871" width="16.42578125" style="102" customWidth="1"/>
    <col min="4872" max="4872" width="27.7109375" style="102" customWidth="1"/>
    <col min="4873" max="4873" width="11.28515625" style="102" customWidth="1"/>
    <col min="4874" max="4874" width="26.42578125" style="102" customWidth="1"/>
    <col min="4875" max="5120" width="8.85546875" style="102"/>
    <col min="5121" max="5121" width="5.7109375" style="102" customWidth="1"/>
    <col min="5122" max="5122" width="49.710937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6.140625" style="102" customWidth="1"/>
    <col min="5127" max="5127" width="16.42578125" style="102" customWidth="1"/>
    <col min="5128" max="5128" width="27.7109375" style="102" customWidth="1"/>
    <col min="5129" max="5129" width="11.28515625" style="102" customWidth="1"/>
    <col min="5130" max="5130" width="26.42578125" style="102" customWidth="1"/>
    <col min="5131" max="5376" width="8.85546875" style="102"/>
    <col min="5377" max="5377" width="5.7109375" style="102" customWidth="1"/>
    <col min="5378" max="5378" width="49.710937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6.140625" style="102" customWidth="1"/>
    <col min="5383" max="5383" width="16.42578125" style="102" customWidth="1"/>
    <col min="5384" max="5384" width="27.7109375" style="102" customWidth="1"/>
    <col min="5385" max="5385" width="11.28515625" style="102" customWidth="1"/>
    <col min="5386" max="5386" width="26.42578125" style="102" customWidth="1"/>
    <col min="5387" max="5632" width="8.85546875" style="102"/>
    <col min="5633" max="5633" width="5.7109375" style="102" customWidth="1"/>
    <col min="5634" max="5634" width="49.710937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6.140625" style="102" customWidth="1"/>
    <col min="5639" max="5639" width="16.42578125" style="102" customWidth="1"/>
    <col min="5640" max="5640" width="27.7109375" style="102" customWidth="1"/>
    <col min="5641" max="5641" width="11.28515625" style="102" customWidth="1"/>
    <col min="5642" max="5642" width="26.42578125" style="102" customWidth="1"/>
    <col min="5643" max="5888" width="8.85546875" style="102"/>
    <col min="5889" max="5889" width="5.7109375" style="102" customWidth="1"/>
    <col min="5890" max="5890" width="49.710937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6.140625" style="102" customWidth="1"/>
    <col min="5895" max="5895" width="16.42578125" style="102" customWidth="1"/>
    <col min="5896" max="5896" width="27.7109375" style="102" customWidth="1"/>
    <col min="5897" max="5897" width="11.28515625" style="102" customWidth="1"/>
    <col min="5898" max="5898" width="26.42578125" style="102" customWidth="1"/>
    <col min="5899" max="6144" width="8.85546875" style="102"/>
    <col min="6145" max="6145" width="5.7109375" style="102" customWidth="1"/>
    <col min="6146" max="6146" width="49.710937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6.140625" style="102" customWidth="1"/>
    <col min="6151" max="6151" width="16.42578125" style="102" customWidth="1"/>
    <col min="6152" max="6152" width="27.7109375" style="102" customWidth="1"/>
    <col min="6153" max="6153" width="11.28515625" style="102" customWidth="1"/>
    <col min="6154" max="6154" width="26.42578125" style="102" customWidth="1"/>
    <col min="6155" max="6400" width="8.85546875" style="102"/>
    <col min="6401" max="6401" width="5.7109375" style="102" customWidth="1"/>
    <col min="6402" max="6402" width="49.710937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6.140625" style="102" customWidth="1"/>
    <col min="6407" max="6407" width="16.42578125" style="102" customWidth="1"/>
    <col min="6408" max="6408" width="27.7109375" style="102" customWidth="1"/>
    <col min="6409" max="6409" width="11.28515625" style="102" customWidth="1"/>
    <col min="6410" max="6410" width="26.42578125" style="102" customWidth="1"/>
    <col min="6411" max="6656" width="8.85546875" style="102"/>
    <col min="6657" max="6657" width="5.7109375" style="102" customWidth="1"/>
    <col min="6658" max="6658" width="49.710937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6.140625" style="102" customWidth="1"/>
    <col min="6663" max="6663" width="16.42578125" style="102" customWidth="1"/>
    <col min="6664" max="6664" width="27.7109375" style="102" customWidth="1"/>
    <col min="6665" max="6665" width="11.28515625" style="102" customWidth="1"/>
    <col min="6666" max="6666" width="26.42578125" style="102" customWidth="1"/>
    <col min="6667" max="6912" width="8.85546875" style="102"/>
    <col min="6913" max="6913" width="5.7109375" style="102" customWidth="1"/>
    <col min="6914" max="6914" width="49.710937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6.140625" style="102" customWidth="1"/>
    <col min="6919" max="6919" width="16.42578125" style="102" customWidth="1"/>
    <col min="6920" max="6920" width="27.7109375" style="102" customWidth="1"/>
    <col min="6921" max="6921" width="11.28515625" style="102" customWidth="1"/>
    <col min="6922" max="6922" width="26.42578125" style="102" customWidth="1"/>
    <col min="6923" max="7168" width="8.85546875" style="102"/>
    <col min="7169" max="7169" width="5.7109375" style="102" customWidth="1"/>
    <col min="7170" max="7170" width="49.710937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6.140625" style="102" customWidth="1"/>
    <col min="7175" max="7175" width="16.42578125" style="102" customWidth="1"/>
    <col min="7176" max="7176" width="27.7109375" style="102" customWidth="1"/>
    <col min="7177" max="7177" width="11.28515625" style="102" customWidth="1"/>
    <col min="7178" max="7178" width="26.42578125" style="102" customWidth="1"/>
    <col min="7179" max="7424" width="8.85546875" style="102"/>
    <col min="7425" max="7425" width="5.7109375" style="102" customWidth="1"/>
    <col min="7426" max="7426" width="49.710937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6.140625" style="102" customWidth="1"/>
    <col min="7431" max="7431" width="16.42578125" style="102" customWidth="1"/>
    <col min="7432" max="7432" width="27.7109375" style="102" customWidth="1"/>
    <col min="7433" max="7433" width="11.28515625" style="102" customWidth="1"/>
    <col min="7434" max="7434" width="26.42578125" style="102" customWidth="1"/>
    <col min="7435" max="7680" width="8.85546875" style="102"/>
    <col min="7681" max="7681" width="5.7109375" style="102" customWidth="1"/>
    <col min="7682" max="7682" width="49.710937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6.140625" style="102" customWidth="1"/>
    <col min="7687" max="7687" width="16.42578125" style="102" customWidth="1"/>
    <col min="7688" max="7688" width="27.7109375" style="102" customWidth="1"/>
    <col min="7689" max="7689" width="11.28515625" style="102" customWidth="1"/>
    <col min="7690" max="7690" width="26.42578125" style="102" customWidth="1"/>
    <col min="7691" max="7936" width="8.85546875" style="102"/>
    <col min="7937" max="7937" width="5.7109375" style="102" customWidth="1"/>
    <col min="7938" max="7938" width="49.710937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6.140625" style="102" customWidth="1"/>
    <col min="7943" max="7943" width="16.42578125" style="102" customWidth="1"/>
    <col min="7944" max="7944" width="27.7109375" style="102" customWidth="1"/>
    <col min="7945" max="7945" width="11.28515625" style="102" customWidth="1"/>
    <col min="7946" max="7946" width="26.42578125" style="102" customWidth="1"/>
    <col min="7947" max="8192" width="8.85546875" style="102"/>
    <col min="8193" max="8193" width="5.7109375" style="102" customWidth="1"/>
    <col min="8194" max="8194" width="49.710937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6.140625" style="102" customWidth="1"/>
    <col min="8199" max="8199" width="16.42578125" style="102" customWidth="1"/>
    <col min="8200" max="8200" width="27.7109375" style="102" customWidth="1"/>
    <col min="8201" max="8201" width="11.28515625" style="102" customWidth="1"/>
    <col min="8202" max="8202" width="26.42578125" style="102" customWidth="1"/>
    <col min="8203" max="8448" width="8.85546875" style="102"/>
    <col min="8449" max="8449" width="5.7109375" style="102" customWidth="1"/>
    <col min="8450" max="8450" width="49.710937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6.140625" style="102" customWidth="1"/>
    <col min="8455" max="8455" width="16.42578125" style="102" customWidth="1"/>
    <col min="8456" max="8456" width="27.7109375" style="102" customWidth="1"/>
    <col min="8457" max="8457" width="11.28515625" style="102" customWidth="1"/>
    <col min="8458" max="8458" width="26.42578125" style="102" customWidth="1"/>
    <col min="8459" max="8704" width="8.85546875" style="102"/>
    <col min="8705" max="8705" width="5.7109375" style="102" customWidth="1"/>
    <col min="8706" max="8706" width="49.710937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6.140625" style="102" customWidth="1"/>
    <col min="8711" max="8711" width="16.42578125" style="102" customWidth="1"/>
    <col min="8712" max="8712" width="27.7109375" style="102" customWidth="1"/>
    <col min="8713" max="8713" width="11.28515625" style="102" customWidth="1"/>
    <col min="8714" max="8714" width="26.42578125" style="102" customWidth="1"/>
    <col min="8715" max="8960" width="8.85546875" style="102"/>
    <col min="8961" max="8961" width="5.7109375" style="102" customWidth="1"/>
    <col min="8962" max="8962" width="49.710937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6.140625" style="102" customWidth="1"/>
    <col min="8967" max="8967" width="16.42578125" style="102" customWidth="1"/>
    <col min="8968" max="8968" width="27.7109375" style="102" customWidth="1"/>
    <col min="8969" max="8969" width="11.28515625" style="102" customWidth="1"/>
    <col min="8970" max="8970" width="26.42578125" style="102" customWidth="1"/>
    <col min="8971" max="9216" width="8.85546875" style="102"/>
    <col min="9217" max="9217" width="5.7109375" style="102" customWidth="1"/>
    <col min="9218" max="9218" width="49.710937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6.140625" style="102" customWidth="1"/>
    <col min="9223" max="9223" width="16.42578125" style="102" customWidth="1"/>
    <col min="9224" max="9224" width="27.7109375" style="102" customWidth="1"/>
    <col min="9225" max="9225" width="11.28515625" style="102" customWidth="1"/>
    <col min="9226" max="9226" width="26.42578125" style="102" customWidth="1"/>
    <col min="9227" max="9472" width="8.85546875" style="102"/>
    <col min="9473" max="9473" width="5.7109375" style="102" customWidth="1"/>
    <col min="9474" max="9474" width="49.710937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6.140625" style="102" customWidth="1"/>
    <col min="9479" max="9479" width="16.42578125" style="102" customWidth="1"/>
    <col min="9480" max="9480" width="27.7109375" style="102" customWidth="1"/>
    <col min="9481" max="9481" width="11.28515625" style="102" customWidth="1"/>
    <col min="9482" max="9482" width="26.42578125" style="102" customWidth="1"/>
    <col min="9483" max="9728" width="8.85546875" style="102"/>
    <col min="9729" max="9729" width="5.7109375" style="102" customWidth="1"/>
    <col min="9730" max="9730" width="49.710937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6.140625" style="102" customWidth="1"/>
    <col min="9735" max="9735" width="16.42578125" style="102" customWidth="1"/>
    <col min="9736" max="9736" width="27.7109375" style="102" customWidth="1"/>
    <col min="9737" max="9737" width="11.28515625" style="102" customWidth="1"/>
    <col min="9738" max="9738" width="26.42578125" style="102" customWidth="1"/>
    <col min="9739" max="9984" width="8.85546875" style="102"/>
    <col min="9985" max="9985" width="5.7109375" style="102" customWidth="1"/>
    <col min="9986" max="9986" width="49.710937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6.140625" style="102" customWidth="1"/>
    <col min="9991" max="9991" width="16.42578125" style="102" customWidth="1"/>
    <col min="9992" max="9992" width="27.7109375" style="102" customWidth="1"/>
    <col min="9993" max="9993" width="11.28515625" style="102" customWidth="1"/>
    <col min="9994" max="9994" width="26.42578125" style="102" customWidth="1"/>
    <col min="9995" max="10240" width="8.85546875" style="102"/>
    <col min="10241" max="10241" width="5.7109375" style="102" customWidth="1"/>
    <col min="10242" max="10242" width="49.710937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6.140625" style="102" customWidth="1"/>
    <col min="10247" max="10247" width="16.42578125" style="102" customWidth="1"/>
    <col min="10248" max="10248" width="27.7109375" style="102" customWidth="1"/>
    <col min="10249" max="10249" width="11.28515625" style="102" customWidth="1"/>
    <col min="10250" max="10250" width="26.42578125" style="102" customWidth="1"/>
    <col min="10251" max="10496" width="8.85546875" style="102"/>
    <col min="10497" max="10497" width="5.7109375" style="102" customWidth="1"/>
    <col min="10498" max="10498" width="49.710937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6.140625" style="102" customWidth="1"/>
    <col min="10503" max="10503" width="16.42578125" style="102" customWidth="1"/>
    <col min="10504" max="10504" width="27.7109375" style="102" customWidth="1"/>
    <col min="10505" max="10505" width="11.28515625" style="102" customWidth="1"/>
    <col min="10506" max="10506" width="26.42578125" style="102" customWidth="1"/>
    <col min="10507" max="10752" width="8.85546875" style="102"/>
    <col min="10753" max="10753" width="5.7109375" style="102" customWidth="1"/>
    <col min="10754" max="10754" width="49.710937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6.140625" style="102" customWidth="1"/>
    <col min="10759" max="10759" width="16.42578125" style="102" customWidth="1"/>
    <col min="10760" max="10760" width="27.7109375" style="102" customWidth="1"/>
    <col min="10761" max="10761" width="11.28515625" style="102" customWidth="1"/>
    <col min="10762" max="10762" width="26.42578125" style="102" customWidth="1"/>
    <col min="10763" max="11008" width="8.85546875" style="102"/>
    <col min="11009" max="11009" width="5.7109375" style="102" customWidth="1"/>
    <col min="11010" max="11010" width="49.710937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6.140625" style="102" customWidth="1"/>
    <col min="11015" max="11015" width="16.42578125" style="102" customWidth="1"/>
    <col min="11016" max="11016" width="27.7109375" style="102" customWidth="1"/>
    <col min="11017" max="11017" width="11.28515625" style="102" customWidth="1"/>
    <col min="11018" max="11018" width="26.42578125" style="102" customWidth="1"/>
    <col min="11019" max="11264" width="8.85546875" style="102"/>
    <col min="11265" max="11265" width="5.7109375" style="102" customWidth="1"/>
    <col min="11266" max="11266" width="49.710937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6.140625" style="102" customWidth="1"/>
    <col min="11271" max="11271" width="16.42578125" style="102" customWidth="1"/>
    <col min="11272" max="11272" width="27.7109375" style="102" customWidth="1"/>
    <col min="11273" max="11273" width="11.28515625" style="102" customWidth="1"/>
    <col min="11274" max="11274" width="26.42578125" style="102" customWidth="1"/>
    <col min="11275" max="11520" width="8.85546875" style="102"/>
    <col min="11521" max="11521" width="5.7109375" style="102" customWidth="1"/>
    <col min="11522" max="11522" width="49.710937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6.140625" style="102" customWidth="1"/>
    <col min="11527" max="11527" width="16.42578125" style="102" customWidth="1"/>
    <col min="11528" max="11528" width="27.7109375" style="102" customWidth="1"/>
    <col min="11529" max="11529" width="11.28515625" style="102" customWidth="1"/>
    <col min="11530" max="11530" width="26.42578125" style="102" customWidth="1"/>
    <col min="11531" max="11776" width="8.85546875" style="102"/>
    <col min="11777" max="11777" width="5.7109375" style="102" customWidth="1"/>
    <col min="11778" max="11778" width="49.710937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6.140625" style="102" customWidth="1"/>
    <col min="11783" max="11783" width="16.42578125" style="102" customWidth="1"/>
    <col min="11784" max="11784" width="27.7109375" style="102" customWidth="1"/>
    <col min="11785" max="11785" width="11.28515625" style="102" customWidth="1"/>
    <col min="11786" max="11786" width="26.42578125" style="102" customWidth="1"/>
    <col min="11787" max="12032" width="8.85546875" style="102"/>
    <col min="12033" max="12033" width="5.7109375" style="102" customWidth="1"/>
    <col min="12034" max="12034" width="49.710937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6.140625" style="102" customWidth="1"/>
    <col min="12039" max="12039" width="16.42578125" style="102" customWidth="1"/>
    <col min="12040" max="12040" width="27.7109375" style="102" customWidth="1"/>
    <col min="12041" max="12041" width="11.28515625" style="102" customWidth="1"/>
    <col min="12042" max="12042" width="26.42578125" style="102" customWidth="1"/>
    <col min="12043" max="12288" width="8.85546875" style="102"/>
    <col min="12289" max="12289" width="5.7109375" style="102" customWidth="1"/>
    <col min="12290" max="12290" width="49.710937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6.140625" style="102" customWidth="1"/>
    <col min="12295" max="12295" width="16.42578125" style="102" customWidth="1"/>
    <col min="12296" max="12296" width="27.7109375" style="102" customWidth="1"/>
    <col min="12297" max="12297" width="11.28515625" style="102" customWidth="1"/>
    <col min="12298" max="12298" width="26.42578125" style="102" customWidth="1"/>
    <col min="12299" max="12544" width="8.85546875" style="102"/>
    <col min="12545" max="12545" width="5.7109375" style="102" customWidth="1"/>
    <col min="12546" max="12546" width="49.710937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6.140625" style="102" customWidth="1"/>
    <col min="12551" max="12551" width="16.42578125" style="102" customWidth="1"/>
    <col min="12552" max="12552" width="27.7109375" style="102" customWidth="1"/>
    <col min="12553" max="12553" width="11.28515625" style="102" customWidth="1"/>
    <col min="12554" max="12554" width="26.42578125" style="102" customWidth="1"/>
    <col min="12555" max="12800" width="8.85546875" style="102"/>
    <col min="12801" max="12801" width="5.7109375" style="102" customWidth="1"/>
    <col min="12802" max="12802" width="49.710937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6.140625" style="102" customWidth="1"/>
    <col min="12807" max="12807" width="16.42578125" style="102" customWidth="1"/>
    <col min="12808" max="12808" width="27.7109375" style="102" customWidth="1"/>
    <col min="12809" max="12809" width="11.28515625" style="102" customWidth="1"/>
    <col min="12810" max="12810" width="26.42578125" style="102" customWidth="1"/>
    <col min="12811" max="13056" width="8.85546875" style="102"/>
    <col min="13057" max="13057" width="5.7109375" style="102" customWidth="1"/>
    <col min="13058" max="13058" width="49.710937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6.140625" style="102" customWidth="1"/>
    <col min="13063" max="13063" width="16.42578125" style="102" customWidth="1"/>
    <col min="13064" max="13064" width="27.7109375" style="102" customWidth="1"/>
    <col min="13065" max="13065" width="11.28515625" style="102" customWidth="1"/>
    <col min="13066" max="13066" width="26.42578125" style="102" customWidth="1"/>
    <col min="13067" max="13312" width="8.85546875" style="102"/>
    <col min="13313" max="13313" width="5.7109375" style="102" customWidth="1"/>
    <col min="13314" max="13314" width="49.710937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6.140625" style="102" customWidth="1"/>
    <col min="13319" max="13319" width="16.42578125" style="102" customWidth="1"/>
    <col min="13320" max="13320" width="27.7109375" style="102" customWidth="1"/>
    <col min="13321" max="13321" width="11.28515625" style="102" customWidth="1"/>
    <col min="13322" max="13322" width="26.42578125" style="102" customWidth="1"/>
    <col min="13323" max="13568" width="8.85546875" style="102"/>
    <col min="13569" max="13569" width="5.7109375" style="102" customWidth="1"/>
    <col min="13570" max="13570" width="49.710937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6.140625" style="102" customWidth="1"/>
    <col min="13575" max="13575" width="16.42578125" style="102" customWidth="1"/>
    <col min="13576" max="13576" width="27.7109375" style="102" customWidth="1"/>
    <col min="13577" max="13577" width="11.28515625" style="102" customWidth="1"/>
    <col min="13578" max="13578" width="26.42578125" style="102" customWidth="1"/>
    <col min="13579" max="13824" width="8.85546875" style="102"/>
    <col min="13825" max="13825" width="5.7109375" style="102" customWidth="1"/>
    <col min="13826" max="13826" width="49.710937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6.140625" style="102" customWidth="1"/>
    <col min="13831" max="13831" width="16.42578125" style="102" customWidth="1"/>
    <col min="13832" max="13832" width="27.7109375" style="102" customWidth="1"/>
    <col min="13833" max="13833" width="11.28515625" style="102" customWidth="1"/>
    <col min="13834" max="13834" width="26.42578125" style="102" customWidth="1"/>
    <col min="13835" max="14080" width="8.85546875" style="102"/>
    <col min="14081" max="14081" width="5.7109375" style="102" customWidth="1"/>
    <col min="14082" max="14082" width="49.710937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6.140625" style="102" customWidth="1"/>
    <col min="14087" max="14087" width="16.42578125" style="102" customWidth="1"/>
    <col min="14088" max="14088" width="27.7109375" style="102" customWidth="1"/>
    <col min="14089" max="14089" width="11.28515625" style="102" customWidth="1"/>
    <col min="14090" max="14090" width="26.42578125" style="102" customWidth="1"/>
    <col min="14091" max="14336" width="8.85546875" style="102"/>
    <col min="14337" max="14337" width="5.7109375" style="102" customWidth="1"/>
    <col min="14338" max="14338" width="49.710937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6.140625" style="102" customWidth="1"/>
    <col min="14343" max="14343" width="16.42578125" style="102" customWidth="1"/>
    <col min="14344" max="14344" width="27.7109375" style="102" customWidth="1"/>
    <col min="14345" max="14345" width="11.28515625" style="102" customWidth="1"/>
    <col min="14346" max="14346" width="26.42578125" style="102" customWidth="1"/>
    <col min="14347" max="14592" width="8.85546875" style="102"/>
    <col min="14593" max="14593" width="5.7109375" style="102" customWidth="1"/>
    <col min="14594" max="14594" width="49.710937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6.140625" style="102" customWidth="1"/>
    <col min="14599" max="14599" width="16.42578125" style="102" customWidth="1"/>
    <col min="14600" max="14600" width="27.7109375" style="102" customWidth="1"/>
    <col min="14601" max="14601" width="11.28515625" style="102" customWidth="1"/>
    <col min="14602" max="14602" width="26.42578125" style="102" customWidth="1"/>
    <col min="14603" max="14848" width="8.85546875" style="102"/>
    <col min="14849" max="14849" width="5.7109375" style="102" customWidth="1"/>
    <col min="14850" max="14850" width="49.710937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6.140625" style="102" customWidth="1"/>
    <col min="14855" max="14855" width="16.42578125" style="102" customWidth="1"/>
    <col min="14856" max="14856" width="27.7109375" style="102" customWidth="1"/>
    <col min="14857" max="14857" width="11.28515625" style="102" customWidth="1"/>
    <col min="14858" max="14858" width="26.42578125" style="102" customWidth="1"/>
    <col min="14859" max="15104" width="8.85546875" style="102"/>
    <col min="15105" max="15105" width="5.7109375" style="102" customWidth="1"/>
    <col min="15106" max="15106" width="49.710937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6.140625" style="102" customWidth="1"/>
    <col min="15111" max="15111" width="16.42578125" style="102" customWidth="1"/>
    <col min="15112" max="15112" width="27.7109375" style="102" customWidth="1"/>
    <col min="15113" max="15113" width="11.28515625" style="102" customWidth="1"/>
    <col min="15114" max="15114" width="26.42578125" style="102" customWidth="1"/>
    <col min="15115" max="15360" width="8.85546875" style="102"/>
    <col min="15361" max="15361" width="5.7109375" style="102" customWidth="1"/>
    <col min="15362" max="15362" width="49.710937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6.140625" style="102" customWidth="1"/>
    <col min="15367" max="15367" width="16.42578125" style="102" customWidth="1"/>
    <col min="15368" max="15368" width="27.7109375" style="102" customWidth="1"/>
    <col min="15369" max="15369" width="11.28515625" style="102" customWidth="1"/>
    <col min="15370" max="15370" width="26.42578125" style="102" customWidth="1"/>
    <col min="15371" max="15616" width="8.85546875" style="102"/>
    <col min="15617" max="15617" width="5.7109375" style="102" customWidth="1"/>
    <col min="15618" max="15618" width="49.710937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6.140625" style="102" customWidth="1"/>
    <col min="15623" max="15623" width="16.42578125" style="102" customWidth="1"/>
    <col min="15624" max="15624" width="27.7109375" style="102" customWidth="1"/>
    <col min="15625" max="15625" width="11.28515625" style="102" customWidth="1"/>
    <col min="15626" max="15626" width="26.42578125" style="102" customWidth="1"/>
    <col min="15627" max="15872" width="8.85546875" style="102"/>
    <col min="15873" max="15873" width="5.7109375" style="102" customWidth="1"/>
    <col min="15874" max="15874" width="49.710937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6.140625" style="102" customWidth="1"/>
    <col min="15879" max="15879" width="16.42578125" style="102" customWidth="1"/>
    <col min="15880" max="15880" width="27.7109375" style="102" customWidth="1"/>
    <col min="15881" max="15881" width="11.28515625" style="102" customWidth="1"/>
    <col min="15882" max="15882" width="26.42578125" style="102" customWidth="1"/>
    <col min="15883" max="16128" width="8.85546875" style="102"/>
    <col min="16129" max="16129" width="5.7109375" style="102" customWidth="1"/>
    <col min="16130" max="16130" width="49.710937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6.140625" style="102" customWidth="1"/>
    <col min="16135" max="16135" width="16.42578125" style="102" customWidth="1"/>
    <col min="16136" max="16136" width="27.7109375" style="102" customWidth="1"/>
    <col min="16137" max="16137" width="11.28515625" style="102" customWidth="1"/>
    <col min="16138" max="16138" width="26.42578125" style="102" customWidth="1"/>
    <col min="16139" max="16384" width="8.85546875" style="102"/>
  </cols>
  <sheetData>
    <row r="1" spans="1:11" x14ac:dyDescent="0.3">
      <c r="E1" s="106"/>
      <c r="F1" s="372" t="s">
        <v>516</v>
      </c>
    </row>
    <row r="2" spans="1:11" ht="55.9" customHeight="1" x14ac:dyDescent="0.3">
      <c r="A2" s="1191" t="s">
        <v>620</v>
      </c>
      <c r="B2" s="1191"/>
      <c r="C2" s="1191"/>
      <c r="D2" s="1191"/>
      <c r="E2" s="1191"/>
      <c r="F2" s="1191"/>
    </row>
    <row r="3" spans="1:11" s="402" customFormat="1" ht="27" customHeight="1" x14ac:dyDescent="0.3">
      <c r="A3" s="410" t="s">
        <v>693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</row>
    <row r="4" spans="1:11" s="401" customFormat="1" ht="19.5" customHeight="1" x14ac:dyDescent="0.3">
      <c r="A4" s="411" t="s">
        <v>398</v>
      </c>
      <c r="B4" s="210"/>
      <c r="C4" s="210"/>
      <c r="D4" s="210"/>
      <c r="E4" s="210"/>
      <c r="F4" s="210"/>
      <c r="G4" s="210"/>
      <c r="H4" s="210"/>
      <c r="I4" s="210"/>
      <c r="J4" s="101"/>
      <c r="K4" s="101"/>
    </row>
    <row r="5" spans="1:11" ht="39.75" customHeight="1" x14ac:dyDescent="0.3">
      <c r="A5" s="1190" t="s">
        <v>675</v>
      </c>
      <c r="B5" s="1190"/>
      <c r="C5" s="1190"/>
      <c r="D5" s="1190"/>
      <c r="E5" s="1190"/>
      <c r="F5" s="412"/>
      <c r="G5" s="412"/>
      <c r="H5" s="412"/>
      <c r="I5" s="412"/>
      <c r="J5" s="138"/>
      <c r="K5" s="138"/>
    </row>
    <row r="6" spans="1:11" ht="17.25" customHeight="1" x14ac:dyDescent="0.3">
      <c r="A6" s="412" t="s">
        <v>350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x14ac:dyDescent="0.3">
      <c r="A7" s="107"/>
    </row>
    <row r="8" spans="1:11" ht="69" customHeight="1" x14ac:dyDescent="0.3">
      <c r="A8" s="108" t="s">
        <v>351</v>
      </c>
      <c r="B8" s="108" t="s">
        <v>366</v>
      </c>
      <c r="C8" s="109" t="s">
        <v>407</v>
      </c>
      <c r="D8" s="109" t="s">
        <v>408</v>
      </c>
      <c r="E8" s="109" t="s">
        <v>409</v>
      </c>
      <c r="F8" s="110" t="s">
        <v>369</v>
      </c>
    </row>
    <row r="9" spans="1:11" s="100" customFormat="1" ht="39" customHeight="1" x14ac:dyDescent="0.3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421" t="s">
        <v>402</v>
      </c>
      <c r="G9" s="140" t="s">
        <v>371</v>
      </c>
      <c r="H9" s="140" t="s">
        <v>372</v>
      </c>
      <c r="I9" s="105"/>
      <c r="J9" s="102"/>
      <c r="K9" s="102"/>
    </row>
    <row r="10" spans="1:11" ht="20.25" customHeight="1" x14ac:dyDescent="0.3">
      <c r="A10" s="161">
        <v>1</v>
      </c>
      <c r="B10" s="116" t="s">
        <v>410</v>
      </c>
      <c r="C10" s="117"/>
      <c r="D10" s="117"/>
      <c r="E10" s="118"/>
      <c r="F10" s="147"/>
      <c r="G10" s="144"/>
      <c r="H10" s="162">
        <f>F10-G10</f>
        <v>0</v>
      </c>
    </row>
    <row r="11" spans="1:11" s="153" customFormat="1" x14ac:dyDescent="0.3">
      <c r="A11" s="154"/>
      <c r="B11" s="119" t="s">
        <v>364</v>
      </c>
      <c r="C11" s="163" t="s">
        <v>374</v>
      </c>
      <c r="D11" s="163" t="s">
        <v>374</v>
      </c>
      <c r="E11" s="163" t="s">
        <v>374</v>
      </c>
      <c r="F11" s="150">
        <f>SUM(F10:F10)</f>
        <v>0</v>
      </c>
      <c r="G11" s="151">
        <f>SUM(G10:G10)</f>
        <v>0</v>
      </c>
      <c r="H11" s="151">
        <f>SUM(H10:H10)</f>
        <v>0</v>
      </c>
      <c r="I11" s="164"/>
    </row>
    <row r="12" spans="1:11" x14ac:dyDescent="0.3">
      <c r="B12" s="159"/>
      <c r="G12" s="160"/>
      <c r="H12" s="160"/>
    </row>
    <row r="13" spans="1:11" s="84" customFormat="1" ht="23.25" customHeight="1" x14ac:dyDescent="0.25">
      <c r="A13" s="97" t="s">
        <v>541</v>
      </c>
      <c r="C13" s="378"/>
      <c r="E13" s="604" t="s">
        <v>694</v>
      </c>
      <c r="F13" s="379"/>
      <c r="I13" s="415"/>
    </row>
    <row r="14" spans="1:11" s="389" customFormat="1" ht="12.75" x14ac:dyDescent="0.25">
      <c r="C14" s="391" t="s">
        <v>171</v>
      </c>
      <c r="E14" s="391" t="s">
        <v>172</v>
      </c>
      <c r="F14" s="393"/>
      <c r="I14" s="393"/>
    </row>
    <row r="15" spans="1:11" s="82" customFormat="1" ht="15.75" x14ac:dyDescent="0.25">
      <c r="F15" s="392"/>
      <c r="I15" s="392"/>
    </row>
    <row r="16" spans="1:11" s="84" customFormat="1" ht="23.25" customHeight="1" x14ac:dyDescent="0.25">
      <c r="A16" s="97" t="s">
        <v>173</v>
      </c>
      <c r="C16" s="378"/>
      <c r="E16" s="714" t="s">
        <v>742</v>
      </c>
      <c r="F16" s="379"/>
      <c r="I16" s="415"/>
    </row>
    <row r="17" spans="3:9" s="389" customFormat="1" ht="12.75" x14ac:dyDescent="0.25">
      <c r="C17" s="391" t="s">
        <v>171</v>
      </c>
      <c r="E17" s="391" t="s">
        <v>172</v>
      </c>
      <c r="F17" s="393"/>
      <c r="I17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E5"/>
  </mergeCells>
  <pageMargins left="0.31496062992125984" right="0.31496062992125984" top="0.35433070866141736" bottom="0.35433070866141736" header="0.31496062992125984" footer="0.31496062992125984"/>
  <pageSetup paperSize="9" scale="50" orientation="landscape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K90"/>
  <sheetViews>
    <sheetView view="pageBreakPreview" zoomScale="85" zoomScaleNormal="75" zoomScaleSheetLayoutView="85" workbookViewId="0">
      <selection activeCell="A4" sqref="A4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857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855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223"/>
      <c r="B11" s="1224"/>
      <c r="C11" s="1224"/>
      <c r="D11" s="1224"/>
      <c r="E11" s="1225"/>
      <c r="F11" s="246"/>
      <c r="G11" s="246"/>
      <c r="H11" s="246"/>
      <c r="I11" s="256"/>
    </row>
    <row r="12" spans="1:11" s="257" customFormat="1" ht="56.25" x14ac:dyDescent="0.3">
      <c r="A12" s="161">
        <v>1</v>
      </c>
      <c r="B12" s="899" t="s">
        <v>856</v>
      </c>
      <c r="C12" s="161"/>
      <c r="D12" s="518"/>
      <c r="E12" s="519">
        <v>70998.64</v>
      </c>
      <c r="F12" s="220"/>
      <c r="G12" s="220"/>
      <c r="H12" s="220">
        <f>E12-G12</f>
        <v>70998.64</v>
      </c>
      <c r="I12" s="259"/>
    </row>
    <row r="13" spans="1:11" ht="18.75" x14ac:dyDescent="0.3">
      <c r="A13" s="161">
        <v>2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hidden="1" x14ac:dyDescent="0.3">
      <c r="A14" s="161">
        <v>3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hidden="1" x14ac:dyDescent="0.3">
      <c r="A15" s="161">
        <v>4</v>
      </c>
      <c r="B15" s="116"/>
      <c r="C15" s="260"/>
      <c r="D15" s="422"/>
      <c r="E15" s="520"/>
      <c r="F15" s="220"/>
      <c r="G15" s="220"/>
      <c r="H15" s="220">
        <f>E15-G15</f>
        <v>0</v>
      </c>
      <c r="I15" s="261"/>
    </row>
    <row r="16" spans="1:11" ht="18.75" hidden="1" x14ac:dyDescent="0.3">
      <c r="A16" s="161"/>
      <c r="B16" s="116"/>
      <c r="C16" s="260"/>
      <c r="D16" s="422"/>
      <c r="E16" s="520"/>
      <c r="F16" s="220"/>
      <c r="G16" s="220"/>
      <c r="H16" s="220">
        <f t="shared" ref="H16:H19" si="0">E16-G16</f>
        <v>0</v>
      </c>
      <c r="I16" s="261"/>
    </row>
    <row r="17" spans="1:9" ht="18.75" hidden="1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hidden="1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hidden="1" x14ac:dyDescent="0.3">
      <c r="A19" s="161"/>
      <c r="B19" s="116"/>
      <c r="C19" s="260"/>
      <c r="D19" s="422"/>
      <c r="E19" s="520"/>
      <c r="F19" s="220"/>
      <c r="G19" s="220"/>
      <c r="H19" s="220">
        <f t="shared" si="0"/>
        <v>0</v>
      </c>
      <c r="I19" s="261"/>
    </row>
    <row r="20" spans="1:9" ht="18.75" hidden="1" x14ac:dyDescent="0.3">
      <c r="A20" s="262"/>
      <c r="B20" s="116"/>
      <c r="C20" s="260"/>
      <c r="D20" s="422"/>
      <c r="E20" s="521"/>
      <c r="F20" s="220"/>
      <c r="G20" s="220"/>
      <c r="H20" s="220"/>
    </row>
    <row r="21" spans="1:9" s="265" customFormat="1" ht="18.75" x14ac:dyDescent="0.3">
      <c r="A21" s="263"/>
      <c r="B21" s="119" t="s">
        <v>364</v>
      </c>
      <c r="C21" s="900">
        <f>C12+C13</f>
        <v>0</v>
      </c>
      <c r="D21" s="522" t="s">
        <v>374</v>
      </c>
      <c r="E21" s="523">
        <f>SUM(E12:E20)</f>
        <v>70998.64</v>
      </c>
      <c r="F21" s="223" t="s">
        <v>438</v>
      </c>
      <c r="G21" s="223">
        <f>SUM(G12:G20)</f>
        <v>0</v>
      </c>
      <c r="H21" s="223">
        <f>SUM(H12:H20)</f>
        <v>70998.64</v>
      </c>
      <c r="I21" s="264"/>
    </row>
    <row r="22" spans="1:9" s="903" customFormat="1" ht="18.75" hidden="1" x14ac:dyDescent="0.3">
      <c r="A22" s="1276" t="s">
        <v>551</v>
      </c>
      <c r="B22" s="1277"/>
      <c r="C22" s="1277"/>
      <c r="D22" s="1277"/>
      <c r="E22" s="1278"/>
      <c r="F22" s="901"/>
      <c r="G22" s="901"/>
      <c r="H22" s="901"/>
      <c r="I22" s="902"/>
    </row>
    <row r="23" spans="1:9" ht="18.75" hidden="1" x14ac:dyDescent="0.3">
      <c r="A23" s="161">
        <v>1</v>
      </c>
      <c r="B23" s="899"/>
      <c r="C23" s="161"/>
      <c r="D23" s="518"/>
      <c r="E23" s="519"/>
      <c r="F23" s="220"/>
      <c r="G23" s="220"/>
      <c r="H23" s="220">
        <f>E23-G23</f>
        <v>0</v>
      </c>
    </row>
    <row r="24" spans="1:9" s="102" customFormat="1" ht="18" hidden="1" customHeight="1" x14ac:dyDescent="0.3">
      <c r="A24" s="161">
        <v>2</v>
      </c>
      <c r="B24" s="116"/>
      <c r="C24" s="260"/>
      <c r="D24" s="422"/>
      <c r="E24" s="520"/>
      <c r="F24" s="220"/>
      <c r="G24" s="220"/>
      <c r="H24" s="220">
        <f>E24-G24</f>
        <v>0</v>
      </c>
    </row>
    <row r="25" spans="1:9" s="249" customFormat="1" ht="19.5" hidden="1" x14ac:dyDescent="0.3">
      <c r="A25" s="161">
        <v>3</v>
      </c>
      <c r="B25" s="116"/>
      <c r="C25" s="260"/>
      <c r="D25" s="422"/>
      <c r="E25" s="520"/>
      <c r="F25" s="220"/>
      <c r="G25" s="220"/>
      <c r="H25" s="220">
        <f>E25-G25</f>
        <v>0</v>
      </c>
    </row>
    <row r="26" spans="1:9" s="181" customFormat="1" ht="18.75" hidden="1" x14ac:dyDescent="0.3">
      <c r="A26" s="161">
        <v>4</v>
      </c>
      <c r="B26" s="116"/>
      <c r="C26" s="260"/>
      <c r="D26" s="422"/>
      <c r="E26" s="520"/>
      <c r="F26" s="220"/>
      <c r="G26" s="220"/>
      <c r="H26" s="220">
        <f>E26-G26</f>
        <v>0</v>
      </c>
    </row>
    <row r="27" spans="1:9" s="181" customFormat="1" ht="18.75" hidden="1" x14ac:dyDescent="0.3">
      <c r="A27" s="161"/>
      <c r="B27" s="116"/>
      <c r="C27" s="260"/>
      <c r="D27" s="422"/>
      <c r="E27" s="520"/>
      <c r="F27" s="220"/>
      <c r="G27" s="220"/>
      <c r="H27" s="220">
        <f t="shared" ref="H27:H30" si="1">E27-G27</f>
        <v>0</v>
      </c>
    </row>
    <row r="28" spans="1:9" s="181" customFormat="1" ht="18.75" hidden="1" x14ac:dyDescent="0.3">
      <c r="A28" s="161"/>
      <c r="B28" s="116"/>
      <c r="C28" s="260"/>
      <c r="D28" s="422"/>
      <c r="E28" s="520"/>
      <c r="F28" s="220"/>
      <c r="G28" s="220"/>
      <c r="H28" s="220">
        <f t="shared" si="1"/>
        <v>0</v>
      </c>
    </row>
    <row r="29" spans="1:9" s="102" customFormat="1" ht="18.75" hidden="1" x14ac:dyDescent="0.3">
      <c r="A29" s="161"/>
      <c r="B29" s="116"/>
      <c r="C29" s="260"/>
      <c r="D29" s="422"/>
      <c r="E29" s="520"/>
      <c r="F29" s="220"/>
      <c r="G29" s="220"/>
      <c r="H29" s="220">
        <f t="shared" si="1"/>
        <v>0</v>
      </c>
      <c r="I29" s="138"/>
    </row>
    <row r="30" spans="1:9" s="102" customFormat="1" ht="18.75" hidden="1" x14ac:dyDescent="0.3">
      <c r="A30" s="161"/>
      <c r="B30" s="116"/>
      <c r="C30" s="260"/>
      <c r="D30" s="422"/>
      <c r="E30" s="520"/>
      <c r="F30" s="220"/>
      <c r="G30" s="220"/>
      <c r="H30" s="220">
        <f t="shared" si="1"/>
        <v>0</v>
      </c>
      <c r="I30" s="138"/>
    </row>
    <row r="31" spans="1:9" s="102" customFormat="1" ht="18.75" hidden="1" x14ac:dyDescent="0.3">
      <c r="A31" s="262"/>
      <c r="B31" s="116"/>
      <c r="C31" s="260"/>
      <c r="D31" s="422"/>
      <c r="E31" s="521"/>
      <c r="F31" s="220"/>
      <c r="G31" s="220"/>
      <c r="H31" s="220"/>
      <c r="I31" s="138"/>
    </row>
    <row r="32" spans="1:9" ht="18.75" hidden="1" x14ac:dyDescent="0.3">
      <c r="A32" s="263"/>
      <c r="B32" s="119" t="s">
        <v>364</v>
      </c>
      <c r="C32" s="154">
        <f>SUM(C24:C24)</f>
        <v>0</v>
      </c>
      <c r="D32" s="522" t="s">
        <v>374</v>
      </c>
      <c r="E32" s="523">
        <f>SUM(E23:E31)</f>
        <v>0</v>
      </c>
      <c r="F32" s="223" t="s">
        <v>438</v>
      </c>
      <c r="G32" s="223">
        <f>SUM(G23:G31)</f>
        <v>0</v>
      </c>
      <c r="H32" s="223">
        <f>SUM(H23:H31)</f>
        <v>0</v>
      </c>
    </row>
    <row r="33" spans="1:8" ht="18.75" x14ac:dyDescent="0.3">
      <c r="F33" s="464" t="s">
        <v>552</v>
      </c>
      <c r="G33" s="465">
        <f>G21+G32</f>
        <v>0</v>
      </c>
      <c r="H33" s="465">
        <f>H21+H32</f>
        <v>70998.64</v>
      </c>
    </row>
    <row r="35" spans="1:8" ht="18.75" x14ac:dyDescent="0.3">
      <c r="A35" s="878" t="s">
        <v>541</v>
      </c>
      <c r="B35" s="879"/>
      <c r="C35" s="877"/>
      <c r="D35" s="102"/>
      <c r="E35" s="877" t="s">
        <v>694</v>
      </c>
      <c r="F35" s="181"/>
      <c r="G35" s="879"/>
      <c r="H35" s="102"/>
    </row>
    <row r="36" spans="1:8" ht="19.5" x14ac:dyDescent="0.3">
      <c r="A36" s="181"/>
      <c r="B36" s="389"/>
      <c r="C36" s="391" t="s">
        <v>171</v>
      </c>
      <c r="D36" s="249"/>
      <c r="E36" s="391" t="s">
        <v>172</v>
      </c>
      <c r="F36" s="181"/>
      <c r="G36" s="389"/>
      <c r="H36" s="249"/>
    </row>
    <row r="37" spans="1:8" ht="15.75" x14ac:dyDescent="0.25">
      <c r="A37" s="389"/>
      <c r="B37" s="82"/>
      <c r="C37" s="82"/>
      <c r="D37" s="181"/>
      <c r="E37" s="82"/>
      <c r="F37" s="181"/>
      <c r="G37" s="82"/>
      <c r="H37" s="181"/>
    </row>
    <row r="38" spans="1:8" ht="18.75" x14ac:dyDescent="0.25">
      <c r="A38" s="878" t="s">
        <v>173</v>
      </c>
      <c r="B38" s="879"/>
      <c r="C38" s="877"/>
      <c r="D38" s="181"/>
      <c r="E38" s="1002" t="s">
        <v>810</v>
      </c>
      <c r="F38" s="181"/>
      <c r="G38" s="879"/>
      <c r="H38" s="181"/>
    </row>
    <row r="39" spans="1:8" x14ac:dyDescent="0.25">
      <c r="A39" s="181"/>
      <c r="B39" s="389"/>
      <c r="C39" s="391" t="s">
        <v>171</v>
      </c>
      <c r="D39" s="181"/>
      <c r="E39" s="391" t="s">
        <v>172</v>
      </c>
      <c r="F39" s="181"/>
      <c r="G39" s="389"/>
      <c r="H39" s="181"/>
    </row>
    <row r="40" spans="1:8" ht="18.75" x14ac:dyDescent="0.3">
      <c r="A40" s="102"/>
      <c r="B40" s="102"/>
      <c r="C40" s="102"/>
      <c r="D40" s="102"/>
      <c r="E40" s="102"/>
      <c r="F40" s="237"/>
      <c r="G40" s="237"/>
      <c r="H40" s="237"/>
    </row>
    <row r="41" spans="1:8" ht="18.75" x14ac:dyDescent="0.3">
      <c r="A41" s="102"/>
      <c r="B41" s="102" t="s">
        <v>869</v>
      </c>
      <c r="C41" s="102"/>
      <c r="D41" s="102"/>
      <c r="E41" s="102"/>
      <c r="F41" s="237"/>
      <c r="G41" s="237"/>
      <c r="H41" s="237"/>
    </row>
    <row r="42" spans="1:8" ht="21" x14ac:dyDescent="0.35">
      <c r="A42" s="102"/>
      <c r="B42" s="232"/>
      <c r="C42" s="102"/>
      <c r="D42" s="102"/>
      <c r="E42" s="102"/>
      <c r="F42" s="237"/>
      <c r="G42" s="237"/>
      <c r="H42" s="237"/>
    </row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8" hidden="1" x14ac:dyDescent="0.25"/>
    <row r="89" hidden="1" x14ac:dyDescent="0.25"/>
    <row r="90" hidden="1" x14ac:dyDescent="0.25"/>
  </sheetData>
  <mergeCells count="3">
    <mergeCell ref="A3:E3"/>
    <mergeCell ref="A11:E11"/>
    <mergeCell ref="A22:E22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I59"/>
  <sheetViews>
    <sheetView view="pageBreakPreview" topLeftCell="A7" zoomScale="60" workbookViewId="0">
      <selection activeCell="F21" sqref="F21:F25"/>
    </sheetView>
  </sheetViews>
  <sheetFormatPr defaultRowHeight="18" x14ac:dyDescent="0.25"/>
  <cols>
    <col min="1" max="1" width="5" style="401" customWidth="1"/>
    <col min="2" max="2" width="53.42578125" style="401" customWidth="1"/>
    <col min="3" max="6" width="27.7109375" style="401" customWidth="1"/>
    <col min="7" max="7" width="23.5703125" style="101" bestFit="1" customWidth="1"/>
    <col min="8" max="8" width="10.140625" style="101" bestFit="1" customWidth="1"/>
    <col min="9" max="15" width="9.140625" style="401"/>
    <col min="16" max="16" width="27" style="401" customWidth="1"/>
    <col min="17" max="253" width="9.140625" style="401"/>
    <col min="254" max="254" width="5" style="401" customWidth="1"/>
    <col min="255" max="255" width="18" style="401" customWidth="1"/>
    <col min="256" max="256" width="33" style="401" customWidth="1"/>
    <col min="257" max="257" width="14" style="401" customWidth="1"/>
    <col min="258" max="261" width="13.28515625" style="401" customWidth="1"/>
    <col min="262" max="262" width="20.140625" style="401" customWidth="1"/>
    <col min="263" max="263" width="23.5703125" style="401" bestFit="1" customWidth="1"/>
    <col min="264" max="264" width="10.140625" style="401" bestFit="1" customWidth="1"/>
    <col min="265" max="509" width="9.140625" style="401"/>
    <col min="510" max="510" width="5" style="401" customWidth="1"/>
    <col min="511" max="511" width="18" style="401" customWidth="1"/>
    <col min="512" max="512" width="33" style="401" customWidth="1"/>
    <col min="513" max="513" width="14" style="401" customWidth="1"/>
    <col min="514" max="517" width="13.28515625" style="401" customWidth="1"/>
    <col min="518" max="518" width="20.140625" style="401" customWidth="1"/>
    <col min="519" max="519" width="23.5703125" style="401" bestFit="1" customWidth="1"/>
    <col min="520" max="520" width="10.140625" style="401" bestFit="1" customWidth="1"/>
    <col min="521" max="765" width="9.140625" style="401"/>
    <col min="766" max="766" width="5" style="401" customWidth="1"/>
    <col min="767" max="767" width="18" style="401" customWidth="1"/>
    <col min="768" max="768" width="33" style="401" customWidth="1"/>
    <col min="769" max="769" width="14" style="401" customWidth="1"/>
    <col min="770" max="773" width="13.28515625" style="401" customWidth="1"/>
    <col min="774" max="774" width="20.140625" style="401" customWidth="1"/>
    <col min="775" max="775" width="23.5703125" style="401" bestFit="1" customWidth="1"/>
    <col min="776" max="776" width="10.140625" style="401" bestFit="1" customWidth="1"/>
    <col min="777" max="1021" width="9.140625" style="401"/>
    <col min="1022" max="1022" width="5" style="401" customWidth="1"/>
    <col min="1023" max="1023" width="18" style="401" customWidth="1"/>
    <col min="1024" max="1024" width="33" style="401" customWidth="1"/>
    <col min="1025" max="1025" width="14" style="401" customWidth="1"/>
    <col min="1026" max="1029" width="13.28515625" style="401" customWidth="1"/>
    <col min="1030" max="1030" width="20.140625" style="401" customWidth="1"/>
    <col min="1031" max="1031" width="23.5703125" style="401" bestFit="1" customWidth="1"/>
    <col min="1032" max="1032" width="10.140625" style="401" bestFit="1" customWidth="1"/>
    <col min="1033" max="1277" width="9.140625" style="401"/>
    <col min="1278" max="1278" width="5" style="401" customWidth="1"/>
    <col min="1279" max="1279" width="18" style="401" customWidth="1"/>
    <col min="1280" max="1280" width="33" style="401" customWidth="1"/>
    <col min="1281" max="1281" width="14" style="401" customWidth="1"/>
    <col min="1282" max="1285" width="13.28515625" style="401" customWidth="1"/>
    <col min="1286" max="1286" width="20.140625" style="401" customWidth="1"/>
    <col min="1287" max="1287" width="23.5703125" style="401" bestFit="1" customWidth="1"/>
    <col min="1288" max="1288" width="10.140625" style="401" bestFit="1" customWidth="1"/>
    <col min="1289" max="1533" width="9.140625" style="401"/>
    <col min="1534" max="1534" width="5" style="401" customWidth="1"/>
    <col min="1535" max="1535" width="18" style="401" customWidth="1"/>
    <col min="1536" max="1536" width="33" style="401" customWidth="1"/>
    <col min="1537" max="1537" width="14" style="401" customWidth="1"/>
    <col min="1538" max="1541" width="13.28515625" style="401" customWidth="1"/>
    <col min="1542" max="1542" width="20.140625" style="401" customWidth="1"/>
    <col min="1543" max="1543" width="23.5703125" style="401" bestFit="1" customWidth="1"/>
    <col min="1544" max="1544" width="10.140625" style="401" bestFit="1" customWidth="1"/>
    <col min="1545" max="1789" width="9.140625" style="401"/>
    <col min="1790" max="1790" width="5" style="401" customWidth="1"/>
    <col min="1791" max="1791" width="18" style="401" customWidth="1"/>
    <col min="1792" max="1792" width="33" style="401" customWidth="1"/>
    <col min="1793" max="1793" width="14" style="401" customWidth="1"/>
    <col min="1794" max="1797" width="13.28515625" style="401" customWidth="1"/>
    <col min="1798" max="1798" width="20.140625" style="401" customWidth="1"/>
    <col min="1799" max="1799" width="23.5703125" style="401" bestFit="1" customWidth="1"/>
    <col min="1800" max="1800" width="10.140625" style="401" bestFit="1" customWidth="1"/>
    <col min="1801" max="2045" width="9.140625" style="401"/>
    <col min="2046" max="2046" width="5" style="401" customWidth="1"/>
    <col min="2047" max="2047" width="18" style="401" customWidth="1"/>
    <col min="2048" max="2048" width="33" style="401" customWidth="1"/>
    <col min="2049" max="2049" width="14" style="401" customWidth="1"/>
    <col min="2050" max="2053" width="13.28515625" style="401" customWidth="1"/>
    <col min="2054" max="2054" width="20.140625" style="401" customWidth="1"/>
    <col min="2055" max="2055" width="23.5703125" style="401" bestFit="1" customWidth="1"/>
    <col min="2056" max="2056" width="10.140625" style="401" bestFit="1" customWidth="1"/>
    <col min="2057" max="2301" width="9.140625" style="401"/>
    <col min="2302" max="2302" width="5" style="401" customWidth="1"/>
    <col min="2303" max="2303" width="18" style="401" customWidth="1"/>
    <col min="2304" max="2304" width="33" style="401" customWidth="1"/>
    <col min="2305" max="2305" width="14" style="401" customWidth="1"/>
    <col min="2306" max="2309" width="13.28515625" style="401" customWidth="1"/>
    <col min="2310" max="2310" width="20.140625" style="401" customWidth="1"/>
    <col min="2311" max="2311" width="23.5703125" style="401" bestFit="1" customWidth="1"/>
    <col min="2312" max="2312" width="10.140625" style="401" bestFit="1" customWidth="1"/>
    <col min="2313" max="2557" width="9.140625" style="401"/>
    <col min="2558" max="2558" width="5" style="401" customWidth="1"/>
    <col min="2559" max="2559" width="18" style="401" customWidth="1"/>
    <col min="2560" max="2560" width="33" style="401" customWidth="1"/>
    <col min="2561" max="2561" width="14" style="401" customWidth="1"/>
    <col min="2562" max="2565" width="13.28515625" style="401" customWidth="1"/>
    <col min="2566" max="2566" width="20.140625" style="401" customWidth="1"/>
    <col min="2567" max="2567" width="23.5703125" style="401" bestFit="1" customWidth="1"/>
    <col min="2568" max="2568" width="10.140625" style="401" bestFit="1" customWidth="1"/>
    <col min="2569" max="2813" width="9.140625" style="401"/>
    <col min="2814" max="2814" width="5" style="401" customWidth="1"/>
    <col min="2815" max="2815" width="18" style="401" customWidth="1"/>
    <col min="2816" max="2816" width="33" style="401" customWidth="1"/>
    <col min="2817" max="2817" width="14" style="401" customWidth="1"/>
    <col min="2818" max="2821" width="13.28515625" style="401" customWidth="1"/>
    <col min="2822" max="2822" width="20.140625" style="401" customWidth="1"/>
    <col min="2823" max="2823" width="23.5703125" style="401" bestFit="1" customWidth="1"/>
    <col min="2824" max="2824" width="10.140625" style="401" bestFit="1" customWidth="1"/>
    <col min="2825" max="3069" width="9.140625" style="401"/>
    <col min="3070" max="3070" width="5" style="401" customWidth="1"/>
    <col min="3071" max="3071" width="18" style="401" customWidth="1"/>
    <col min="3072" max="3072" width="33" style="401" customWidth="1"/>
    <col min="3073" max="3073" width="14" style="401" customWidth="1"/>
    <col min="3074" max="3077" width="13.28515625" style="401" customWidth="1"/>
    <col min="3078" max="3078" width="20.140625" style="401" customWidth="1"/>
    <col min="3079" max="3079" width="23.5703125" style="401" bestFit="1" customWidth="1"/>
    <col min="3080" max="3080" width="10.140625" style="401" bestFit="1" customWidth="1"/>
    <col min="3081" max="3325" width="9.140625" style="401"/>
    <col min="3326" max="3326" width="5" style="401" customWidth="1"/>
    <col min="3327" max="3327" width="18" style="401" customWidth="1"/>
    <col min="3328" max="3328" width="33" style="401" customWidth="1"/>
    <col min="3329" max="3329" width="14" style="401" customWidth="1"/>
    <col min="3330" max="3333" width="13.28515625" style="401" customWidth="1"/>
    <col min="3334" max="3334" width="20.140625" style="401" customWidth="1"/>
    <col min="3335" max="3335" width="23.5703125" style="401" bestFit="1" customWidth="1"/>
    <col min="3336" max="3336" width="10.140625" style="401" bestFit="1" customWidth="1"/>
    <col min="3337" max="3581" width="9.140625" style="401"/>
    <col min="3582" max="3582" width="5" style="401" customWidth="1"/>
    <col min="3583" max="3583" width="18" style="401" customWidth="1"/>
    <col min="3584" max="3584" width="33" style="401" customWidth="1"/>
    <col min="3585" max="3585" width="14" style="401" customWidth="1"/>
    <col min="3586" max="3589" width="13.28515625" style="401" customWidth="1"/>
    <col min="3590" max="3590" width="20.140625" style="401" customWidth="1"/>
    <col min="3591" max="3591" width="23.5703125" style="401" bestFit="1" customWidth="1"/>
    <col min="3592" max="3592" width="10.140625" style="401" bestFit="1" customWidth="1"/>
    <col min="3593" max="3837" width="9.140625" style="401"/>
    <col min="3838" max="3838" width="5" style="401" customWidth="1"/>
    <col min="3839" max="3839" width="18" style="401" customWidth="1"/>
    <col min="3840" max="3840" width="33" style="401" customWidth="1"/>
    <col min="3841" max="3841" width="14" style="401" customWidth="1"/>
    <col min="3842" max="3845" width="13.28515625" style="401" customWidth="1"/>
    <col min="3846" max="3846" width="20.140625" style="401" customWidth="1"/>
    <col min="3847" max="3847" width="23.5703125" style="401" bestFit="1" customWidth="1"/>
    <col min="3848" max="3848" width="10.140625" style="401" bestFit="1" customWidth="1"/>
    <col min="3849" max="4093" width="9.140625" style="401"/>
    <col min="4094" max="4094" width="5" style="401" customWidth="1"/>
    <col min="4095" max="4095" width="18" style="401" customWidth="1"/>
    <col min="4096" max="4096" width="33" style="401" customWidth="1"/>
    <col min="4097" max="4097" width="14" style="401" customWidth="1"/>
    <col min="4098" max="4101" width="13.28515625" style="401" customWidth="1"/>
    <col min="4102" max="4102" width="20.140625" style="401" customWidth="1"/>
    <col min="4103" max="4103" width="23.5703125" style="401" bestFit="1" customWidth="1"/>
    <col min="4104" max="4104" width="10.140625" style="401" bestFit="1" customWidth="1"/>
    <col min="4105" max="4349" width="9.140625" style="401"/>
    <col min="4350" max="4350" width="5" style="401" customWidth="1"/>
    <col min="4351" max="4351" width="18" style="401" customWidth="1"/>
    <col min="4352" max="4352" width="33" style="401" customWidth="1"/>
    <col min="4353" max="4353" width="14" style="401" customWidth="1"/>
    <col min="4354" max="4357" width="13.28515625" style="401" customWidth="1"/>
    <col min="4358" max="4358" width="20.140625" style="401" customWidth="1"/>
    <col min="4359" max="4359" width="23.5703125" style="401" bestFit="1" customWidth="1"/>
    <col min="4360" max="4360" width="10.140625" style="401" bestFit="1" customWidth="1"/>
    <col min="4361" max="4605" width="9.140625" style="401"/>
    <col min="4606" max="4606" width="5" style="401" customWidth="1"/>
    <col min="4607" max="4607" width="18" style="401" customWidth="1"/>
    <col min="4608" max="4608" width="33" style="401" customWidth="1"/>
    <col min="4609" max="4609" width="14" style="401" customWidth="1"/>
    <col min="4610" max="4613" width="13.28515625" style="401" customWidth="1"/>
    <col min="4614" max="4614" width="20.140625" style="401" customWidth="1"/>
    <col min="4615" max="4615" width="23.5703125" style="401" bestFit="1" customWidth="1"/>
    <col min="4616" max="4616" width="10.140625" style="401" bestFit="1" customWidth="1"/>
    <col min="4617" max="4861" width="9.140625" style="401"/>
    <col min="4862" max="4862" width="5" style="401" customWidth="1"/>
    <col min="4863" max="4863" width="18" style="401" customWidth="1"/>
    <col min="4864" max="4864" width="33" style="401" customWidth="1"/>
    <col min="4865" max="4865" width="14" style="401" customWidth="1"/>
    <col min="4866" max="4869" width="13.28515625" style="401" customWidth="1"/>
    <col min="4870" max="4870" width="20.140625" style="401" customWidth="1"/>
    <col min="4871" max="4871" width="23.5703125" style="401" bestFit="1" customWidth="1"/>
    <col min="4872" max="4872" width="10.140625" style="401" bestFit="1" customWidth="1"/>
    <col min="4873" max="5117" width="9.140625" style="401"/>
    <col min="5118" max="5118" width="5" style="401" customWidth="1"/>
    <col min="5119" max="5119" width="18" style="401" customWidth="1"/>
    <col min="5120" max="5120" width="33" style="401" customWidth="1"/>
    <col min="5121" max="5121" width="14" style="401" customWidth="1"/>
    <col min="5122" max="5125" width="13.28515625" style="401" customWidth="1"/>
    <col min="5126" max="5126" width="20.140625" style="401" customWidth="1"/>
    <col min="5127" max="5127" width="23.5703125" style="401" bestFit="1" customWidth="1"/>
    <col min="5128" max="5128" width="10.140625" style="401" bestFit="1" customWidth="1"/>
    <col min="5129" max="5373" width="9.140625" style="401"/>
    <col min="5374" max="5374" width="5" style="401" customWidth="1"/>
    <col min="5375" max="5375" width="18" style="401" customWidth="1"/>
    <col min="5376" max="5376" width="33" style="401" customWidth="1"/>
    <col min="5377" max="5377" width="14" style="401" customWidth="1"/>
    <col min="5378" max="5381" width="13.28515625" style="401" customWidth="1"/>
    <col min="5382" max="5382" width="20.140625" style="401" customWidth="1"/>
    <col min="5383" max="5383" width="23.5703125" style="401" bestFit="1" customWidth="1"/>
    <col min="5384" max="5384" width="10.140625" style="401" bestFit="1" customWidth="1"/>
    <col min="5385" max="5629" width="9.140625" style="401"/>
    <col min="5630" max="5630" width="5" style="401" customWidth="1"/>
    <col min="5631" max="5631" width="18" style="401" customWidth="1"/>
    <col min="5632" max="5632" width="33" style="401" customWidth="1"/>
    <col min="5633" max="5633" width="14" style="401" customWidth="1"/>
    <col min="5634" max="5637" width="13.28515625" style="401" customWidth="1"/>
    <col min="5638" max="5638" width="20.140625" style="401" customWidth="1"/>
    <col min="5639" max="5639" width="23.5703125" style="401" bestFit="1" customWidth="1"/>
    <col min="5640" max="5640" width="10.140625" style="401" bestFit="1" customWidth="1"/>
    <col min="5641" max="5885" width="9.140625" style="401"/>
    <col min="5886" max="5886" width="5" style="401" customWidth="1"/>
    <col min="5887" max="5887" width="18" style="401" customWidth="1"/>
    <col min="5888" max="5888" width="33" style="401" customWidth="1"/>
    <col min="5889" max="5889" width="14" style="401" customWidth="1"/>
    <col min="5890" max="5893" width="13.28515625" style="401" customWidth="1"/>
    <col min="5894" max="5894" width="20.140625" style="401" customWidth="1"/>
    <col min="5895" max="5895" width="23.5703125" style="401" bestFit="1" customWidth="1"/>
    <col min="5896" max="5896" width="10.140625" style="401" bestFit="1" customWidth="1"/>
    <col min="5897" max="6141" width="9.140625" style="401"/>
    <col min="6142" max="6142" width="5" style="401" customWidth="1"/>
    <col min="6143" max="6143" width="18" style="401" customWidth="1"/>
    <col min="6144" max="6144" width="33" style="401" customWidth="1"/>
    <col min="6145" max="6145" width="14" style="401" customWidth="1"/>
    <col min="6146" max="6149" width="13.28515625" style="401" customWidth="1"/>
    <col min="6150" max="6150" width="20.140625" style="401" customWidth="1"/>
    <col min="6151" max="6151" width="23.5703125" style="401" bestFit="1" customWidth="1"/>
    <col min="6152" max="6152" width="10.140625" style="401" bestFit="1" customWidth="1"/>
    <col min="6153" max="6397" width="9.140625" style="401"/>
    <col min="6398" max="6398" width="5" style="401" customWidth="1"/>
    <col min="6399" max="6399" width="18" style="401" customWidth="1"/>
    <col min="6400" max="6400" width="33" style="401" customWidth="1"/>
    <col min="6401" max="6401" width="14" style="401" customWidth="1"/>
    <col min="6402" max="6405" width="13.28515625" style="401" customWidth="1"/>
    <col min="6406" max="6406" width="20.140625" style="401" customWidth="1"/>
    <col min="6407" max="6407" width="23.5703125" style="401" bestFit="1" customWidth="1"/>
    <col min="6408" max="6408" width="10.140625" style="401" bestFit="1" customWidth="1"/>
    <col min="6409" max="6653" width="9.140625" style="401"/>
    <col min="6654" max="6654" width="5" style="401" customWidth="1"/>
    <col min="6655" max="6655" width="18" style="401" customWidth="1"/>
    <col min="6656" max="6656" width="33" style="401" customWidth="1"/>
    <col min="6657" max="6657" width="14" style="401" customWidth="1"/>
    <col min="6658" max="6661" width="13.28515625" style="401" customWidth="1"/>
    <col min="6662" max="6662" width="20.140625" style="401" customWidth="1"/>
    <col min="6663" max="6663" width="23.5703125" style="401" bestFit="1" customWidth="1"/>
    <col min="6664" max="6664" width="10.140625" style="401" bestFit="1" customWidth="1"/>
    <col min="6665" max="6909" width="9.140625" style="401"/>
    <col min="6910" max="6910" width="5" style="401" customWidth="1"/>
    <col min="6911" max="6911" width="18" style="401" customWidth="1"/>
    <col min="6912" max="6912" width="33" style="401" customWidth="1"/>
    <col min="6913" max="6913" width="14" style="401" customWidth="1"/>
    <col min="6914" max="6917" width="13.28515625" style="401" customWidth="1"/>
    <col min="6918" max="6918" width="20.140625" style="401" customWidth="1"/>
    <col min="6919" max="6919" width="23.5703125" style="401" bestFit="1" customWidth="1"/>
    <col min="6920" max="6920" width="10.140625" style="401" bestFit="1" customWidth="1"/>
    <col min="6921" max="7165" width="9.140625" style="401"/>
    <col min="7166" max="7166" width="5" style="401" customWidth="1"/>
    <col min="7167" max="7167" width="18" style="401" customWidth="1"/>
    <col min="7168" max="7168" width="33" style="401" customWidth="1"/>
    <col min="7169" max="7169" width="14" style="401" customWidth="1"/>
    <col min="7170" max="7173" width="13.28515625" style="401" customWidth="1"/>
    <col min="7174" max="7174" width="20.140625" style="401" customWidth="1"/>
    <col min="7175" max="7175" width="23.5703125" style="401" bestFit="1" customWidth="1"/>
    <col min="7176" max="7176" width="10.140625" style="401" bestFit="1" customWidth="1"/>
    <col min="7177" max="7421" width="9.140625" style="401"/>
    <col min="7422" max="7422" width="5" style="401" customWidth="1"/>
    <col min="7423" max="7423" width="18" style="401" customWidth="1"/>
    <col min="7424" max="7424" width="33" style="401" customWidth="1"/>
    <col min="7425" max="7425" width="14" style="401" customWidth="1"/>
    <col min="7426" max="7429" width="13.28515625" style="401" customWidth="1"/>
    <col min="7430" max="7430" width="20.140625" style="401" customWidth="1"/>
    <col min="7431" max="7431" width="23.5703125" style="401" bestFit="1" customWidth="1"/>
    <col min="7432" max="7432" width="10.140625" style="401" bestFit="1" customWidth="1"/>
    <col min="7433" max="7677" width="9.140625" style="401"/>
    <col min="7678" max="7678" width="5" style="401" customWidth="1"/>
    <col min="7679" max="7679" width="18" style="401" customWidth="1"/>
    <col min="7680" max="7680" width="33" style="401" customWidth="1"/>
    <col min="7681" max="7681" width="14" style="401" customWidth="1"/>
    <col min="7682" max="7685" width="13.28515625" style="401" customWidth="1"/>
    <col min="7686" max="7686" width="20.140625" style="401" customWidth="1"/>
    <col min="7687" max="7687" width="23.5703125" style="401" bestFit="1" customWidth="1"/>
    <col min="7688" max="7688" width="10.140625" style="401" bestFit="1" customWidth="1"/>
    <col min="7689" max="7933" width="9.140625" style="401"/>
    <col min="7934" max="7934" width="5" style="401" customWidth="1"/>
    <col min="7935" max="7935" width="18" style="401" customWidth="1"/>
    <col min="7936" max="7936" width="33" style="401" customWidth="1"/>
    <col min="7937" max="7937" width="14" style="401" customWidth="1"/>
    <col min="7938" max="7941" width="13.28515625" style="401" customWidth="1"/>
    <col min="7942" max="7942" width="20.140625" style="401" customWidth="1"/>
    <col min="7943" max="7943" width="23.5703125" style="401" bestFit="1" customWidth="1"/>
    <col min="7944" max="7944" width="10.140625" style="401" bestFit="1" customWidth="1"/>
    <col min="7945" max="8189" width="9.140625" style="401"/>
    <col min="8190" max="8190" width="5" style="401" customWidth="1"/>
    <col min="8191" max="8191" width="18" style="401" customWidth="1"/>
    <col min="8192" max="8192" width="33" style="401" customWidth="1"/>
    <col min="8193" max="8193" width="14" style="401" customWidth="1"/>
    <col min="8194" max="8197" width="13.28515625" style="401" customWidth="1"/>
    <col min="8198" max="8198" width="20.140625" style="401" customWidth="1"/>
    <col min="8199" max="8199" width="23.5703125" style="401" bestFit="1" customWidth="1"/>
    <col min="8200" max="8200" width="10.140625" style="401" bestFit="1" customWidth="1"/>
    <col min="8201" max="8445" width="9.140625" style="401"/>
    <col min="8446" max="8446" width="5" style="401" customWidth="1"/>
    <col min="8447" max="8447" width="18" style="401" customWidth="1"/>
    <col min="8448" max="8448" width="33" style="401" customWidth="1"/>
    <col min="8449" max="8449" width="14" style="401" customWidth="1"/>
    <col min="8450" max="8453" width="13.28515625" style="401" customWidth="1"/>
    <col min="8454" max="8454" width="20.140625" style="401" customWidth="1"/>
    <col min="8455" max="8455" width="23.5703125" style="401" bestFit="1" customWidth="1"/>
    <col min="8456" max="8456" width="10.140625" style="401" bestFit="1" customWidth="1"/>
    <col min="8457" max="8701" width="9.140625" style="401"/>
    <col min="8702" max="8702" width="5" style="401" customWidth="1"/>
    <col min="8703" max="8703" width="18" style="401" customWidth="1"/>
    <col min="8704" max="8704" width="33" style="401" customWidth="1"/>
    <col min="8705" max="8705" width="14" style="401" customWidth="1"/>
    <col min="8706" max="8709" width="13.28515625" style="401" customWidth="1"/>
    <col min="8710" max="8710" width="20.140625" style="401" customWidth="1"/>
    <col min="8711" max="8711" width="23.5703125" style="401" bestFit="1" customWidth="1"/>
    <col min="8712" max="8712" width="10.140625" style="401" bestFit="1" customWidth="1"/>
    <col min="8713" max="8957" width="9.140625" style="401"/>
    <col min="8958" max="8958" width="5" style="401" customWidth="1"/>
    <col min="8959" max="8959" width="18" style="401" customWidth="1"/>
    <col min="8960" max="8960" width="33" style="401" customWidth="1"/>
    <col min="8961" max="8961" width="14" style="401" customWidth="1"/>
    <col min="8962" max="8965" width="13.28515625" style="401" customWidth="1"/>
    <col min="8966" max="8966" width="20.140625" style="401" customWidth="1"/>
    <col min="8967" max="8967" width="23.5703125" style="401" bestFit="1" customWidth="1"/>
    <col min="8968" max="8968" width="10.140625" style="401" bestFit="1" customWidth="1"/>
    <col min="8969" max="9213" width="9.140625" style="401"/>
    <col min="9214" max="9214" width="5" style="401" customWidth="1"/>
    <col min="9215" max="9215" width="18" style="401" customWidth="1"/>
    <col min="9216" max="9216" width="33" style="401" customWidth="1"/>
    <col min="9217" max="9217" width="14" style="401" customWidth="1"/>
    <col min="9218" max="9221" width="13.28515625" style="401" customWidth="1"/>
    <col min="9222" max="9222" width="20.140625" style="401" customWidth="1"/>
    <col min="9223" max="9223" width="23.5703125" style="401" bestFit="1" customWidth="1"/>
    <col min="9224" max="9224" width="10.140625" style="401" bestFit="1" customWidth="1"/>
    <col min="9225" max="9469" width="9.140625" style="401"/>
    <col min="9470" max="9470" width="5" style="401" customWidth="1"/>
    <col min="9471" max="9471" width="18" style="401" customWidth="1"/>
    <col min="9472" max="9472" width="33" style="401" customWidth="1"/>
    <col min="9473" max="9473" width="14" style="401" customWidth="1"/>
    <col min="9474" max="9477" width="13.28515625" style="401" customWidth="1"/>
    <col min="9478" max="9478" width="20.140625" style="401" customWidth="1"/>
    <col min="9479" max="9479" width="23.5703125" style="401" bestFit="1" customWidth="1"/>
    <col min="9480" max="9480" width="10.140625" style="401" bestFit="1" customWidth="1"/>
    <col min="9481" max="9725" width="9.140625" style="401"/>
    <col min="9726" max="9726" width="5" style="401" customWidth="1"/>
    <col min="9727" max="9727" width="18" style="401" customWidth="1"/>
    <col min="9728" max="9728" width="33" style="401" customWidth="1"/>
    <col min="9729" max="9729" width="14" style="401" customWidth="1"/>
    <col min="9730" max="9733" width="13.28515625" style="401" customWidth="1"/>
    <col min="9734" max="9734" width="20.140625" style="401" customWidth="1"/>
    <col min="9735" max="9735" width="23.5703125" style="401" bestFit="1" customWidth="1"/>
    <col min="9736" max="9736" width="10.140625" style="401" bestFit="1" customWidth="1"/>
    <col min="9737" max="9981" width="9.140625" style="401"/>
    <col min="9982" max="9982" width="5" style="401" customWidth="1"/>
    <col min="9983" max="9983" width="18" style="401" customWidth="1"/>
    <col min="9984" max="9984" width="33" style="401" customWidth="1"/>
    <col min="9985" max="9985" width="14" style="401" customWidth="1"/>
    <col min="9986" max="9989" width="13.28515625" style="401" customWidth="1"/>
    <col min="9990" max="9990" width="20.140625" style="401" customWidth="1"/>
    <col min="9991" max="9991" width="23.5703125" style="401" bestFit="1" customWidth="1"/>
    <col min="9992" max="9992" width="10.140625" style="401" bestFit="1" customWidth="1"/>
    <col min="9993" max="10237" width="9.140625" style="401"/>
    <col min="10238" max="10238" width="5" style="401" customWidth="1"/>
    <col min="10239" max="10239" width="18" style="401" customWidth="1"/>
    <col min="10240" max="10240" width="33" style="401" customWidth="1"/>
    <col min="10241" max="10241" width="14" style="401" customWidth="1"/>
    <col min="10242" max="10245" width="13.28515625" style="401" customWidth="1"/>
    <col min="10246" max="10246" width="20.140625" style="401" customWidth="1"/>
    <col min="10247" max="10247" width="23.5703125" style="401" bestFit="1" customWidth="1"/>
    <col min="10248" max="10248" width="10.140625" style="401" bestFit="1" customWidth="1"/>
    <col min="10249" max="10493" width="9.140625" style="401"/>
    <col min="10494" max="10494" width="5" style="401" customWidth="1"/>
    <col min="10495" max="10495" width="18" style="401" customWidth="1"/>
    <col min="10496" max="10496" width="33" style="401" customWidth="1"/>
    <col min="10497" max="10497" width="14" style="401" customWidth="1"/>
    <col min="10498" max="10501" width="13.28515625" style="401" customWidth="1"/>
    <col min="10502" max="10502" width="20.140625" style="401" customWidth="1"/>
    <col min="10503" max="10503" width="23.5703125" style="401" bestFit="1" customWidth="1"/>
    <col min="10504" max="10504" width="10.140625" style="401" bestFit="1" customWidth="1"/>
    <col min="10505" max="10749" width="9.140625" style="401"/>
    <col min="10750" max="10750" width="5" style="401" customWidth="1"/>
    <col min="10751" max="10751" width="18" style="401" customWidth="1"/>
    <col min="10752" max="10752" width="33" style="401" customWidth="1"/>
    <col min="10753" max="10753" width="14" style="401" customWidth="1"/>
    <col min="10754" max="10757" width="13.28515625" style="401" customWidth="1"/>
    <col min="10758" max="10758" width="20.140625" style="401" customWidth="1"/>
    <col min="10759" max="10759" width="23.5703125" style="401" bestFit="1" customWidth="1"/>
    <col min="10760" max="10760" width="10.140625" style="401" bestFit="1" customWidth="1"/>
    <col min="10761" max="11005" width="9.140625" style="401"/>
    <col min="11006" max="11006" width="5" style="401" customWidth="1"/>
    <col min="11007" max="11007" width="18" style="401" customWidth="1"/>
    <col min="11008" max="11008" width="33" style="401" customWidth="1"/>
    <col min="11009" max="11009" width="14" style="401" customWidth="1"/>
    <col min="11010" max="11013" width="13.28515625" style="401" customWidth="1"/>
    <col min="11014" max="11014" width="20.140625" style="401" customWidth="1"/>
    <col min="11015" max="11015" width="23.5703125" style="401" bestFit="1" customWidth="1"/>
    <col min="11016" max="11016" width="10.140625" style="401" bestFit="1" customWidth="1"/>
    <col min="11017" max="11261" width="9.140625" style="401"/>
    <col min="11262" max="11262" width="5" style="401" customWidth="1"/>
    <col min="11263" max="11263" width="18" style="401" customWidth="1"/>
    <col min="11264" max="11264" width="33" style="401" customWidth="1"/>
    <col min="11265" max="11265" width="14" style="401" customWidth="1"/>
    <col min="11266" max="11269" width="13.28515625" style="401" customWidth="1"/>
    <col min="11270" max="11270" width="20.140625" style="401" customWidth="1"/>
    <col min="11271" max="11271" width="23.5703125" style="401" bestFit="1" customWidth="1"/>
    <col min="11272" max="11272" width="10.140625" style="401" bestFit="1" customWidth="1"/>
    <col min="11273" max="11517" width="9.140625" style="401"/>
    <col min="11518" max="11518" width="5" style="401" customWidth="1"/>
    <col min="11519" max="11519" width="18" style="401" customWidth="1"/>
    <col min="11520" max="11520" width="33" style="401" customWidth="1"/>
    <col min="11521" max="11521" width="14" style="401" customWidth="1"/>
    <col min="11522" max="11525" width="13.28515625" style="401" customWidth="1"/>
    <col min="11526" max="11526" width="20.140625" style="401" customWidth="1"/>
    <col min="11527" max="11527" width="23.5703125" style="401" bestFit="1" customWidth="1"/>
    <col min="11528" max="11528" width="10.140625" style="401" bestFit="1" customWidth="1"/>
    <col min="11529" max="11773" width="9.140625" style="401"/>
    <col min="11774" max="11774" width="5" style="401" customWidth="1"/>
    <col min="11775" max="11775" width="18" style="401" customWidth="1"/>
    <col min="11776" max="11776" width="33" style="401" customWidth="1"/>
    <col min="11777" max="11777" width="14" style="401" customWidth="1"/>
    <col min="11778" max="11781" width="13.28515625" style="401" customWidth="1"/>
    <col min="11782" max="11782" width="20.140625" style="401" customWidth="1"/>
    <col min="11783" max="11783" width="23.5703125" style="401" bestFit="1" customWidth="1"/>
    <col min="11784" max="11784" width="10.140625" style="401" bestFit="1" customWidth="1"/>
    <col min="11785" max="12029" width="9.140625" style="401"/>
    <col min="12030" max="12030" width="5" style="401" customWidth="1"/>
    <col min="12031" max="12031" width="18" style="401" customWidth="1"/>
    <col min="12032" max="12032" width="33" style="401" customWidth="1"/>
    <col min="12033" max="12033" width="14" style="401" customWidth="1"/>
    <col min="12034" max="12037" width="13.28515625" style="401" customWidth="1"/>
    <col min="12038" max="12038" width="20.140625" style="401" customWidth="1"/>
    <col min="12039" max="12039" width="23.5703125" style="401" bestFit="1" customWidth="1"/>
    <col min="12040" max="12040" width="10.140625" style="401" bestFit="1" customWidth="1"/>
    <col min="12041" max="12285" width="9.140625" style="401"/>
    <col min="12286" max="12286" width="5" style="401" customWidth="1"/>
    <col min="12287" max="12287" width="18" style="401" customWidth="1"/>
    <col min="12288" max="12288" width="33" style="401" customWidth="1"/>
    <col min="12289" max="12289" width="14" style="401" customWidth="1"/>
    <col min="12290" max="12293" width="13.28515625" style="401" customWidth="1"/>
    <col min="12294" max="12294" width="20.140625" style="401" customWidth="1"/>
    <col min="12295" max="12295" width="23.5703125" style="401" bestFit="1" customWidth="1"/>
    <col min="12296" max="12296" width="10.140625" style="401" bestFit="1" customWidth="1"/>
    <col min="12297" max="12541" width="9.140625" style="401"/>
    <col min="12542" max="12542" width="5" style="401" customWidth="1"/>
    <col min="12543" max="12543" width="18" style="401" customWidth="1"/>
    <col min="12544" max="12544" width="33" style="401" customWidth="1"/>
    <col min="12545" max="12545" width="14" style="401" customWidth="1"/>
    <col min="12546" max="12549" width="13.28515625" style="401" customWidth="1"/>
    <col min="12550" max="12550" width="20.140625" style="401" customWidth="1"/>
    <col min="12551" max="12551" width="23.5703125" style="401" bestFit="1" customWidth="1"/>
    <col min="12552" max="12552" width="10.140625" style="401" bestFit="1" customWidth="1"/>
    <col min="12553" max="12797" width="9.140625" style="401"/>
    <col min="12798" max="12798" width="5" style="401" customWidth="1"/>
    <col min="12799" max="12799" width="18" style="401" customWidth="1"/>
    <col min="12800" max="12800" width="33" style="401" customWidth="1"/>
    <col min="12801" max="12801" width="14" style="401" customWidth="1"/>
    <col min="12802" max="12805" width="13.28515625" style="401" customWidth="1"/>
    <col min="12806" max="12806" width="20.140625" style="401" customWidth="1"/>
    <col min="12807" max="12807" width="23.5703125" style="401" bestFit="1" customWidth="1"/>
    <col min="12808" max="12808" width="10.140625" style="401" bestFit="1" customWidth="1"/>
    <col min="12809" max="13053" width="9.140625" style="401"/>
    <col min="13054" max="13054" width="5" style="401" customWidth="1"/>
    <col min="13055" max="13055" width="18" style="401" customWidth="1"/>
    <col min="13056" max="13056" width="33" style="401" customWidth="1"/>
    <col min="13057" max="13057" width="14" style="401" customWidth="1"/>
    <col min="13058" max="13061" width="13.28515625" style="401" customWidth="1"/>
    <col min="13062" max="13062" width="20.140625" style="401" customWidth="1"/>
    <col min="13063" max="13063" width="23.5703125" style="401" bestFit="1" customWidth="1"/>
    <col min="13064" max="13064" width="10.140625" style="401" bestFit="1" customWidth="1"/>
    <col min="13065" max="13309" width="9.140625" style="401"/>
    <col min="13310" max="13310" width="5" style="401" customWidth="1"/>
    <col min="13311" max="13311" width="18" style="401" customWidth="1"/>
    <col min="13312" max="13312" width="33" style="401" customWidth="1"/>
    <col min="13313" max="13313" width="14" style="401" customWidth="1"/>
    <col min="13314" max="13317" width="13.28515625" style="401" customWidth="1"/>
    <col min="13318" max="13318" width="20.140625" style="401" customWidth="1"/>
    <col min="13319" max="13319" width="23.5703125" style="401" bestFit="1" customWidth="1"/>
    <col min="13320" max="13320" width="10.140625" style="401" bestFit="1" customWidth="1"/>
    <col min="13321" max="13565" width="9.140625" style="401"/>
    <col min="13566" max="13566" width="5" style="401" customWidth="1"/>
    <col min="13567" max="13567" width="18" style="401" customWidth="1"/>
    <col min="13568" max="13568" width="33" style="401" customWidth="1"/>
    <col min="13569" max="13569" width="14" style="401" customWidth="1"/>
    <col min="13570" max="13573" width="13.28515625" style="401" customWidth="1"/>
    <col min="13574" max="13574" width="20.140625" style="401" customWidth="1"/>
    <col min="13575" max="13575" width="23.5703125" style="401" bestFit="1" customWidth="1"/>
    <col min="13576" max="13576" width="10.140625" style="401" bestFit="1" customWidth="1"/>
    <col min="13577" max="13821" width="9.140625" style="401"/>
    <col min="13822" max="13822" width="5" style="401" customWidth="1"/>
    <col min="13823" max="13823" width="18" style="401" customWidth="1"/>
    <col min="13824" max="13824" width="33" style="401" customWidth="1"/>
    <col min="13825" max="13825" width="14" style="401" customWidth="1"/>
    <col min="13826" max="13829" width="13.28515625" style="401" customWidth="1"/>
    <col min="13830" max="13830" width="20.140625" style="401" customWidth="1"/>
    <col min="13831" max="13831" width="23.5703125" style="401" bestFit="1" customWidth="1"/>
    <col min="13832" max="13832" width="10.140625" style="401" bestFit="1" customWidth="1"/>
    <col min="13833" max="14077" width="9.140625" style="401"/>
    <col min="14078" max="14078" width="5" style="401" customWidth="1"/>
    <col min="14079" max="14079" width="18" style="401" customWidth="1"/>
    <col min="14080" max="14080" width="33" style="401" customWidth="1"/>
    <col min="14081" max="14081" width="14" style="401" customWidth="1"/>
    <col min="14082" max="14085" width="13.28515625" style="401" customWidth="1"/>
    <col min="14086" max="14086" width="20.140625" style="401" customWidth="1"/>
    <col min="14087" max="14087" width="23.5703125" style="401" bestFit="1" customWidth="1"/>
    <col min="14088" max="14088" width="10.140625" style="401" bestFit="1" customWidth="1"/>
    <col min="14089" max="14333" width="9.140625" style="401"/>
    <col min="14334" max="14334" width="5" style="401" customWidth="1"/>
    <col min="14335" max="14335" width="18" style="401" customWidth="1"/>
    <col min="14336" max="14336" width="33" style="401" customWidth="1"/>
    <col min="14337" max="14337" width="14" style="401" customWidth="1"/>
    <col min="14338" max="14341" width="13.28515625" style="401" customWidth="1"/>
    <col min="14342" max="14342" width="20.140625" style="401" customWidth="1"/>
    <col min="14343" max="14343" width="23.5703125" style="401" bestFit="1" customWidth="1"/>
    <col min="14344" max="14344" width="10.140625" style="401" bestFit="1" customWidth="1"/>
    <col min="14345" max="14589" width="9.140625" style="401"/>
    <col min="14590" max="14590" width="5" style="401" customWidth="1"/>
    <col min="14591" max="14591" width="18" style="401" customWidth="1"/>
    <col min="14592" max="14592" width="33" style="401" customWidth="1"/>
    <col min="14593" max="14593" width="14" style="401" customWidth="1"/>
    <col min="14594" max="14597" width="13.28515625" style="401" customWidth="1"/>
    <col min="14598" max="14598" width="20.140625" style="401" customWidth="1"/>
    <col min="14599" max="14599" width="23.5703125" style="401" bestFit="1" customWidth="1"/>
    <col min="14600" max="14600" width="10.140625" style="401" bestFit="1" customWidth="1"/>
    <col min="14601" max="14845" width="9.140625" style="401"/>
    <col min="14846" max="14846" width="5" style="401" customWidth="1"/>
    <col min="14847" max="14847" width="18" style="401" customWidth="1"/>
    <col min="14848" max="14848" width="33" style="401" customWidth="1"/>
    <col min="14849" max="14849" width="14" style="401" customWidth="1"/>
    <col min="14850" max="14853" width="13.28515625" style="401" customWidth="1"/>
    <col min="14854" max="14854" width="20.140625" style="401" customWidth="1"/>
    <col min="14855" max="14855" width="23.5703125" style="401" bestFit="1" customWidth="1"/>
    <col min="14856" max="14856" width="10.140625" style="401" bestFit="1" customWidth="1"/>
    <col min="14857" max="15101" width="9.140625" style="401"/>
    <col min="15102" max="15102" width="5" style="401" customWidth="1"/>
    <col min="15103" max="15103" width="18" style="401" customWidth="1"/>
    <col min="15104" max="15104" width="33" style="401" customWidth="1"/>
    <col min="15105" max="15105" width="14" style="401" customWidth="1"/>
    <col min="15106" max="15109" width="13.28515625" style="401" customWidth="1"/>
    <col min="15110" max="15110" width="20.140625" style="401" customWidth="1"/>
    <col min="15111" max="15111" width="23.5703125" style="401" bestFit="1" customWidth="1"/>
    <col min="15112" max="15112" width="10.140625" style="401" bestFit="1" customWidth="1"/>
    <col min="15113" max="15357" width="9.140625" style="401"/>
    <col min="15358" max="15358" width="5" style="401" customWidth="1"/>
    <col min="15359" max="15359" width="18" style="401" customWidth="1"/>
    <col min="15360" max="15360" width="33" style="401" customWidth="1"/>
    <col min="15361" max="15361" width="14" style="401" customWidth="1"/>
    <col min="15362" max="15365" width="13.28515625" style="401" customWidth="1"/>
    <col min="15366" max="15366" width="20.140625" style="401" customWidth="1"/>
    <col min="15367" max="15367" width="23.5703125" style="401" bestFit="1" customWidth="1"/>
    <col min="15368" max="15368" width="10.140625" style="401" bestFit="1" customWidth="1"/>
    <col min="15369" max="15613" width="9.140625" style="401"/>
    <col min="15614" max="15614" width="5" style="401" customWidth="1"/>
    <col min="15615" max="15615" width="18" style="401" customWidth="1"/>
    <col min="15616" max="15616" width="33" style="401" customWidth="1"/>
    <col min="15617" max="15617" width="14" style="401" customWidth="1"/>
    <col min="15618" max="15621" width="13.28515625" style="401" customWidth="1"/>
    <col min="15622" max="15622" width="20.140625" style="401" customWidth="1"/>
    <col min="15623" max="15623" width="23.5703125" style="401" bestFit="1" customWidth="1"/>
    <col min="15624" max="15624" width="10.140625" style="401" bestFit="1" customWidth="1"/>
    <col min="15625" max="15869" width="9.140625" style="401"/>
    <col min="15870" max="15870" width="5" style="401" customWidth="1"/>
    <col min="15871" max="15871" width="18" style="401" customWidth="1"/>
    <col min="15872" max="15872" width="33" style="401" customWidth="1"/>
    <col min="15873" max="15873" width="14" style="401" customWidth="1"/>
    <col min="15874" max="15877" width="13.28515625" style="401" customWidth="1"/>
    <col min="15878" max="15878" width="20.140625" style="401" customWidth="1"/>
    <col min="15879" max="15879" width="23.5703125" style="401" bestFit="1" customWidth="1"/>
    <col min="15880" max="15880" width="10.140625" style="401" bestFit="1" customWidth="1"/>
    <col min="15881" max="16125" width="9.140625" style="401"/>
    <col min="16126" max="16126" width="5" style="401" customWidth="1"/>
    <col min="16127" max="16127" width="18" style="401" customWidth="1"/>
    <col min="16128" max="16128" width="33" style="401" customWidth="1"/>
    <col min="16129" max="16129" width="14" style="401" customWidth="1"/>
    <col min="16130" max="16133" width="13.28515625" style="401" customWidth="1"/>
    <col min="16134" max="16134" width="20.140625" style="401" customWidth="1"/>
    <col min="16135" max="16135" width="23.5703125" style="401" bestFit="1" customWidth="1"/>
    <col min="16136" max="16136" width="10.140625" style="401" bestFit="1" customWidth="1"/>
    <col min="16137" max="16384" width="9.140625" style="401"/>
  </cols>
  <sheetData>
    <row r="1" spans="1:9" s="102" customFormat="1" ht="16.5" hidden="1" customHeight="1" x14ac:dyDescent="0.3">
      <c r="B1" s="395"/>
      <c r="C1" s="396"/>
      <c r="D1" s="396"/>
      <c r="E1" s="396"/>
      <c r="F1" s="169" t="s">
        <v>348</v>
      </c>
      <c r="G1" s="138"/>
      <c r="H1" s="138"/>
    </row>
    <row r="2" spans="1:9" s="102" customFormat="1" ht="18.75" hidden="1" customHeight="1" x14ac:dyDescent="0.3">
      <c r="B2" s="395"/>
      <c r="C2" s="396"/>
      <c r="D2" s="396"/>
      <c r="E2" s="396"/>
      <c r="F2" s="397"/>
      <c r="G2" s="138"/>
      <c r="H2" s="138"/>
    </row>
    <row r="3" spans="1:9" s="102" customFormat="1" ht="18.75" hidden="1" customHeight="1" x14ac:dyDescent="0.3">
      <c r="B3" s="395"/>
      <c r="C3" s="396"/>
      <c r="D3" s="396"/>
      <c r="E3" s="396"/>
      <c r="F3" s="397"/>
      <c r="G3" s="138"/>
      <c r="H3" s="138"/>
    </row>
    <row r="4" spans="1:9" s="102" customFormat="1" ht="18.75" hidden="1" customHeight="1" x14ac:dyDescent="0.3">
      <c r="B4" s="395"/>
      <c r="C4" s="396"/>
      <c r="D4" s="396"/>
      <c r="E4" s="396"/>
      <c r="F4" s="397"/>
      <c r="G4" s="138"/>
      <c r="H4" s="138"/>
    </row>
    <row r="5" spans="1:9" s="102" customFormat="1" ht="18.75" hidden="1" customHeight="1" x14ac:dyDescent="0.3">
      <c r="B5" s="395"/>
      <c r="C5" s="396"/>
      <c r="D5" s="396"/>
      <c r="E5" s="396"/>
      <c r="F5" s="397"/>
      <c r="G5" s="138"/>
      <c r="H5" s="138"/>
    </row>
    <row r="6" spans="1:9" s="102" customFormat="1" ht="18.75" hidden="1" customHeight="1" x14ac:dyDescent="0.3">
      <c r="B6" s="395"/>
      <c r="C6" s="396"/>
      <c r="D6" s="396"/>
      <c r="E6" s="396"/>
      <c r="G6" s="138"/>
      <c r="H6" s="138"/>
    </row>
    <row r="7" spans="1:9" ht="28.5" customHeight="1" x14ac:dyDescent="0.25">
      <c r="A7" s="398"/>
      <c r="B7" s="399"/>
      <c r="C7" s="399"/>
      <c r="D7" s="399"/>
      <c r="E7" s="399"/>
      <c r="F7" s="400" t="s">
        <v>872</v>
      </c>
    </row>
    <row r="8" spans="1:9" ht="35.25" customHeight="1" x14ac:dyDescent="0.25">
      <c r="A8" s="1178" t="s">
        <v>608</v>
      </c>
      <c r="B8" s="1178"/>
      <c r="C8" s="1178"/>
      <c r="D8" s="1178"/>
      <c r="E8" s="1178"/>
      <c r="F8" s="1178"/>
      <c r="G8" s="925"/>
      <c r="H8" s="925"/>
      <c r="I8" s="925"/>
    </row>
    <row r="9" spans="1:9" s="402" customFormat="1" ht="27" customHeight="1" x14ac:dyDescent="0.3">
      <c r="A9" s="1179" t="s">
        <v>880</v>
      </c>
      <c r="B9" s="1179"/>
      <c r="C9" s="1179"/>
      <c r="D9" s="1179"/>
      <c r="E9" s="1179"/>
      <c r="F9" s="1179"/>
      <c r="G9" s="410"/>
      <c r="H9" s="410"/>
    </row>
    <row r="10" spans="1:9" ht="19.5" customHeight="1" x14ac:dyDescent="0.3">
      <c r="A10" s="411" t="s">
        <v>349</v>
      </c>
      <c r="B10" s="210"/>
      <c r="C10" s="210"/>
      <c r="D10" s="210"/>
      <c r="E10" s="210"/>
      <c r="F10" s="210"/>
    </row>
    <row r="11" spans="1:9" s="102" customFormat="1" ht="39.75" customHeight="1" x14ac:dyDescent="0.3">
      <c r="A11" s="1280" t="s">
        <v>871</v>
      </c>
      <c r="B11" s="1280"/>
      <c r="C11" s="1280"/>
      <c r="D11" s="1280"/>
      <c r="E11" s="1280"/>
      <c r="F11" s="1280"/>
      <c r="G11" s="159"/>
      <c r="H11" s="159"/>
      <c r="I11" s="159"/>
    </row>
    <row r="12" spans="1:9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138"/>
      <c r="H12" s="138"/>
    </row>
    <row r="13" spans="1:9" s="102" customFormat="1" ht="17.25" customHeight="1" x14ac:dyDescent="0.3">
      <c r="A13" s="412"/>
      <c r="B13" s="412"/>
      <c r="C13" s="412"/>
      <c r="D13" s="412"/>
      <c r="E13" s="413"/>
      <c r="F13" s="412"/>
      <c r="G13" s="138"/>
      <c r="H13" s="138"/>
    </row>
    <row r="14" spans="1:9" ht="41.25" customHeight="1" x14ac:dyDescent="0.25">
      <c r="A14" s="1281" t="s">
        <v>351</v>
      </c>
      <c r="B14" s="1281" t="s">
        <v>873</v>
      </c>
      <c r="C14" s="1281" t="s">
        <v>874</v>
      </c>
      <c r="D14" s="1281" t="s">
        <v>408</v>
      </c>
      <c r="E14" s="1281" t="s">
        <v>875</v>
      </c>
      <c r="F14" s="1284" t="s">
        <v>876</v>
      </c>
    </row>
    <row r="15" spans="1:9" ht="18" customHeight="1" x14ac:dyDescent="0.25">
      <c r="A15" s="1282"/>
      <c r="B15" s="1282"/>
      <c r="C15" s="1282"/>
      <c r="D15" s="1282"/>
      <c r="E15" s="1282"/>
      <c r="F15" s="1285"/>
    </row>
    <row r="16" spans="1:9" ht="53.25" customHeight="1" x14ac:dyDescent="0.25">
      <c r="A16" s="1282"/>
      <c r="B16" s="1282"/>
      <c r="C16" s="1282"/>
      <c r="D16" s="1283"/>
      <c r="E16" s="1283"/>
      <c r="F16" s="1285"/>
    </row>
    <row r="17" spans="1:9" s="408" customFormat="1" ht="22.5" customHeight="1" x14ac:dyDescent="0.25">
      <c r="A17" s="930">
        <v>1</v>
      </c>
      <c r="B17" s="930">
        <v>2</v>
      </c>
      <c r="C17" s="930">
        <v>3</v>
      </c>
      <c r="D17" s="930">
        <v>4</v>
      </c>
      <c r="E17" s="930">
        <v>5</v>
      </c>
      <c r="F17" s="931" t="s">
        <v>877</v>
      </c>
      <c r="G17" s="407"/>
      <c r="H17" s="407"/>
    </row>
    <row r="18" spans="1:9" ht="57.75" customHeight="1" x14ac:dyDescent="0.3">
      <c r="A18" s="932">
        <v>1</v>
      </c>
      <c r="B18" s="933" t="s">
        <v>878</v>
      </c>
      <c r="C18" s="934">
        <f>F18/E18/D18</f>
        <v>9.0015359999999998</v>
      </c>
      <c r="D18" s="934">
        <v>4</v>
      </c>
      <c r="E18" s="935">
        <v>5000</v>
      </c>
      <c r="F18" s="936">
        <v>180030.72</v>
      </c>
      <c r="I18" s="101"/>
    </row>
    <row r="19" spans="1:9" ht="36" customHeight="1" x14ac:dyDescent="0.25">
      <c r="A19" s="1279" t="s">
        <v>364</v>
      </c>
      <c r="B19" s="1279"/>
      <c r="C19" s="937">
        <f>SUM(C18:C18)</f>
        <v>9.0015359999999998</v>
      </c>
      <c r="D19" s="937">
        <f>SUM(D18:D18)</f>
        <v>4</v>
      </c>
      <c r="E19" s="937">
        <f>SUM(E18:E18)</f>
        <v>5000</v>
      </c>
      <c r="F19" s="936">
        <f>ROUND(F18,2)</f>
        <v>180030.72</v>
      </c>
    </row>
    <row r="20" spans="1:9" x14ac:dyDescent="0.25">
      <c r="A20" s="926"/>
      <c r="B20" s="926"/>
      <c r="C20" s="926"/>
      <c r="D20" s="926"/>
      <c r="E20" s="926"/>
      <c r="F20" s="927"/>
    </row>
    <row r="21" spans="1:9" s="912" customFormat="1" ht="23.25" customHeight="1" x14ac:dyDescent="0.25">
      <c r="A21" s="910" t="s">
        <v>541</v>
      </c>
      <c r="E21" s="909"/>
      <c r="F21" s="916" t="s">
        <v>694</v>
      </c>
    </row>
    <row r="22" spans="1:9" s="911" customFormat="1" ht="12.75" x14ac:dyDescent="0.25">
      <c r="E22" s="938" t="s">
        <v>171</v>
      </c>
      <c r="F22" s="895" t="s">
        <v>172</v>
      </c>
    </row>
    <row r="23" spans="1:9" s="912" customFormat="1" ht="18.75" x14ac:dyDescent="0.25">
      <c r="F23" s="82"/>
    </row>
    <row r="24" spans="1:9" s="912" customFormat="1" ht="23.25" customHeight="1" x14ac:dyDescent="0.25">
      <c r="A24" s="910" t="s">
        <v>173</v>
      </c>
      <c r="E24" s="909"/>
      <c r="F24" s="1002" t="s">
        <v>810</v>
      </c>
    </row>
    <row r="25" spans="1:9" s="911" customFormat="1" ht="12.75" x14ac:dyDescent="0.25">
      <c r="E25" s="938" t="s">
        <v>171</v>
      </c>
      <c r="F25" s="895" t="s">
        <v>172</v>
      </c>
    </row>
    <row r="35" s="401" customFormat="1" hidden="1" x14ac:dyDescent="0.25"/>
    <row r="36" s="401" customFormat="1" hidden="1" x14ac:dyDescent="0.25"/>
    <row r="37" s="401" customFormat="1" hidden="1" x14ac:dyDescent="0.25"/>
    <row r="38" s="401" customFormat="1" hidden="1" x14ac:dyDescent="0.25"/>
    <row r="39" s="401" customFormat="1" hidden="1" x14ac:dyDescent="0.25"/>
    <row r="40" s="401" customFormat="1" hidden="1" x14ac:dyDescent="0.25"/>
    <row r="41" s="401" customFormat="1" hidden="1" x14ac:dyDescent="0.25"/>
    <row r="46" s="401" customFormat="1" hidden="1" x14ac:dyDescent="0.25"/>
    <row r="47" s="401" customFormat="1" hidden="1" x14ac:dyDescent="0.25"/>
    <row r="48" s="401" customFormat="1" hidden="1" x14ac:dyDescent="0.25"/>
    <row r="49" s="401" customFormat="1" hidden="1" x14ac:dyDescent="0.25"/>
    <row r="50" s="401" customFormat="1" hidden="1" x14ac:dyDescent="0.25"/>
    <row r="51" s="401" customFormat="1" hidden="1" x14ac:dyDescent="0.25"/>
    <row r="52" s="401" customFormat="1" hidden="1" x14ac:dyDescent="0.25"/>
    <row r="53" s="401" customFormat="1" hidden="1" x14ac:dyDescent="0.25"/>
    <row r="57" s="401" customFormat="1" hidden="1" x14ac:dyDescent="0.25"/>
    <row r="58" s="401" customFormat="1" hidden="1" x14ac:dyDescent="0.25"/>
    <row r="59" s="401" customFormat="1" hidden="1" x14ac:dyDescent="0.25"/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I59"/>
  <sheetViews>
    <sheetView view="pageBreakPreview" topLeftCell="A7" zoomScale="60" workbookViewId="0">
      <selection activeCell="F21" sqref="F21:F25"/>
    </sheetView>
  </sheetViews>
  <sheetFormatPr defaultRowHeight="18" x14ac:dyDescent="0.25"/>
  <cols>
    <col min="1" max="1" width="5" style="401" customWidth="1"/>
    <col min="2" max="2" width="53.42578125" style="401" customWidth="1"/>
    <col min="3" max="6" width="27.7109375" style="401" customWidth="1"/>
    <col min="7" max="7" width="23.5703125" style="101" bestFit="1" customWidth="1"/>
    <col min="8" max="8" width="10.140625" style="101" bestFit="1" customWidth="1"/>
    <col min="9" max="15" width="9.140625" style="401"/>
    <col min="16" max="16" width="27" style="401" customWidth="1"/>
    <col min="17" max="253" width="9.140625" style="401"/>
    <col min="254" max="254" width="5" style="401" customWidth="1"/>
    <col min="255" max="255" width="18" style="401" customWidth="1"/>
    <col min="256" max="256" width="33" style="401" customWidth="1"/>
    <col min="257" max="257" width="14" style="401" customWidth="1"/>
    <col min="258" max="261" width="13.28515625" style="401" customWidth="1"/>
    <col min="262" max="262" width="20.140625" style="401" customWidth="1"/>
    <col min="263" max="263" width="23.5703125" style="401" bestFit="1" customWidth="1"/>
    <col min="264" max="264" width="10.140625" style="401" bestFit="1" customWidth="1"/>
    <col min="265" max="509" width="9.140625" style="401"/>
    <col min="510" max="510" width="5" style="401" customWidth="1"/>
    <col min="511" max="511" width="18" style="401" customWidth="1"/>
    <col min="512" max="512" width="33" style="401" customWidth="1"/>
    <col min="513" max="513" width="14" style="401" customWidth="1"/>
    <col min="514" max="517" width="13.28515625" style="401" customWidth="1"/>
    <col min="518" max="518" width="20.140625" style="401" customWidth="1"/>
    <col min="519" max="519" width="23.5703125" style="401" bestFit="1" customWidth="1"/>
    <col min="520" max="520" width="10.140625" style="401" bestFit="1" customWidth="1"/>
    <col min="521" max="765" width="9.140625" style="401"/>
    <col min="766" max="766" width="5" style="401" customWidth="1"/>
    <col min="767" max="767" width="18" style="401" customWidth="1"/>
    <col min="768" max="768" width="33" style="401" customWidth="1"/>
    <col min="769" max="769" width="14" style="401" customWidth="1"/>
    <col min="770" max="773" width="13.28515625" style="401" customWidth="1"/>
    <col min="774" max="774" width="20.140625" style="401" customWidth="1"/>
    <col min="775" max="775" width="23.5703125" style="401" bestFit="1" customWidth="1"/>
    <col min="776" max="776" width="10.140625" style="401" bestFit="1" customWidth="1"/>
    <col min="777" max="1021" width="9.140625" style="401"/>
    <col min="1022" max="1022" width="5" style="401" customWidth="1"/>
    <col min="1023" max="1023" width="18" style="401" customWidth="1"/>
    <col min="1024" max="1024" width="33" style="401" customWidth="1"/>
    <col min="1025" max="1025" width="14" style="401" customWidth="1"/>
    <col min="1026" max="1029" width="13.28515625" style="401" customWidth="1"/>
    <col min="1030" max="1030" width="20.140625" style="401" customWidth="1"/>
    <col min="1031" max="1031" width="23.5703125" style="401" bestFit="1" customWidth="1"/>
    <col min="1032" max="1032" width="10.140625" style="401" bestFit="1" customWidth="1"/>
    <col min="1033" max="1277" width="9.140625" style="401"/>
    <col min="1278" max="1278" width="5" style="401" customWidth="1"/>
    <col min="1279" max="1279" width="18" style="401" customWidth="1"/>
    <col min="1280" max="1280" width="33" style="401" customWidth="1"/>
    <col min="1281" max="1281" width="14" style="401" customWidth="1"/>
    <col min="1282" max="1285" width="13.28515625" style="401" customWidth="1"/>
    <col min="1286" max="1286" width="20.140625" style="401" customWidth="1"/>
    <col min="1287" max="1287" width="23.5703125" style="401" bestFit="1" customWidth="1"/>
    <col min="1288" max="1288" width="10.140625" style="401" bestFit="1" customWidth="1"/>
    <col min="1289" max="1533" width="9.140625" style="401"/>
    <col min="1534" max="1534" width="5" style="401" customWidth="1"/>
    <col min="1535" max="1535" width="18" style="401" customWidth="1"/>
    <col min="1536" max="1536" width="33" style="401" customWidth="1"/>
    <col min="1537" max="1537" width="14" style="401" customWidth="1"/>
    <col min="1538" max="1541" width="13.28515625" style="401" customWidth="1"/>
    <col min="1542" max="1542" width="20.140625" style="401" customWidth="1"/>
    <col min="1543" max="1543" width="23.5703125" style="401" bestFit="1" customWidth="1"/>
    <col min="1544" max="1544" width="10.140625" style="401" bestFit="1" customWidth="1"/>
    <col min="1545" max="1789" width="9.140625" style="401"/>
    <col min="1790" max="1790" width="5" style="401" customWidth="1"/>
    <col min="1791" max="1791" width="18" style="401" customWidth="1"/>
    <col min="1792" max="1792" width="33" style="401" customWidth="1"/>
    <col min="1793" max="1793" width="14" style="401" customWidth="1"/>
    <col min="1794" max="1797" width="13.28515625" style="401" customWidth="1"/>
    <col min="1798" max="1798" width="20.140625" style="401" customWidth="1"/>
    <col min="1799" max="1799" width="23.5703125" style="401" bestFit="1" customWidth="1"/>
    <col min="1800" max="1800" width="10.140625" style="401" bestFit="1" customWidth="1"/>
    <col min="1801" max="2045" width="9.140625" style="401"/>
    <col min="2046" max="2046" width="5" style="401" customWidth="1"/>
    <col min="2047" max="2047" width="18" style="401" customWidth="1"/>
    <col min="2048" max="2048" width="33" style="401" customWidth="1"/>
    <col min="2049" max="2049" width="14" style="401" customWidth="1"/>
    <col min="2050" max="2053" width="13.28515625" style="401" customWidth="1"/>
    <col min="2054" max="2054" width="20.140625" style="401" customWidth="1"/>
    <col min="2055" max="2055" width="23.5703125" style="401" bestFit="1" customWidth="1"/>
    <col min="2056" max="2056" width="10.140625" style="401" bestFit="1" customWidth="1"/>
    <col min="2057" max="2301" width="9.140625" style="401"/>
    <col min="2302" max="2302" width="5" style="401" customWidth="1"/>
    <col min="2303" max="2303" width="18" style="401" customWidth="1"/>
    <col min="2304" max="2304" width="33" style="401" customWidth="1"/>
    <col min="2305" max="2305" width="14" style="401" customWidth="1"/>
    <col min="2306" max="2309" width="13.28515625" style="401" customWidth="1"/>
    <col min="2310" max="2310" width="20.140625" style="401" customWidth="1"/>
    <col min="2311" max="2311" width="23.5703125" style="401" bestFit="1" customWidth="1"/>
    <col min="2312" max="2312" width="10.140625" style="401" bestFit="1" customWidth="1"/>
    <col min="2313" max="2557" width="9.140625" style="401"/>
    <col min="2558" max="2558" width="5" style="401" customWidth="1"/>
    <col min="2559" max="2559" width="18" style="401" customWidth="1"/>
    <col min="2560" max="2560" width="33" style="401" customWidth="1"/>
    <col min="2561" max="2561" width="14" style="401" customWidth="1"/>
    <col min="2562" max="2565" width="13.28515625" style="401" customWidth="1"/>
    <col min="2566" max="2566" width="20.140625" style="401" customWidth="1"/>
    <col min="2567" max="2567" width="23.5703125" style="401" bestFit="1" customWidth="1"/>
    <col min="2568" max="2568" width="10.140625" style="401" bestFit="1" customWidth="1"/>
    <col min="2569" max="2813" width="9.140625" style="401"/>
    <col min="2814" max="2814" width="5" style="401" customWidth="1"/>
    <col min="2815" max="2815" width="18" style="401" customWidth="1"/>
    <col min="2816" max="2816" width="33" style="401" customWidth="1"/>
    <col min="2817" max="2817" width="14" style="401" customWidth="1"/>
    <col min="2818" max="2821" width="13.28515625" style="401" customWidth="1"/>
    <col min="2822" max="2822" width="20.140625" style="401" customWidth="1"/>
    <col min="2823" max="2823" width="23.5703125" style="401" bestFit="1" customWidth="1"/>
    <col min="2824" max="2824" width="10.140625" style="401" bestFit="1" customWidth="1"/>
    <col min="2825" max="3069" width="9.140625" style="401"/>
    <col min="3070" max="3070" width="5" style="401" customWidth="1"/>
    <col min="3071" max="3071" width="18" style="401" customWidth="1"/>
    <col min="3072" max="3072" width="33" style="401" customWidth="1"/>
    <col min="3073" max="3073" width="14" style="401" customWidth="1"/>
    <col min="3074" max="3077" width="13.28515625" style="401" customWidth="1"/>
    <col min="3078" max="3078" width="20.140625" style="401" customWidth="1"/>
    <col min="3079" max="3079" width="23.5703125" style="401" bestFit="1" customWidth="1"/>
    <col min="3080" max="3080" width="10.140625" style="401" bestFit="1" customWidth="1"/>
    <col min="3081" max="3325" width="9.140625" style="401"/>
    <col min="3326" max="3326" width="5" style="401" customWidth="1"/>
    <col min="3327" max="3327" width="18" style="401" customWidth="1"/>
    <col min="3328" max="3328" width="33" style="401" customWidth="1"/>
    <col min="3329" max="3329" width="14" style="401" customWidth="1"/>
    <col min="3330" max="3333" width="13.28515625" style="401" customWidth="1"/>
    <col min="3334" max="3334" width="20.140625" style="401" customWidth="1"/>
    <col min="3335" max="3335" width="23.5703125" style="401" bestFit="1" customWidth="1"/>
    <col min="3336" max="3336" width="10.140625" style="401" bestFit="1" customWidth="1"/>
    <col min="3337" max="3581" width="9.140625" style="401"/>
    <col min="3582" max="3582" width="5" style="401" customWidth="1"/>
    <col min="3583" max="3583" width="18" style="401" customWidth="1"/>
    <col min="3584" max="3584" width="33" style="401" customWidth="1"/>
    <col min="3585" max="3585" width="14" style="401" customWidth="1"/>
    <col min="3586" max="3589" width="13.28515625" style="401" customWidth="1"/>
    <col min="3590" max="3590" width="20.140625" style="401" customWidth="1"/>
    <col min="3591" max="3591" width="23.5703125" style="401" bestFit="1" customWidth="1"/>
    <col min="3592" max="3592" width="10.140625" style="401" bestFit="1" customWidth="1"/>
    <col min="3593" max="3837" width="9.140625" style="401"/>
    <col min="3838" max="3838" width="5" style="401" customWidth="1"/>
    <col min="3839" max="3839" width="18" style="401" customWidth="1"/>
    <col min="3840" max="3840" width="33" style="401" customWidth="1"/>
    <col min="3841" max="3841" width="14" style="401" customWidth="1"/>
    <col min="3842" max="3845" width="13.28515625" style="401" customWidth="1"/>
    <col min="3846" max="3846" width="20.140625" style="401" customWidth="1"/>
    <col min="3847" max="3847" width="23.5703125" style="401" bestFit="1" customWidth="1"/>
    <col min="3848" max="3848" width="10.140625" style="401" bestFit="1" customWidth="1"/>
    <col min="3849" max="4093" width="9.140625" style="401"/>
    <col min="4094" max="4094" width="5" style="401" customWidth="1"/>
    <col min="4095" max="4095" width="18" style="401" customWidth="1"/>
    <col min="4096" max="4096" width="33" style="401" customWidth="1"/>
    <col min="4097" max="4097" width="14" style="401" customWidth="1"/>
    <col min="4098" max="4101" width="13.28515625" style="401" customWidth="1"/>
    <col min="4102" max="4102" width="20.140625" style="401" customWidth="1"/>
    <col min="4103" max="4103" width="23.5703125" style="401" bestFit="1" customWidth="1"/>
    <col min="4104" max="4104" width="10.140625" style="401" bestFit="1" customWidth="1"/>
    <col min="4105" max="4349" width="9.140625" style="401"/>
    <col min="4350" max="4350" width="5" style="401" customWidth="1"/>
    <col min="4351" max="4351" width="18" style="401" customWidth="1"/>
    <col min="4352" max="4352" width="33" style="401" customWidth="1"/>
    <col min="4353" max="4353" width="14" style="401" customWidth="1"/>
    <col min="4354" max="4357" width="13.28515625" style="401" customWidth="1"/>
    <col min="4358" max="4358" width="20.140625" style="401" customWidth="1"/>
    <col min="4359" max="4359" width="23.5703125" style="401" bestFit="1" customWidth="1"/>
    <col min="4360" max="4360" width="10.140625" style="401" bestFit="1" customWidth="1"/>
    <col min="4361" max="4605" width="9.140625" style="401"/>
    <col min="4606" max="4606" width="5" style="401" customWidth="1"/>
    <col min="4607" max="4607" width="18" style="401" customWidth="1"/>
    <col min="4608" max="4608" width="33" style="401" customWidth="1"/>
    <col min="4609" max="4609" width="14" style="401" customWidth="1"/>
    <col min="4610" max="4613" width="13.28515625" style="401" customWidth="1"/>
    <col min="4614" max="4614" width="20.140625" style="401" customWidth="1"/>
    <col min="4615" max="4615" width="23.5703125" style="401" bestFit="1" customWidth="1"/>
    <col min="4616" max="4616" width="10.140625" style="401" bestFit="1" customWidth="1"/>
    <col min="4617" max="4861" width="9.140625" style="401"/>
    <col min="4862" max="4862" width="5" style="401" customWidth="1"/>
    <col min="4863" max="4863" width="18" style="401" customWidth="1"/>
    <col min="4864" max="4864" width="33" style="401" customWidth="1"/>
    <col min="4865" max="4865" width="14" style="401" customWidth="1"/>
    <col min="4866" max="4869" width="13.28515625" style="401" customWidth="1"/>
    <col min="4870" max="4870" width="20.140625" style="401" customWidth="1"/>
    <col min="4871" max="4871" width="23.5703125" style="401" bestFit="1" customWidth="1"/>
    <col min="4872" max="4872" width="10.140625" style="401" bestFit="1" customWidth="1"/>
    <col min="4873" max="5117" width="9.140625" style="401"/>
    <col min="5118" max="5118" width="5" style="401" customWidth="1"/>
    <col min="5119" max="5119" width="18" style="401" customWidth="1"/>
    <col min="5120" max="5120" width="33" style="401" customWidth="1"/>
    <col min="5121" max="5121" width="14" style="401" customWidth="1"/>
    <col min="5122" max="5125" width="13.28515625" style="401" customWidth="1"/>
    <col min="5126" max="5126" width="20.140625" style="401" customWidth="1"/>
    <col min="5127" max="5127" width="23.5703125" style="401" bestFit="1" customWidth="1"/>
    <col min="5128" max="5128" width="10.140625" style="401" bestFit="1" customWidth="1"/>
    <col min="5129" max="5373" width="9.140625" style="401"/>
    <col min="5374" max="5374" width="5" style="401" customWidth="1"/>
    <col min="5375" max="5375" width="18" style="401" customWidth="1"/>
    <col min="5376" max="5376" width="33" style="401" customWidth="1"/>
    <col min="5377" max="5377" width="14" style="401" customWidth="1"/>
    <col min="5378" max="5381" width="13.28515625" style="401" customWidth="1"/>
    <col min="5382" max="5382" width="20.140625" style="401" customWidth="1"/>
    <col min="5383" max="5383" width="23.5703125" style="401" bestFit="1" customWidth="1"/>
    <col min="5384" max="5384" width="10.140625" style="401" bestFit="1" customWidth="1"/>
    <col min="5385" max="5629" width="9.140625" style="401"/>
    <col min="5630" max="5630" width="5" style="401" customWidth="1"/>
    <col min="5631" max="5631" width="18" style="401" customWidth="1"/>
    <col min="5632" max="5632" width="33" style="401" customWidth="1"/>
    <col min="5633" max="5633" width="14" style="401" customWidth="1"/>
    <col min="5634" max="5637" width="13.28515625" style="401" customWidth="1"/>
    <col min="5638" max="5638" width="20.140625" style="401" customWidth="1"/>
    <col min="5639" max="5639" width="23.5703125" style="401" bestFit="1" customWidth="1"/>
    <col min="5640" max="5640" width="10.140625" style="401" bestFit="1" customWidth="1"/>
    <col min="5641" max="5885" width="9.140625" style="401"/>
    <col min="5886" max="5886" width="5" style="401" customWidth="1"/>
    <col min="5887" max="5887" width="18" style="401" customWidth="1"/>
    <col min="5888" max="5888" width="33" style="401" customWidth="1"/>
    <col min="5889" max="5889" width="14" style="401" customWidth="1"/>
    <col min="5890" max="5893" width="13.28515625" style="401" customWidth="1"/>
    <col min="5894" max="5894" width="20.140625" style="401" customWidth="1"/>
    <col min="5895" max="5895" width="23.5703125" style="401" bestFit="1" customWidth="1"/>
    <col min="5896" max="5896" width="10.140625" style="401" bestFit="1" customWidth="1"/>
    <col min="5897" max="6141" width="9.140625" style="401"/>
    <col min="6142" max="6142" width="5" style="401" customWidth="1"/>
    <col min="6143" max="6143" width="18" style="401" customWidth="1"/>
    <col min="6144" max="6144" width="33" style="401" customWidth="1"/>
    <col min="6145" max="6145" width="14" style="401" customWidth="1"/>
    <col min="6146" max="6149" width="13.28515625" style="401" customWidth="1"/>
    <col min="6150" max="6150" width="20.140625" style="401" customWidth="1"/>
    <col min="6151" max="6151" width="23.5703125" style="401" bestFit="1" customWidth="1"/>
    <col min="6152" max="6152" width="10.140625" style="401" bestFit="1" customWidth="1"/>
    <col min="6153" max="6397" width="9.140625" style="401"/>
    <col min="6398" max="6398" width="5" style="401" customWidth="1"/>
    <col min="6399" max="6399" width="18" style="401" customWidth="1"/>
    <col min="6400" max="6400" width="33" style="401" customWidth="1"/>
    <col min="6401" max="6401" width="14" style="401" customWidth="1"/>
    <col min="6402" max="6405" width="13.28515625" style="401" customWidth="1"/>
    <col min="6406" max="6406" width="20.140625" style="401" customWidth="1"/>
    <col min="6407" max="6407" width="23.5703125" style="401" bestFit="1" customWidth="1"/>
    <col min="6408" max="6408" width="10.140625" style="401" bestFit="1" customWidth="1"/>
    <col min="6409" max="6653" width="9.140625" style="401"/>
    <col min="6654" max="6654" width="5" style="401" customWidth="1"/>
    <col min="6655" max="6655" width="18" style="401" customWidth="1"/>
    <col min="6656" max="6656" width="33" style="401" customWidth="1"/>
    <col min="6657" max="6657" width="14" style="401" customWidth="1"/>
    <col min="6658" max="6661" width="13.28515625" style="401" customWidth="1"/>
    <col min="6662" max="6662" width="20.140625" style="401" customWidth="1"/>
    <col min="6663" max="6663" width="23.5703125" style="401" bestFit="1" customWidth="1"/>
    <col min="6664" max="6664" width="10.140625" style="401" bestFit="1" customWidth="1"/>
    <col min="6665" max="6909" width="9.140625" style="401"/>
    <col min="6910" max="6910" width="5" style="401" customWidth="1"/>
    <col min="6911" max="6911" width="18" style="401" customWidth="1"/>
    <col min="6912" max="6912" width="33" style="401" customWidth="1"/>
    <col min="6913" max="6913" width="14" style="401" customWidth="1"/>
    <col min="6914" max="6917" width="13.28515625" style="401" customWidth="1"/>
    <col min="6918" max="6918" width="20.140625" style="401" customWidth="1"/>
    <col min="6919" max="6919" width="23.5703125" style="401" bestFit="1" customWidth="1"/>
    <col min="6920" max="6920" width="10.140625" style="401" bestFit="1" customWidth="1"/>
    <col min="6921" max="7165" width="9.140625" style="401"/>
    <col min="7166" max="7166" width="5" style="401" customWidth="1"/>
    <col min="7167" max="7167" width="18" style="401" customWidth="1"/>
    <col min="7168" max="7168" width="33" style="401" customWidth="1"/>
    <col min="7169" max="7169" width="14" style="401" customWidth="1"/>
    <col min="7170" max="7173" width="13.28515625" style="401" customWidth="1"/>
    <col min="7174" max="7174" width="20.140625" style="401" customWidth="1"/>
    <col min="7175" max="7175" width="23.5703125" style="401" bestFit="1" customWidth="1"/>
    <col min="7176" max="7176" width="10.140625" style="401" bestFit="1" customWidth="1"/>
    <col min="7177" max="7421" width="9.140625" style="401"/>
    <col min="7422" max="7422" width="5" style="401" customWidth="1"/>
    <col min="7423" max="7423" width="18" style="401" customWidth="1"/>
    <col min="7424" max="7424" width="33" style="401" customWidth="1"/>
    <col min="7425" max="7425" width="14" style="401" customWidth="1"/>
    <col min="7426" max="7429" width="13.28515625" style="401" customWidth="1"/>
    <col min="7430" max="7430" width="20.140625" style="401" customWidth="1"/>
    <col min="7431" max="7431" width="23.5703125" style="401" bestFit="1" customWidth="1"/>
    <col min="7432" max="7432" width="10.140625" style="401" bestFit="1" customWidth="1"/>
    <col min="7433" max="7677" width="9.140625" style="401"/>
    <col min="7678" max="7678" width="5" style="401" customWidth="1"/>
    <col min="7679" max="7679" width="18" style="401" customWidth="1"/>
    <col min="7680" max="7680" width="33" style="401" customWidth="1"/>
    <col min="7681" max="7681" width="14" style="401" customWidth="1"/>
    <col min="7682" max="7685" width="13.28515625" style="401" customWidth="1"/>
    <col min="7686" max="7686" width="20.140625" style="401" customWidth="1"/>
    <col min="7687" max="7687" width="23.5703125" style="401" bestFit="1" customWidth="1"/>
    <col min="7688" max="7688" width="10.140625" style="401" bestFit="1" customWidth="1"/>
    <col min="7689" max="7933" width="9.140625" style="401"/>
    <col min="7934" max="7934" width="5" style="401" customWidth="1"/>
    <col min="7935" max="7935" width="18" style="401" customWidth="1"/>
    <col min="7936" max="7936" width="33" style="401" customWidth="1"/>
    <col min="7937" max="7937" width="14" style="401" customWidth="1"/>
    <col min="7938" max="7941" width="13.28515625" style="401" customWidth="1"/>
    <col min="7942" max="7942" width="20.140625" style="401" customWidth="1"/>
    <col min="7943" max="7943" width="23.5703125" style="401" bestFit="1" customWidth="1"/>
    <col min="7944" max="7944" width="10.140625" style="401" bestFit="1" customWidth="1"/>
    <col min="7945" max="8189" width="9.140625" style="401"/>
    <col min="8190" max="8190" width="5" style="401" customWidth="1"/>
    <col min="8191" max="8191" width="18" style="401" customWidth="1"/>
    <col min="8192" max="8192" width="33" style="401" customWidth="1"/>
    <col min="8193" max="8193" width="14" style="401" customWidth="1"/>
    <col min="8194" max="8197" width="13.28515625" style="401" customWidth="1"/>
    <col min="8198" max="8198" width="20.140625" style="401" customWidth="1"/>
    <col min="8199" max="8199" width="23.5703125" style="401" bestFit="1" customWidth="1"/>
    <col min="8200" max="8200" width="10.140625" style="401" bestFit="1" customWidth="1"/>
    <col min="8201" max="8445" width="9.140625" style="401"/>
    <col min="8446" max="8446" width="5" style="401" customWidth="1"/>
    <col min="8447" max="8447" width="18" style="401" customWidth="1"/>
    <col min="8448" max="8448" width="33" style="401" customWidth="1"/>
    <col min="8449" max="8449" width="14" style="401" customWidth="1"/>
    <col min="8450" max="8453" width="13.28515625" style="401" customWidth="1"/>
    <col min="8454" max="8454" width="20.140625" style="401" customWidth="1"/>
    <col min="8455" max="8455" width="23.5703125" style="401" bestFit="1" customWidth="1"/>
    <col min="8456" max="8456" width="10.140625" style="401" bestFit="1" customWidth="1"/>
    <col min="8457" max="8701" width="9.140625" style="401"/>
    <col min="8702" max="8702" width="5" style="401" customWidth="1"/>
    <col min="8703" max="8703" width="18" style="401" customWidth="1"/>
    <col min="8704" max="8704" width="33" style="401" customWidth="1"/>
    <col min="8705" max="8705" width="14" style="401" customWidth="1"/>
    <col min="8706" max="8709" width="13.28515625" style="401" customWidth="1"/>
    <col min="8710" max="8710" width="20.140625" style="401" customWidth="1"/>
    <col min="8711" max="8711" width="23.5703125" style="401" bestFit="1" customWidth="1"/>
    <col min="8712" max="8712" width="10.140625" style="401" bestFit="1" customWidth="1"/>
    <col min="8713" max="8957" width="9.140625" style="401"/>
    <col min="8958" max="8958" width="5" style="401" customWidth="1"/>
    <col min="8959" max="8959" width="18" style="401" customWidth="1"/>
    <col min="8960" max="8960" width="33" style="401" customWidth="1"/>
    <col min="8961" max="8961" width="14" style="401" customWidth="1"/>
    <col min="8962" max="8965" width="13.28515625" style="401" customWidth="1"/>
    <col min="8966" max="8966" width="20.140625" style="401" customWidth="1"/>
    <col min="8967" max="8967" width="23.5703125" style="401" bestFit="1" customWidth="1"/>
    <col min="8968" max="8968" width="10.140625" style="401" bestFit="1" customWidth="1"/>
    <col min="8969" max="9213" width="9.140625" style="401"/>
    <col min="9214" max="9214" width="5" style="401" customWidth="1"/>
    <col min="9215" max="9215" width="18" style="401" customWidth="1"/>
    <col min="9216" max="9216" width="33" style="401" customWidth="1"/>
    <col min="9217" max="9217" width="14" style="401" customWidth="1"/>
    <col min="9218" max="9221" width="13.28515625" style="401" customWidth="1"/>
    <col min="9222" max="9222" width="20.140625" style="401" customWidth="1"/>
    <col min="9223" max="9223" width="23.5703125" style="401" bestFit="1" customWidth="1"/>
    <col min="9224" max="9224" width="10.140625" style="401" bestFit="1" customWidth="1"/>
    <col min="9225" max="9469" width="9.140625" style="401"/>
    <col min="9470" max="9470" width="5" style="401" customWidth="1"/>
    <col min="9471" max="9471" width="18" style="401" customWidth="1"/>
    <col min="9472" max="9472" width="33" style="401" customWidth="1"/>
    <col min="9473" max="9473" width="14" style="401" customWidth="1"/>
    <col min="9474" max="9477" width="13.28515625" style="401" customWidth="1"/>
    <col min="9478" max="9478" width="20.140625" style="401" customWidth="1"/>
    <col min="9479" max="9479" width="23.5703125" style="401" bestFit="1" customWidth="1"/>
    <col min="9480" max="9480" width="10.140625" style="401" bestFit="1" customWidth="1"/>
    <col min="9481" max="9725" width="9.140625" style="401"/>
    <col min="9726" max="9726" width="5" style="401" customWidth="1"/>
    <col min="9727" max="9727" width="18" style="401" customWidth="1"/>
    <col min="9728" max="9728" width="33" style="401" customWidth="1"/>
    <col min="9729" max="9729" width="14" style="401" customWidth="1"/>
    <col min="9730" max="9733" width="13.28515625" style="401" customWidth="1"/>
    <col min="9734" max="9734" width="20.140625" style="401" customWidth="1"/>
    <col min="9735" max="9735" width="23.5703125" style="401" bestFit="1" customWidth="1"/>
    <col min="9736" max="9736" width="10.140625" style="401" bestFit="1" customWidth="1"/>
    <col min="9737" max="9981" width="9.140625" style="401"/>
    <col min="9982" max="9982" width="5" style="401" customWidth="1"/>
    <col min="9983" max="9983" width="18" style="401" customWidth="1"/>
    <col min="9984" max="9984" width="33" style="401" customWidth="1"/>
    <col min="9985" max="9985" width="14" style="401" customWidth="1"/>
    <col min="9986" max="9989" width="13.28515625" style="401" customWidth="1"/>
    <col min="9990" max="9990" width="20.140625" style="401" customWidth="1"/>
    <col min="9991" max="9991" width="23.5703125" style="401" bestFit="1" customWidth="1"/>
    <col min="9992" max="9992" width="10.140625" style="401" bestFit="1" customWidth="1"/>
    <col min="9993" max="10237" width="9.140625" style="401"/>
    <col min="10238" max="10238" width="5" style="401" customWidth="1"/>
    <col min="10239" max="10239" width="18" style="401" customWidth="1"/>
    <col min="10240" max="10240" width="33" style="401" customWidth="1"/>
    <col min="10241" max="10241" width="14" style="401" customWidth="1"/>
    <col min="10242" max="10245" width="13.28515625" style="401" customWidth="1"/>
    <col min="10246" max="10246" width="20.140625" style="401" customWidth="1"/>
    <col min="10247" max="10247" width="23.5703125" style="401" bestFit="1" customWidth="1"/>
    <col min="10248" max="10248" width="10.140625" style="401" bestFit="1" customWidth="1"/>
    <col min="10249" max="10493" width="9.140625" style="401"/>
    <col min="10494" max="10494" width="5" style="401" customWidth="1"/>
    <col min="10495" max="10495" width="18" style="401" customWidth="1"/>
    <col min="10496" max="10496" width="33" style="401" customWidth="1"/>
    <col min="10497" max="10497" width="14" style="401" customWidth="1"/>
    <col min="10498" max="10501" width="13.28515625" style="401" customWidth="1"/>
    <col min="10502" max="10502" width="20.140625" style="401" customWidth="1"/>
    <col min="10503" max="10503" width="23.5703125" style="401" bestFit="1" customWidth="1"/>
    <col min="10504" max="10504" width="10.140625" style="401" bestFit="1" customWidth="1"/>
    <col min="10505" max="10749" width="9.140625" style="401"/>
    <col min="10750" max="10750" width="5" style="401" customWidth="1"/>
    <col min="10751" max="10751" width="18" style="401" customWidth="1"/>
    <col min="10752" max="10752" width="33" style="401" customWidth="1"/>
    <col min="10753" max="10753" width="14" style="401" customWidth="1"/>
    <col min="10754" max="10757" width="13.28515625" style="401" customWidth="1"/>
    <col min="10758" max="10758" width="20.140625" style="401" customWidth="1"/>
    <col min="10759" max="10759" width="23.5703125" style="401" bestFit="1" customWidth="1"/>
    <col min="10760" max="10760" width="10.140625" style="401" bestFit="1" customWidth="1"/>
    <col min="10761" max="11005" width="9.140625" style="401"/>
    <col min="11006" max="11006" width="5" style="401" customWidth="1"/>
    <col min="11007" max="11007" width="18" style="401" customWidth="1"/>
    <col min="11008" max="11008" width="33" style="401" customWidth="1"/>
    <col min="11009" max="11009" width="14" style="401" customWidth="1"/>
    <col min="11010" max="11013" width="13.28515625" style="401" customWidth="1"/>
    <col min="11014" max="11014" width="20.140625" style="401" customWidth="1"/>
    <col min="11015" max="11015" width="23.5703125" style="401" bestFit="1" customWidth="1"/>
    <col min="11016" max="11016" width="10.140625" style="401" bestFit="1" customWidth="1"/>
    <col min="11017" max="11261" width="9.140625" style="401"/>
    <col min="11262" max="11262" width="5" style="401" customWidth="1"/>
    <col min="11263" max="11263" width="18" style="401" customWidth="1"/>
    <col min="11264" max="11264" width="33" style="401" customWidth="1"/>
    <col min="11265" max="11265" width="14" style="401" customWidth="1"/>
    <col min="11266" max="11269" width="13.28515625" style="401" customWidth="1"/>
    <col min="11270" max="11270" width="20.140625" style="401" customWidth="1"/>
    <col min="11271" max="11271" width="23.5703125" style="401" bestFit="1" customWidth="1"/>
    <col min="11272" max="11272" width="10.140625" style="401" bestFit="1" customWidth="1"/>
    <col min="11273" max="11517" width="9.140625" style="401"/>
    <col min="11518" max="11518" width="5" style="401" customWidth="1"/>
    <col min="11519" max="11519" width="18" style="401" customWidth="1"/>
    <col min="11520" max="11520" width="33" style="401" customWidth="1"/>
    <col min="11521" max="11521" width="14" style="401" customWidth="1"/>
    <col min="11522" max="11525" width="13.28515625" style="401" customWidth="1"/>
    <col min="11526" max="11526" width="20.140625" style="401" customWidth="1"/>
    <col min="11527" max="11527" width="23.5703125" style="401" bestFit="1" customWidth="1"/>
    <col min="11528" max="11528" width="10.140625" style="401" bestFit="1" customWidth="1"/>
    <col min="11529" max="11773" width="9.140625" style="401"/>
    <col min="11774" max="11774" width="5" style="401" customWidth="1"/>
    <col min="11775" max="11775" width="18" style="401" customWidth="1"/>
    <col min="11776" max="11776" width="33" style="401" customWidth="1"/>
    <col min="11777" max="11777" width="14" style="401" customWidth="1"/>
    <col min="11778" max="11781" width="13.28515625" style="401" customWidth="1"/>
    <col min="11782" max="11782" width="20.140625" style="401" customWidth="1"/>
    <col min="11783" max="11783" width="23.5703125" style="401" bestFit="1" customWidth="1"/>
    <col min="11784" max="11784" width="10.140625" style="401" bestFit="1" customWidth="1"/>
    <col min="11785" max="12029" width="9.140625" style="401"/>
    <col min="12030" max="12030" width="5" style="401" customWidth="1"/>
    <col min="12031" max="12031" width="18" style="401" customWidth="1"/>
    <col min="12032" max="12032" width="33" style="401" customWidth="1"/>
    <col min="12033" max="12033" width="14" style="401" customWidth="1"/>
    <col min="12034" max="12037" width="13.28515625" style="401" customWidth="1"/>
    <col min="12038" max="12038" width="20.140625" style="401" customWidth="1"/>
    <col min="12039" max="12039" width="23.5703125" style="401" bestFit="1" customWidth="1"/>
    <col min="12040" max="12040" width="10.140625" style="401" bestFit="1" customWidth="1"/>
    <col min="12041" max="12285" width="9.140625" style="401"/>
    <col min="12286" max="12286" width="5" style="401" customWidth="1"/>
    <col min="12287" max="12287" width="18" style="401" customWidth="1"/>
    <col min="12288" max="12288" width="33" style="401" customWidth="1"/>
    <col min="12289" max="12289" width="14" style="401" customWidth="1"/>
    <col min="12290" max="12293" width="13.28515625" style="401" customWidth="1"/>
    <col min="12294" max="12294" width="20.140625" style="401" customWidth="1"/>
    <col min="12295" max="12295" width="23.5703125" style="401" bestFit="1" customWidth="1"/>
    <col min="12296" max="12296" width="10.140625" style="401" bestFit="1" customWidth="1"/>
    <col min="12297" max="12541" width="9.140625" style="401"/>
    <col min="12542" max="12542" width="5" style="401" customWidth="1"/>
    <col min="12543" max="12543" width="18" style="401" customWidth="1"/>
    <col min="12544" max="12544" width="33" style="401" customWidth="1"/>
    <col min="12545" max="12545" width="14" style="401" customWidth="1"/>
    <col min="12546" max="12549" width="13.28515625" style="401" customWidth="1"/>
    <col min="12550" max="12550" width="20.140625" style="401" customWidth="1"/>
    <col min="12551" max="12551" width="23.5703125" style="401" bestFit="1" customWidth="1"/>
    <col min="12552" max="12552" width="10.140625" style="401" bestFit="1" customWidth="1"/>
    <col min="12553" max="12797" width="9.140625" style="401"/>
    <col min="12798" max="12798" width="5" style="401" customWidth="1"/>
    <col min="12799" max="12799" width="18" style="401" customWidth="1"/>
    <col min="12800" max="12800" width="33" style="401" customWidth="1"/>
    <col min="12801" max="12801" width="14" style="401" customWidth="1"/>
    <col min="12802" max="12805" width="13.28515625" style="401" customWidth="1"/>
    <col min="12806" max="12806" width="20.140625" style="401" customWidth="1"/>
    <col min="12807" max="12807" width="23.5703125" style="401" bestFit="1" customWidth="1"/>
    <col min="12808" max="12808" width="10.140625" style="401" bestFit="1" customWidth="1"/>
    <col min="12809" max="13053" width="9.140625" style="401"/>
    <col min="13054" max="13054" width="5" style="401" customWidth="1"/>
    <col min="13055" max="13055" width="18" style="401" customWidth="1"/>
    <col min="13056" max="13056" width="33" style="401" customWidth="1"/>
    <col min="13057" max="13057" width="14" style="401" customWidth="1"/>
    <col min="13058" max="13061" width="13.28515625" style="401" customWidth="1"/>
    <col min="13062" max="13062" width="20.140625" style="401" customWidth="1"/>
    <col min="13063" max="13063" width="23.5703125" style="401" bestFit="1" customWidth="1"/>
    <col min="13064" max="13064" width="10.140625" style="401" bestFit="1" customWidth="1"/>
    <col min="13065" max="13309" width="9.140625" style="401"/>
    <col min="13310" max="13310" width="5" style="401" customWidth="1"/>
    <col min="13311" max="13311" width="18" style="401" customWidth="1"/>
    <col min="13312" max="13312" width="33" style="401" customWidth="1"/>
    <col min="13313" max="13313" width="14" style="401" customWidth="1"/>
    <col min="13314" max="13317" width="13.28515625" style="401" customWidth="1"/>
    <col min="13318" max="13318" width="20.140625" style="401" customWidth="1"/>
    <col min="13319" max="13319" width="23.5703125" style="401" bestFit="1" customWidth="1"/>
    <col min="13320" max="13320" width="10.140625" style="401" bestFit="1" customWidth="1"/>
    <col min="13321" max="13565" width="9.140625" style="401"/>
    <col min="13566" max="13566" width="5" style="401" customWidth="1"/>
    <col min="13567" max="13567" width="18" style="401" customWidth="1"/>
    <col min="13568" max="13568" width="33" style="401" customWidth="1"/>
    <col min="13569" max="13569" width="14" style="401" customWidth="1"/>
    <col min="13570" max="13573" width="13.28515625" style="401" customWidth="1"/>
    <col min="13574" max="13574" width="20.140625" style="401" customWidth="1"/>
    <col min="13575" max="13575" width="23.5703125" style="401" bestFit="1" customWidth="1"/>
    <col min="13576" max="13576" width="10.140625" style="401" bestFit="1" customWidth="1"/>
    <col min="13577" max="13821" width="9.140625" style="401"/>
    <col min="13822" max="13822" width="5" style="401" customWidth="1"/>
    <col min="13823" max="13823" width="18" style="401" customWidth="1"/>
    <col min="13824" max="13824" width="33" style="401" customWidth="1"/>
    <col min="13825" max="13825" width="14" style="401" customWidth="1"/>
    <col min="13826" max="13829" width="13.28515625" style="401" customWidth="1"/>
    <col min="13830" max="13830" width="20.140625" style="401" customWidth="1"/>
    <col min="13831" max="13831" width="23.5703125" style="401" bestFit="1" customWidth="1"/>
    <col min="13832" max="13832" width="10.140625" style="401" bestFit="1" customWidth="1"/>
    <col min="13833" max="14077" width="9.140625" style="401"/>
    <col min="14078" max="14078" width="5" style="401" customWidth="1"/>
    <col min="14079" max="14079" width="18" style="401" customWidth="1"/>
    <col min="14080" max="14080" width="33" style="401" customWidth="1"/>
    <col min="14081" max="14081" width="14" style="401" customWidth="1"/>
    <col min="14082" max="14085" width="13.28515625" style="401" customWidth="1"/>
    <col min="14086" max="14086" width="20.140625" style="401" customWidth="1"/>
    <col min="14087" max="14087" width="23.5703125" style="401" bestFit="1" customWidth="1"/>
    <col min="14088" max="14088" width="10.140625" style="401" bestFit="1" customWidth="1"/>
    <col min="14089" max="14333" width="9.140625" style="401"/>
    <col min="14334" max="14334" width="5" style="401" customWidth="1"/>
    <col min="14335" max="14335" width="18" style="401" customWidth="1"/>
    <col min="14336" max="14336" width="33" style="401" customWidth="1"/>
    <col min="14337" max="14337" width="14" style="401" customWidth="1"/>
    <col min="14338" max="14341" width="13.28515625" style="401" customWidth="1"/>
    <col min="14342" max="14342" width="20.140625" style="401" customWidth="1"/>
    <col min="14343" max="14343" width="23.5703125" style="401" bestFit="1" customWidth="1"/>
    <col min="14344" max="14344" width="10.140625" style="401" bestFit="1" customWidth="1"/>
    <col min="14345" max="14589" width="9.140625" style="401"/>
    <col min="14590" max="14590" width="5" style="401" customWidth="1"/>
    <col min="14591" max="14591" width="18" style="401" customWidth="1"/>
    <col min="14592" max="14592" width="33" style="401" customWidth="1"/>
    <col min="14593" max="14593" width="14" style="401" customWidth="1"/>
    <col min="14594" max="14597" width="13.28515625" style="401" customWidth="1"/>
    <col min="14598" max="14598" width="20.140625" style="401" customWidth="1"/>
    <col min="14599" max="14599" width="23.5703125" style="401" bestFit="1" customWidth="1"/>
    <col min="14600" max="14600" width="10.140625" style="401" bestFit="1" customWidth="1"/>
    <col min="14601" max="14845" width="9.140625" style="401"/>
    <col min="14846" max="14846" width="5" style="401" customWidth="1"/>
    <col min="14847" max="14847" width="18" style="401" customWidth="1"/>
    <col min="14848" max="14848" width="33" style="401" customWidth="1"/>
    <col min="14849" max="14849" width="14" style="401" customWidth="1"/>
    <col min="14850" max="14853" width="13.28515625" style="401" customWidth="1"/>
    <col min="14854" max="14854" width="20.140625" style="401" customWidth="1"/>
    <col min="14855" max="14855" width="23.5703125" style="401" bestFit="1" customWidth="1"/>
    <col min="14856" max="14856" width="10.140625" style="401" bestFit="1" customWidth="1"/>
    <col min="14857" max="15101" width="9.140625" style="401"/>
    <col min="15102" max="15102" width="5" style="401" customWidth="1"/>
    <col min="15103" max="15103" width="18" style="401" customWidth="1"/>
    <col min="15104" max="15104" width="33" style="401" customWidth="1"/>
    <col min="15105" max="15105" width="14" style="401" customWidth="1"/>
    <col min="15106" max="15109" width="13.28515625" style="401" customWidth="1"/>
    <col min="15110" max="15110" width="20.140625" style="401" customWidth="1"/>
    <col min="15111" max="15111" width="23.5703125" style="401" bestFit="1" customWidth="1"/>
    <col min="15112" max="15112" width="10.140625" style="401" bestFit="1" customWidth="1"/>
    <col min="15113" max="15357" width="9.140625" style="401"/>
    <col min="15358" max="15358" width="5" style="401" customWidth="1"/>
    <col min="15359" max="15359" width="18" style="401" customWidth="1"/>
    <col min="15360" max="15360" width="33" style="401" customWidth="1"/>
    <col min="15361" max="15361" width="14" style="401" customWidth="1"/>
    <col min="15362" max="15365" width="13.28515625" style="401" customWidth="1"/>
    <col min="15366" max="15366" width="20.140625" style="401" customWidth="1"/>
    <col min="15367" max="15367" width="23.5703125" style="401" bestFit="1" customWidth="1"/>
    <col min="15368" max="15368" width="10.140625" style="401" bestFit="1" customWidth="1"/>
    <col min="15369" max="15613" width="9.140625" style="401"/>
    <col min="15614" max="15614" width="5" style="401" customWidth="1"/>
    <col min="15615" max="15615" width="18" style="401" customWidth="1"/>
    <col min="15616" max="15616" width="33" style="401" customWidth="1"/>
    <col min="15617" max="15617" width="14" style="401" customWidth="1"/>
    <col min="15618" max="15621" width="13.28515625" style="401" customWidth="1"/>
    <col min="15622" max="15622" width="20.140625" style="401" customWidth="1"/>
    <col min="15623" max="15623" width="23.5703125" style="401" bestFit="1" customWidth="1"/>
    <col min="15624" max="15624" width="10.140625" style="401" bestFit="1" customWidth="1"/>
    <col min="15625" max="15869" width="9.140625" style="401"/>
    <col min="15870" max="15870" width="5" style="401" customWidth="1"/>
    <col min="15871" max="15871" width="18" style="401" customWidth="1"/>
    <col min="15872" max="15872" width="33" style="401" customWidth="1"/>
    <col min="15873" max="15873" width="14" style="401" customWidth="1"/>
    <col min="15874" max="15877" width="13.28515625" style="401" customWidth="1"/>
    <col min="15878" max="15878" width="20.140625" style="401" customWidth="1"/>
    <col min="15879" max="15879" width="23.5703125" style="401" bestFit="1" customWidth="1"/>
    <col min="15880" max="15880" width="10.140625" style="401" bestFit="1" customWidth="1"/>
    <col min="15881" max="16125" width="9.140625" style="401"/>
    <col min="16126" max="16126" width="5" style="401" customWidth="1"/>
    <col min="16127" max="16127" width="18" style="401" customWidth="1"/>
    <col min="16128" max="16128" width="33" style="401" customWidth="1"/>
    <col min="16129" max="16129" width="14" style="401" customWidth="1"/>
    <col min="16130" max="16133" width="13.28515625" style="401" customWidth="1"/>
    <col min="16134" max="16134" width="20.140625" style="401" customWidth="1"/>
    <col min="16135" max="16135" width="23.5703125" style="401" bestFit="1" customWidth="1"/>
    <col min="16136" max="16136" width="10.140625" style="401" bestFit="1" customWidth="1"/>
    <col min="16137" max="16384" width="9.140625" style="401"/>
  </cols>
  <sheetData>
    <row r="1" spans="1:9" s="102" customFormat="1" ht="16.5" hidden="1" customHeight="1" x14ac:dyDescent="0.3">
      <c r="B1" s="395"/>
      <c r="C1" s="396"/>
      <c r="D1" s="396"/>
      <c r="E1" s="396"/>
      <c r="F1" s="169" t="s">
        <v>348</v>
      </c>
      <c r="G1" s="138"/>
      <c r="H1" s="138"/>
    </row>
    <row r="2" spans="1:9" s="102" customFormat="1" ht="18.75" hidden="1" customHeight="1" x14ac:dyDescent="0.3">
      <c r="B2" s="395"/>
      <c r="C2" s="396"/>
      <c r="D2" s="396"/>
      <c r="E2" s="396"/>
      <c r="F2" s="397"/>
      <c r="G2" s="138"/>
      <c r="H2" s="138"/>
    </row>
    <row r="3" spans="1:9" s="102" customFormat="1" ht="18.75" hidden="1" customHeight="1" x14ac:dyDescent="0.3">
      <c r="B3" s="395"/>
      <c r="C3" s="396"/>
      <c r="D3" s="396"/>
      <c r="E3" s="396"/>
      <c r="F3" s="397"/>
      <c r="G3" s="138"/>
      <c r="H3" s="138"/>
    </row>
    <row r="4" spans="1:9" s="102" customFormat="1" ht="18.75" hidden="1" customHeight="1" x14ac:dyDescent="0.3">
      <c r="B4" s="395"/>
      <c r="C4" s="396"/>
      <c r="D4" s="396"/>
      <c r="E4" s="396"/>
      <c r="F4" s="397"/>
      <c r="G4" s="138"/>
      <c r="H4" s="138"/>
    </row>
    <row r="5" spans="1:9" s="102" customFormat="1" ht="18.75" hidden="1" customHeight="1" x14ac:dyDescent="0.3">
      <c r="B5" s="395"/>
      <c r="C5" s="396"/>
      <c r="D5" s="396"/>
      <c r="E5" s="396"/>
      <c r="F5" s="397"/>
      <c r="G5" s="138"/>
      <c r="H5" s="138"/>
    </row>
    <row r="6" spans="1:9" s="102" customFormat="1" ht="18.75" hidden="1" customHeight="1" x14ac:dyDescent="0.3">
      <c r="B6" s="395"/>
      <c r="C6" s="396"/>
      <c r="D6" s="396"/>
      <c r="E6" s="396"/>
      <c r="G6" s="138"/>
      <c r="H6" s="138"/>
    </row>
    <row r="7" spans="1:9" ht="28.5" customHeight="1" x14ac:dyDescent="0.25">
      <c r="A7" s="398"/>
      <c r="B7" s="399"/>
      <c r="C7" s="399"/>
      <c r="D7" s="399"/>
      <c r="E7" s="399"/>
      <c r="F7" s="400" t="s">
        <v>872</v>
      </c>
    </row>
    <row r="8" spans="1:9" ht="35.25" customHeight="1" x14ac:dyDescent="0.25">
      <c r="A8" s="1178" t="s">
        <v>609</v>
      </c>
      <c r="B8" s="1178"/>
      <c r="C8" s="1178"/>
      <c r="D8" s="1178"/>
      <c r="E8" s="1178"/>
      <c r="F8" s="1178"/>
      <c r="G8" s="925"/>
      <c r="H8" s="925"/>
      <c r="I8" s="925"/>
    </row>
    <row r="9" spans="1:9" s="402" customFormat="1" ht="27" customHeight="1" x14ac:dyDescent="0.3">
      <c r="A9" s="1287" t="s">
        <v>880</v>
      </c>
      <c r="B9" s="1287"/>
      <c r="C9" s="1287"/>
      <c r="D9" s="1287"/>
      <c r="E9" s="1287"/>
      <c r="F9" s="1287"/>
      <c r="G9" s="410"/>
      <c r="H9" s="410"/>
    </row>
    <row r="10" spans="1:9" ht="19.5" customHeight="1" x14ac:dyDescent="0.3">
      <c r="A10" s="411" t="s">
        <v>349</v>
      </c>
      <c r="B10" s="210"/>
      <c r="C10" s="210"/>
      <c r="D10" s="210"/>
      <c r="E10" s="210"/>
      <c r="F10" s="210"/>
    </row>
    <row r="11" spans="1:9" s="102" customFormat="1" ht="39.75" customHeight="1" x14ac:dyDescent="0.3">
      <c r="A11" s="1280" t="s">
        <v>871</v>
      </c>
      <c r="B11" s="1280"/>
      <c r="C11" s="1280"/>
      <c r="D11" s="1280"/>
      <c r="E11" s="1280"/>
      <c r="F11" s="1280"/>
      <c r="G11" s="159"/>
      <c r="H11" s="159"/>
      <c r="I11" s="159"/>
    </row>
    <row r="12" spans="1:9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138"/>
      <c r="H12" s="138"/>
    </row>
    <row r="13" spans="1:9" s="102" customFormat="1" ht="17.25" customHeight="1" x14ac:dyDescent="0.3">
      <c r="A13" s="412"/>
      <c r="B13" s="412"/>
      <c r="C13" s="412"/>
      <c r="D13" s="412"/>
      <c r="E13" s="413"/>
      <c r="F13" s="412"/>
      <c r="G13" s="138"/>
      <c r="H13" s="138"/>
    </row>
    <row r="14" spans="1:9" ht="41.25" customHeight="1" x14ac:dyDescent="0.25">
      <c r="A14" s="1288" t="s">
        <v>351</v>
      </c>
      <c r="B14" s="1288" t="s">
        <v>873</v>
      </c>
      <c r="C14" s="1288" t="s">
        <v>874</v>
      </c>
      <c r="D14" s="1288" t="s">
        <v>879</v>
      </c>
      <c r="E14" s="1288" t="s">
        <v>875</v>
      </c>
      <c r="F14" s="1289" t="s">
        <v>876</v>
      </c>
    </row>
    <row r="15" spans="1:9" ht="18" customHeight="1" x14ac:dyDescent="0.25">
      <c r="A15" s="1282"/>
      <c r="B15" s="1282"/>
      <c r="C15" s="1282"/>
      <c r="D15" s="1282"/>
      <c r="E15" s="1282"/>
      <c r="F15" s="1285"/>
    </row>
    <row r="16" spans="1:9" ht="53.25" customHeight="1" x14ac:dyDescent="0.25">
      <c r="A16" s="1282"/>
      <c r="B16" s="1282"/>
      <c r="C16" s="1282"/>
      <c r="D16" s="1283"/>
      <c r="E16" s="1283"/>
      <c r="F16" s="1285"/>
    </row>
    <row r="17" spans="1:9" s="408" customFormat="1" ht="22.5" customHeight="1" x14ac:dyDescent="0.25">
      <c r="A17" s="939">
        <v>1</v>
      </c>
      <c r="B17" s="939">
        <v>2</v>
      </c>
      <c r="C17" s="939">
        <v>3</v>
      </c>
      <c r="D17" s="939">
        <v>4</v>
      </c>
      <c r="E17" s="939">
        <v>5</v>
      </c>
      <c r="F17" s="940" t="s">
        <v>877</v>
      </c>
      <c r="G17" s="407"/>
      <c r="H17" s="407"/>
    </row>
    <row r="18" spans="1:9" ht="57.75" customHeight="1" x14ac:dyDescent="0.3">
      <c r="A18" s="941">
        <v>1</v>
      </c>
      <c r="B18" s="942" t="s">
        <v>878</v>
      </c>
      <c r="C18" s="943">
        <f>F18/E18/D18</f>
        <v>9.0002560000000003</v>
      </c>
      <c r="D18" s="943">
        <v>12</v>
      </c>
      <c r="E18" s="944">
        <v>5000</v>
      </c>
      <c r="F18" s="945">
        <v>540015.35999999999</v>
      </c>
      <c r="I18" s="101"/>
    </row>
    <row r="19" spans="1:9" ht="36" customHeight="1" x14ac:dyDescent="0.25">
      <c r="A19" s="1286" t="s">
        <v>364</v>
      </c>
      <c r="B19" s="1286"/>
      <c r="C19" s="946">
        <f>SUM(C18:C18)</f>
        <v>9.0002560000000003</v>
      </c>
      <c r="D19" s="946">
        <f>SUM(D18:D18)</f>
        <v>12</v>
      </c>
      <c r="E19" s="946">
        <f>SUM(E18:E18)</f>
        <v>5000</v>
      </c>
      <c r="F19" s="945">
        <f>ROUND(F18,2)</f>
        <v>540015.35999999999</v>
      </c>
    </row>
    <row r="20" spans="1:9" x14ac:dyDescent="0.25">
      <c r="A20" s="926"/>
      <c r="B20" s="926"/>
      <c r="C20" s="926"/>
      <c r="D20" s="926"/>
      <c r="E20" s="926"/>
      <c r="F20" s="927"/>
    </row>
    <row r="21" spans="1:9" s="912" customFormat="1" ht="23.25" customHeight="1" x14ac:dyDescent="0.25">
      <c r="A21" s="910" t="s">
        <v>541</v>
      </c>
      <c r="E21" s="909"/>
      <c r="F21" s="916" t="s">
        <v>694</v>
      </c>
    </row>
    <row r="22" spans="1:9" s="911" customFormat="1" ht="12.75" x14ac:dyDescent="0.25">
      <c r="E22" s="947" t="s">
        <v>171</v>
      </c>
      <c r="F22" s="895" t="s">
        <v>172</v>
      </c>
    </row>
    <row r="23" spans="1:9" s="912" customFormat="1" ht="18.75" x14ac:dyDescent="0.25">
      <c r="F23" s="82"/>
    </row>
    <row r="24" spans="1:9" s="912" customFormat="1" ht="23.25" customHeight="1" x14ac:dyDescent="0.25">
      <c r="A24" s="910" t="s">
        <v>173</v>
      </c>
      <c r="E24" s="909"/>
      <c r="F24" s="1002" t="s">
        <v>810</v>
      </c>
    </row>
    <row r="25" spans="1:9" s="911" customFormat="1" ht="12.75" x14ac:dyDescent="0.25">
      <c r="E25" s="947" t="s">
        <v>171</v>
      </c>
      <c r="F25" s="895" t="s">
        <v>172</v>
      </c>
    </row>
    <row r="35" s="401" customFormat="1" hidden="1" x14ac:dyDescent="0.25"/>
    <row r="36" s="401" customFormat="1" hidden="1" x14ac:dyDescent="0.25"/>
    <row r="37" s="401" customFormat="1" hidden="1" x14ac:dyDescent="0.25"/>
    <row r="38" s="401" customFormat="1" hidden="1" x14ac:dyDescent="0.25"/>
    <row r="39" s="401" customFormat="1" hidden="1" x14ac:dyDescent="0.25"/>
    <row r="40" s="401" customFormat="1" hidden="1" x14ac:dyDescent="0.25"/>
    <row r="41" s="401" customFormat="1" hidden="1" x14ac:dyDescent="0.25"/>
    <row r="46" s="401" customFormat="1" hidden="1" x14ac:dyDescent="0.25"/>
    <row r="47" s="401" customFormat="1" hidden="1" x14ac:dyDescent="0.25"/>
    <row r="48" s="401" customFormat="1" hidden="1" x14ac:dyDescent="0.25"/>
    <row r="49" s="401" customFormat="1" hidden="1" x14ac:dyDescent="0.25"/>
    <row r="50" s="401" customFormat="1" hidden="1" x14ac:dyDescent="0.25"/>
    <row r="51" s="401" customFormat="1" hidden="1" x14ac:dyDescent="0.25"/>
    <row r="52" s="401" customFormat="1" hidden="1" x14ac:dyDescent="0.25"/>
    <row r="53" s="401" customFormat="1" hidden="1" x14ac:dyDescent="0.25"/>
    <row r="57" s="401" customFormat="1" hidden="1" x14ac:dyDescent="0.25"/>
    <row r="58" s="401" customFormat="1" hidden="1" x14ac:dyDescent="0.25"/>
    <row r="59" s="401" customFormat="1" hidden="1" x14ac:dyDescent="0.25"/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I59"/>
  <sheetViews>
    <sheetView view="pageBreakPreview" topLeftCell="A7" zoomScale="60" workbookViewId="0">
      <selection activeCell="F21" sqref="F21:F25"/>
    </sheetView>
  </sheetViews>
  <sheetFormatPr defaultRowHeight="18" x14ac:dyDescent="0.25"/>
  <cols>
    <col min="1" max="1" width="5" style="401" customWidth="1"/>
    <col min="2" max="2" width="53.42578125" style="401" customWidth="1"/>
    <col min="3" max="6" width="27.7109375" style="401" customWidth="1"/>
    <col min="7" max="7" width="23.5703125" style="101" bestFit="1" customWidth="1"/>
    <col min="8" max="8" width="10.140625" style="101" bestFit="1" customWidth="1"/>
    <col min="9" max="15" width="9.140625" style="401"/>
    <col min="16" max="16" width="27" style="401" customWidth="1"/>
    <col min="17" max="253" width="9.140625" style="401"/>
    <col min="254" max="254" width="5" style="401" customWidth="1"/>
    <col min="255" max="255" width="18" style="401" customWidth="1"/>
    <col min="256" max="256" width="33" style="401" customWidth="1"/>
    <col min="257" max="257" width="14" style="401" customWidth="1"/>
    <col min="258" max="261" width="13.28515625" style="401" customWidth="1"/>
    <col min="262" max="262" width="20.140625" style="401" customWidth="1"/>
    <col min="263" max="263" width="23.5703125" style="401" bestFit="1" customWidth="1"/>
    <col min="264" max="264" width="10.140625" style="401" bestFit="1" customWidth="1"/>
    <col min="265" max="509" width="9.140625" style="401"/>
    <col min="510" max="510" width="5" style="401" customWidth="1"/>
    <col min="511" max="511" width="18" style="401" customWidth="1"/>
    <col min="512" max="512" width="33" style="401" customWidth="1"/>
    <col min="513" max="513" width="14" style="401" customWidth="1"/>
    <col min="514" max="517" width="13.28515625" style="401" customWidth="1"/>
    <col min="518" max="518" width="20.140625" style="401" customWidth="1"/>
    <col min="519" max="519" width="23.5703125" style="401" bestFit="1" customWidth="1"/>
    <col min="520" max="520" width="10.140625" style="401" bestFit="1" customWidth="1"/>
    <col min="521" max="765" width="9.140625" style="401"/>
    <col min="766" max="766" width="5" style="401" customWidth="1"/>
    <col min="767" max="767" width="18" style="401" customWidth="1"/>
    <col min="768" max="768" width="33" style="401" customWidth="1"/>
    <col min="769" max="769" width="14" style="401" customWidth="1"/>
    <col min="770" max="773" width="13.28515625" style="401" customWidth="1"/>
    <col min="774" max="774" width="20.140625" style="401" customWidth="1"/>
    <col min="775" max="775" width="23.5703125" style="401" bestFit="1" customWidth="1"/>
    <col min="776" max="776" width="10.140625" style="401" bestFit="1" customWidth="1"/>
    <col min="777" max="1021" width="9.140625" style="401"/>
    <col min="1022" max="1022" width="5" style="401" customWidth="1"/>
    <col min="1023" max="1023" width="18" style="401" customWidth="1"/>
    <col min="1024" max="1024" width="33" style="401" customWidth="1"/>
    <col min="1025" max="1025" width="14" style="401" customWidth="1"/>
    <col min="1026" max="1029" width="13.28515625" style="401" customWidth="1"/>
    <col min="1030" max="1030" width="20.140625" style="401" customWidth="1"/>
    <col min="1031" max="1031" width="23.5703125" style="401" bestFit="1" customWidth="1"/>
    <col min="1032" max="1032" width="10.140625" style="401" bestFit="1" customWidth="1"/>
    <col min="1033" max="1277" width="9.140625" style="401"/>
    <col min="1278" max="1278" width="5" style="401" customWidth="1"/>
    <col min="1279" max="1279" width="18" style="401" customWidth="1"/>
    <col min="1280" max="1280" width="33" style="401" customWidth="1"/>
    <col min="1281" max="1281" width="14" style="401" customWidth="1"/>
    <col min="1282" max="1285" width="13.28515625" style="401" customWidth="1"/>
    <col min="1286" max="1286" width="20.140625" style="401" customWidth="1"/>
    <col min="1287" max="1287" width="23.5703125" style="401" bestFit="1" customWidth="1"/>
    <col min="1288" max="1288" width="10.140625" style="401" bestFit="1" customWidth="1"/>
    <col min="1289" max="1533" width="9.140625" style="401"/>
    <col min="1534" max="1534" width="5" style="401" customWidth="1"/>
    <col min="1535" max="1535" width="18" style="401" customWidth="1"/>
    <col min="1536" max="1536" width="33" style="401" customWidth="1"/>
    <col min="1537" max="1537" width="14" style="401" customWidth="1"/>
    <col min="1538" max="1541" width="13.28515625" style="401" customWidth="1"/>
    <col min="1542" max="1542" width="20.140625" style="401" customWidth="1"/>
    <col min="1543" max="1543" width="23.5703125" style="401" bestFit="1" customWidth="1"/>
    <col min="1544" max="1544" width="10.140625" style="401" bestFit="1" customWidth="1"/>
    <col min="1545" max="1789" width="9.140625" style="401"/>
    <col min="1790" max="1790" width="5" style="401" customWidth="1"/>
    <col min="1791" max="1791" width="18" style="401" customWidth="1"/>
    <col min="1792" max="1792" width="33" style="401" customWidth="1"/>
    <col min="1793" max="1793" width="14" style="401" customWidth="1"/>
    <col min="1794" max="1797" width="13.28515625" style="401" customWidth="1"/>
    <col min="1798" max="1798" width="20.140625" style="401" customWidth="1"/>
    <col min="1799" max="1799" width="23.5703125" style="401" bestFit="1" customWidth="1"/>
    <col min="1800" max="1800" width="10.140625" style="401" bestFit="1" customWidth="1"/>
    <col min="1801" max="2045" width="9.140625" style="401"/>
    <col min="2046" max="2046" width="5" style="401" customWidth="1"/>
    <col min="2047" max="2047" width="18" style="401" customWidth="1"/>
    <col min="2048" max="2048" width="33" style="401" customWidth="1"/>
    <col min="2049" max="2049" width="14" style="401" customWidth="1"/>
    <col min="2050" max="2053" width="13.28515625" style="401" customWidth="1"/>
    <col min="2054" max="2054" width="20.140625" style="401" customWidth="1"/>
    <col min="2055" max="2055" width="23.5703125" style="401" bestFit="1" customWidth="1"/>
    <col min="2056" max="2056" width="10.140625" style="401" bestFit="1" customWidth="1"/>
    <col min="2057" max="2301" width="9.140625" style="401"/>
    <col min="2302" max="2302" width="5" style="401" customWidth="1"/>
    <col min="2303" max="2303" width="18" style="401" customWidth="1"/>
    <col min="2304" max="2304" width="33" style="401" customWidth="1"/>
    <col min="2305" max="2305" width="14" style="401" customWidth="1"/>
    <col min="2306" max="2309" width="13.28515625" style="401" customWidth="1"/>
    <col min="2310" max="2310" width="20.140625" style="401" customWidth="1"/>
    <col min="2311" max="2311" width="23.5703125" style="401" bestFit="1" customWidth="1"/>
    <col min="2312" max="2312" width="10.140625" style="401" bestFit="1" customWidth="1"/>
    <col min="2313" max="2557" width="9.140625" style="401"/>
    <col min="2558" max="2558" width="5" style="401" customWidth="1"/>
    <col min="2559" max="2559" width="18" style="401" customWidth="1"/>
    <col min="2560" max="2560" width="33" style="401" customWidth="1"/>
    <col min="2561" max="2561" width="14" style="401" customWidth="1"/>
    <col min="2562" max="2565" width="13.28515625" style="401" customWidth="1"/>
    <col min="2566" max="2566" width="20.140625" style="401" customWidth="1"/>
    <col min="2567" max="2567" width="23.5703125" style="401" bestFit="1" customWidth="1"/>
    <col min="2568" max="2568" width="10.140625" style="401" bestFit="1" customWidth="1"/>
    <col min="2569" max="2813" width="9.140625" style="401"/>
    <col min="2814" max="2814" width="5" style="401" customWidth="1"/>
    <col min="2815" max="2815" width="18" style="401" customWidth="1"/>
    <col min="2816" max="2816" width="33" style="401" customWidth="1"/>
    <col min="2817" max="2817" width="14" style="401" customWidth="1"/>
    <col min="2818" max="2821" width="13.28515625" style="401" customWidth="1"/>
    <col min="2822" max="2822" width="20.140625" style="401" customWidth="1"/>
    <col min="2823" max="2823" width="23.5703125" style="401" bestFit="1" customWidth="1"/>
    <col min="2824" max="2824" width="10.140625" style="401" bestFit="1" customWidth="1"/>
    <col min="2825" max="3069" width="9.140625" style="401"/>
    <col min="3070" max="3070" width="5" style="401" customWidth="1"/>
    <col min="3071" max="3071" width="18" style="401" customWidth="1"/>
    <col min="3072" max="3072" width="33" style="401" customWidth="1"/>
    <col min="3073" max="3073" width="14" style="401" customWidth="1"/>
    <col min="3074" max="3077" width="13.28515625" style="401" customWidth="1"/>
    <col min="3078" max="3078" width="20.140625" style="401" customWidth="1"/>
    <col min="3079" max="3079" width="23.5703125" style="401" bestFit="1" customWidth="1"/>
    <col min="3080" max="3080" width="10.140625" style="401" bestFit="1" customWidth="1"/>
    <col min="3081" max="3325" width="9.140625" style="401"/>
    <col min="3326" max="3326" width="5" style="401" customWidth="1"/>
    <col min="3327" max="3327" width="18" style="401" customWidth="1"/>
    <col min="3328" max="3328" width="33" style="401" customWidth="1"/>
    <col min="3329" max="3329" width="14" style="401" customWidth="1"/>
    <col min="3330" max="3333" width="13.28515625" style="401" customWidth="1"/>
    <col min="3334" max="3334" width="20.140625" style="401" customWidth="1"/>
    <col min="3335" max="3335" width="23.5703125" style="401" bestFit="1" customWidth="1"/>
    <col min="3336" max="3336" width="10.140625" style="401" bestFit="1" customWidth="1"/>
    <col min="3337" max="3581" width="9.140625" style="401"/>
    <col min="3582" max="3582" width="5" style="401" customWidth="1"/>
    <col min="3583" max="3583" width="18" style="401" customWidth="1"/>
    <col min="3584" max="3584" width="33" style="401" customWidth="1"/>
    <col min="3585" max="3585" width="14" style="401" customWidth="1"/>
    <col min="3586" max="3589" width="13.28515625" style="401" customWidth="1"/>
    <col min="3590" max="3590" width="20.140625" style="401" customWidth="1"/>
    <col min="3591" max="3591" width="23.5703125" style="401" bestFit="1" customWidth="1"/>
    <col min="3592" max="3592" width="10.140625" style="401" bestFit="1" customWidth="1"/>
    <col min="3593" max="3837" width="9.140625" style="401"/>
    <col min="3838" max="3838" width="5" style="401" customWidth="1"/>
    <col min="3839" max="3839" width="18" style="401" customWidth="1"/>
    <col min="3840" max="3840" width="33" style="401" customWidth="1"/>
    <col min="3841" max="3841" width="14" style="401" customWidth="1"/>
    <col min="3842" max="3845" width="13.28515625" style="401" customWidth="1"/>
    <col min="3846" max="3846" width="20.140625" style="401" customWidth="1"/>
    <col min="3847" max="3847" width="23.5703125" style="401" bestFit="1" customWidth="1"/>
    <col min="3848" max="3848" width="10.140625" style="401" bestFit="1" customWidth="1"/>
    <col min="3849" max="4093" width="9.140625" style="401"/>
    <col min="4094" max="4094" width="5" style="401" customWidth="1"/>
    <col min="4095" max="4095" width="18" style="401" customWidth="1"/>
    <col min="4096" max="4096" width="33" style="401" customWidth="1"/>
    <col min="4097" max="4097" width="14" style="401" customWidth="1"/>
    <col min="4098" max="4101" width="13.28515625" style="401" customWidth="1"/>
    <col min="4102" max="4102" width="20.140625" style="401" customWidth="1"/>
    <col min="4103" max="4103" width="23.5703125" style="401" bestFit="1" customWidth="1"/>
    <col min="4104" max="4104" width="10.140625" style="401" bestFit="1" customWidth="1"/>
    <col min="4105" max="4349" width="9.140625" style="401"/>
    <col min="4350" max="4350" width="5" style="401" customWidth="1"/>
    <col min="4351" max="4351" width="18" style="401" customWidth="1"/>
    <col min="4352" max="4352" width="33" style="401" customWidth="1"/>
    <col min="4353" max="4353" width="14" style="401" customWidth="1"/>
    <col min="4354" max="4357" width="13.28515625" style="401" customWidth="1"/>
    <col min="4358" max="4358" width="20.140625" style="401" customWidth="1"/>
    <col min="4359" max="4359" width="23.5703125" style="401" bestFit="1" customWidth="1"/>
    <col min="4360" max="4360" width="10.140625" style="401" bestFit="1" customWidth="1"/>
    <col min="4361" max="4605" width="9.140625" style="401"/>
    <col min="4606" max="4606" width="5" style="401" customWidth="1"/>
    <col min="4607" max="4607" width="18" style="401" customWidth="1"/>
    <col min="4608" max="4608" width="33" style="401" customWidth="1"/>
    <col min="4609" max="4609" width="14" style="401" customWidth="1"/>
    <col min="4610" max="4613" width="13.28515625" style="401" customWidth="1"/>
    <col min="4614" max="4614" width="20.140625" style="401" customWidth="1"/>
    <col min="4615" max="4615" width="23.5703125" style="401" bestFit="1" customWidth="1"/>
    <col min="4616" max="4616" width="10.140625" style="401" bestFit="1" customWidth="1"/>
    <col min="4617" max="4861" width="9.140625" style="401"/>
    <col min="4862" max="4862" width="5" style="401" customWidth="1"/>
    <col min="4863" max="4863" width="18" style="401" customWidth="1"/>
    <col min="4864" max="4864" width="33" style="401" customWidth="1"/>
    <col min="4865" max="4865" width="14" style="401" customWidth="1"/>
    <col min="4866" max="4869" width="13.28515625" style="401" customWidth="1"/>
    <col min="4870" max="4870" width="20.140625" style="401" customWidth="1"/>
    <col min="4871" max="4871" width="23.5703125" style="401" bestFit="1" customWidth="1"/>
    <col min="4872" max="4872" width="10.140625" style="401" bestFit="1" customWidth="1"/>
    <col min="4873" max="5117" width="9.140625" style="401"/>
    <col min="5118" max="5118" width="5" style="401" customWidth="1"/>
    <col min="5119" max="5119" width="18" style="401" customWidth="1"/>
    <col min="5120" max="5120" width="33" style="401" customWidth="1"/>
    <col min="5121" max="5121" width="14" style="401" customWidth="1"/>
    <col min="5122" max="5125" width="13.28515625" style="401" customWidth="1"/>
    <col min="5126" max="5126" width="20.140625" style="401" customWidth="1"/>
    <col min="5127" max="5127" width="23.5703125" style="401" bestFit="1" customWidth="1"/>
    <col min="5128" max="5128" width="10.140625" style="401" bestFit="1" customWidth="1"/>
    <col min="5129" max="5373" width="9.140625" style="401"/>
    <col min="5374" max="5374" width="5" style="401" customWidth="1"/>
    <col min="5375" max="5375" width="18" style="401" customWidth="1"/>
    <col min="5376" max="5376" width="33" style="401" customWidth="1"/>
    <col min="5377" max="5377" width="14" style="401" customWidth="1"/>
    <col min="5378" max="5381" width="13.28515625" style="401" customWidth="1"/>
    <col min="5382" max="5382" width="20.140625" style="401" customWidth="1"/>
    <col min="5383" max="5383" width="23.5703125" style="401" bestFit="1" customWidth="1"/>
    <col min="5384" max="5384" width="10.140625" style="401" bestFit="1" customWidth="1"/>
    <col min="5385" max="5629" width="9.140625" style="401"/>
    <col min="5630" max="5630" width="5" style="401" customWidth="1"/>
    <col min="5631" max="5631" width="18" style="401" customWidth="1"/>
    <col min="5632" max="5632" width="33" style="401" customWidth="1"/>
    <col min="5633" max="5633" width="14" style="401" customWidth="1"/>
    <col min="5634" max="5637" width="13.28515625" style="401" customWidth="1"/>
    <col min="5638" max="5638" width="20.140625" style="401" customWidth="1"/>
    <col min="5639" max="5639" width="23.5703125" style="401" bestFit="1" customWidth="1"/>
    <col min="5640" max="5640" width="10.140625" style="401" bestFit="1" customWidth="1"/>
    <col min="5641" max="5885" width="9.140625" style="401"/>
    <col min="5886" max="5886" width="5" style="401" customWidth="1"/>
    <col min="5887" max="5887" width="18" style="401" customWidth="1"/>
    <col min="5888" max="5888" width="33" style="401" customWidth="1"/>
    <col min="5889" max="5889" width="14" style="401" customWidth="1"/>
    <col min="5890" max="5893" width="13.28515625" style="401" customWidth="1"/>
    <col min="5894" max="5894" width="20.140625" style="401" customWidth="1"/>
    <col min="5895" max="5895" width="23.5703125" style="401" bestFit="1" customWidth="1"/>
    <col min="5896" max="5896" width="10.140625" style="401" bestFit="1" customWidth="1"/>
    <col min="5897" max="6141" width="9.140625" style="401"/>
    <col min="6142" max="6142" width="5" style="401" customWidth="1"/>
    <col min="6143" max="6143" width="18" style="401" customWidth="1"/>
    <col min="6144" max="6144" width="33" style="401" customWidth="1"/>
    <col min="6145" max="6145" width="14" style="401" customWidth="1"/>
    <col min="6146" max="6149" width="13.28515625" style="401" customWidth="1"/>
    <col min="6150" max="6150" width="20.140625" style="401" customWidth="1"/>
    <col min="6151" max="6151" width="23.5703125" style="401" bestFit="1" customWidth="1"/>
    <col min="6152" max="6152" width="10.140625" style="401" bestFit="1" customWidth="1"/>
    <col min="6153" max="6397" width="9.140625" style="401"/>
    <col min="6398" max="6398" width="5" style="401" customWidth="1"/>
    <col min="6399" max="6399" width="18" style="401" customWidth="1"/>
    <col min="6400" max="6400" width="33" style="401" customWidth="1"/>
    <col min="6401" max="6401" width="14" style="401" customWidth="1"/>
    <col min="6402" max="6405" width="13.28515625" style="401" customWidth="1"/>
    <col min="6406" max="6406" width="20.140625" style="401" customWidth="1"/>
    <col min="6407" max="6407" width="23.5703125" style="401" bestFit="1" customWidth="1"/>
    <col min="6408" max="6408" width="10.140625" style="401" bestFit="1" customWidth="1"/>
    <col min="6409" max="6653" width="9.140625" style="401"/>
    <col min="6654" max="6654" width="5" style="401" customWidth="1"/>
    <col min="6655" max="6655" width="18" style="401" customWidth="1"/>
    <col min="6656" max="6656" width="33" style="401" customWidth="1"/>
    <col min="6657" max="6657" width="14" style="401" customWidth="1"/>
    <col min="6658" max="6661" width="13.28515625" style="401" customWidth="1"/>
    <col min="6662" max="6662" width="20.140625" style="401" customWidth="1"/>
    <col min="6663" max="6663" width="23.5703125" style="401" bestFit="1" customWidth="1"/>
    <col min="6664" max="6664" width="10.140625" style="401" bestFit="1" customWidth="1"/>
    <col min="6665" max="6909" width="9.140625" style="401"/>
    <col min="6910" max="6910" width="5" style="401" customWidth="1"/>
    <col min="6911" max="6911" width="18" style="401" customWidth="1"/>
    <col min="6912" max="6912" width="33" style="401" customWidth="1"/>
    <col min="6913" max="6913" width="14" style="401" customWidth="1"/>
    <col min="6914" max="6917" width="13.28515625" style="401" customWidth="1"/>
    <col min="6918" max="6918" width="20.140625" style="401" customWidth="1"/>
    <col min="6919" max="6919" width="23.5703125" style="401" bestFit="1" customWidth="1"/>
    <col min="6920" max="6920" width="10.140625" style="401" bestFit="1" customWidth="1"/>
    <col min="6921" max="7165" width="9.140625" style="401"/>
    <col min="7166" max="7166" width="5" style="401" customWidth="1"/>
    <col min="7167" max="7167" width="18" style="401" customWidth="1"/>
    <col min="7168" max="7168" width="33" style="401" customWidth="1"/>
    <col min="7169" max="7169" width="14" style="401" customWidth="1"/>
    <col min="7170" max="7173" width="13.28515625" style="401" customWidth="1"/>
    <col min="7174" max="7174" width="20.140625" style="401" customWidth="1"/>
    <col min="7175" max="7175" width="23.5703125" style="401" bestFit="1" customWidth="1"/>
    <col min="7176" max="7176" width="10.140625" style="401" bestFit="1" customWidth="1"/>
    <col min="7177" max="7421" width="9.140625" style="401"/>
    <col min="7422" max="7422" width="5" style="401" customWidth="1"/>
    <col min="7423" max="7423" width="18" style="401" customWidth="1"/>
    <col min="7424" max="7424" width="33" style="401" customWidth="1"/>
    <col min="7425" max="7425" width="14" style="401" customWidth="1"/>
    <col min="7426" max="7429" width="13.28515625" style="401" customWidth="1"/>
    <col min="7430" max="7430" width="20.140625" style="401" customWidth="1"/>
    <col min="7431" max="7431" width="23.5703125" style="401" bestFit="1" customWidth="1"/>
    <col min="7432" max="7432" width="10.140625" style="401" bestFit="1" customWidth="1"/>
    <col min="7433" max="7677" width="9.140625" style="401"/>
    <col min="7678" max="7678" width="5" style="401" customWidth="1"/>
    <col min="7679" max="7679" width="18" style="401" customWidth="1"/>
    <col min="7680" max="7680" width="33" style="401" customWidth="1"/>
    <col min="7681" max="7681" width="14" style="401" customWidth="1"/>
    <col min="7682" max="7685" width="13.28515625" style="401" customWidth="1"/>
    <col min="7686" max="7686" width="20.140625" style="401" customWidth="1"/>
    <col min="7687" max="7687" width="23.5703125" style="401" bestFit="1" customWidth="1"/>
    <col min="7688" max="7688" width="10.140625" style="401" bestFit="1" customWidth="1"/>
    <col min="7689" max="7933" width="9.140625" style="401"/>
    <col min="7934" max="7934" width="5" style="401" customWidth="1"/>
    <col min="7935" max="7935" width="18" style="401" customWidth="1"/>
    <col min="7936" max="7936" width="33" style="401" customWidth="1"/>
    <col min="7937" max="7937" width="14" style="401" customWidth="1"/>
    <col min="7938" max="7941" width="13.28515625" style="401" customWidth="1"/>
    <col min="7942" max="7942" width="20.140625" style="401" customWidth="1"/>
    <col min="7943" max="7943" width="23.5703125" style="401" bestFit="1" customWidth="1"/>
    <col min="7944" max="7944" width="10.140625" style="401" bestFit="1" customWidth="1"/>
    <col min="7945" max="8189" width="9.140625" style="401"/>
    <col min="8190" max="8190" width="5" style="401" customWidth="1"/>
    <col min="8191" max="8191" width="18" style="401" customWidth="1"/>
    <col min="8192" max="8192" width="33" style="401" customWidth="1"/>
    <col min="8193" max="8193" width="14" style="401" customWidth="1"/>
    <col min="8194" max="8197" width="13.28515625" style="401" customWidth="1"/>
    <col min="8198" max="8198" width="20.140625" style="401" customWidth="1"/>
    <col min="8199" max="8199" width="23.5703125" style="401" bestFit="1" customWidth="1"/>
    <col min="8200" max="8200" width="10.140625" style="401" bestFit="1" customWidth="1"/>
    <col min="8201" max="8445" width="9.140625" style="401"/>
    <col min="8446" max="8446" width="5" style="401" customWidth="1"/>
    <col min="8447" max="8447" width="18" style="401" customWidth="1"/>
    <col min="8448" max="8448" width="33" style="401" customWidth="1"/>
    <col min="8449" max="8449" width="14" style="401" customWidth="1"/>
    <col min="8450" max="8453" width="13.28515625" style="401" customWidth="1"/>
    <col min="8454" max="8454" width="20.140625" style="401" customWidth="1"/>
    <col min="8455" max="8455" width="23.5703125" style="401" bestFit="1" customWidth="1"/>
    <col min="8456" max="8456" width="10.140625" style="401" bestFit="1" customWidth="1"/>
    <col min="8457" max="8701" width="9.140625" style="401"/>
    <col min="8702" max="8702" width="5" style="401" customWidth="1"/>
    <col min="8703" max="8703" width="18" style="401" customWidth="1"/>
    <col min="8704" max="8704" width="33" style="401" customWidth="1"/>
    <col min="8705" max="8705" width="14" style="401" customWidth="1"/>
    <col min="8706" max="8709" width="13.28515625" style="401" customWidth="1"/>
    <col min="8710" max="8710" width="20.140625" style="401" customWidth="1"/>
    <col min="8711" max="8711" width="23.5703125" style="401" bestFit="1" customWidth="1"/>
    <col min="8712" max="8712" width="10.140625" style="401" bestFit="1" customWidth="1"/>
    <col min="8713" max="8957" width="9.140625" style="401"/>
    <col min="8958" max="8958" width="5" style="401" customWidth="1"/>
    <col min="8959" max="8959" width="18" style="401" customWidth="1"/>
    <col min="8960" max="8960" width="33" style="401" customWidth="1"/>
    <col min="8961" max="8961" width="14" style="401" customWidth="1"/>
    <col min="8962" max="8965" width="13.28515625" style="401" customWidth="1"/>
    <col min="8966" max="8966" width="20.140625" style="401" customWidth="1"/>
    <col min="8967" max="8967" width="23.5703125" style="401" bestFit="1" customWidth="1"/>
    <col min="8968" max="8968" width="10.140625" style="401" bestFit="1" customWidth="1"/>
    <col min="8969" max="9213" width="9.140625" style="401"/>
    <col min="9214" max="9214" width="5" style="401" customWidth="1"/>
    <col min="9215" max="9215" width="18" style="401" customWidth="1"/>
    <col min="9216" max="9216" width="33" style="401" customWidth="1"/>
    <col min="9217" max="9217" width="14" style="401" customWidth="1"/>
    <col min="9218" max="9221" width="13.28515625" style="401" customWidth="1"/>
    <col min="9222" max="9222" width="20.140625" style="401" customWidth="1"/>
    <col min="9223" max="9223" width="23.5703125" style="401" bestFit="1" customWidth="1"/>
    <col min="9224" max="9224" width="10.140625" style="401" bestFit="1" customWidth="1"/>
    <col min="9225" max="9469" width="9.140625" style="401"/>
    <col min="9470" max="9470" width="5" style="401" customWidth="1"/>
    <col min="9471" max="9471" width="18" style="401" customWidth="1"/>
    <col min="9472" max="9472" width="33" style="401" customWidth="1"/>
    <col min="9473" max="9473" width="14" style="401" customWidth="1"/>
    <col min="9474" max="9477" width="13.28515625" style="401" customWidth="1"/>
    <col min="9478" max="9478" width="20.140625" style="401" customWidth="1"/>
    <col min="9479" max="9479" width="23.5703125" style="401" bestFit="1" customWidth="1"/>
    <col min="9480" max="9480" width="10.140625" style="401" bestFit="1" customWidth="1"/>
    <col min="9481" max="9725" width="9.140625" style="401"/>
    <col min="9726" max="9726" width="5" style="401" customWidth="1"/>
    <col min="9727" max="9727" width="18" style="401" customWidth="1"/>
    <col min="9728" max="9728" width="33" style="401" customWidth="1"/>
    <col min="9729" max="9729" width="14" style="401" customWidth="1"/>
    <col min="9730" max="9733" width="13.28515625" style="401" customWidth="1"/>
    <col min="9734" max="9734" width="20.140625" style="401" customWidth="1"/>
    <col min="9735" max="9735" width="23.5703125" style="401" bestFit="1" customWidth="1"/>
    <col min="9736" max="9736" width="10.140625" style="401" bestFit="1" customWidth="1"/>
    <col min="9737" max="9981" width="9.140625" style="401"/>
    <col min="9982" max="9982" width="5" style="401" customWidth="1"/>
    <col min="9983" max="9983" width="18" style="401" customWidth="1"/>
    <col min="9984" max="9984" width="33" style="401" customWidth="1"/>
    <col min="9985" max="9985" width="14" style="401" customWidth="1"/>
    <col min="9986" max="9989" width="13.28515625" style="401" customWidth="1"/>
    <col min="9990" max="9990" width="20.140625" style="401" customWidth="1"/>
    <col min="9991" max="9991" width="23.5703125" style="401" bestFit="1" customWidth="1"/>
    <col min="9992" max="9992" width="10.140625" style="401" bestFit="1" customWidth="1"/>
    <col min="9993" max="10237" width="9.140625" style="401"/>
    <col min="10238" max="10238" width="5" style="401" customWidth="1"/>
    <col min="10239" max="10239" width="18" style="401" customWidth="1"/>
    <col min="10240" max="10240" width="33" style="401" customWidth="1"/>
    <col min="10241" max="10241" width="14" style="401" customWidth="1"/>
    <col min="10242" max="10245" width="13.28515625" style="401" customWidth="1"/>
    <col min="10246" max="10246" width="20.140625" style="401" customWidth="1"/>
    <col min="10247" max="10247" width="23.5703125" style="401" bestFit="1" customWidth="1"/>
    <col min="10248" max="10248" width="10.140625" style="401" bestFit="1" customWidth="1"/>
    <col min="10249" max="10493" width="9.140625" style="401"/>
    <col min="10494" max="10494" width="5" style="401" customWidth="1"/>
    <col min="10495" max="10495" width="18" style="401" customWidth="1"/>
    <col min="10496" max="10496" width="33" style="401" customWidth="1"/>
    <col min="10497" max="10497" width="14" style="401" customWidth="1"/>
    <col min="10498" max="10501" width="13.28515625" style="401" customWidth="1"/>
    <col min="10502" max="10502" width="20.140625" style="401" customWidth="1"/>
    <col min="10503" max="10503" width="23.5703125" style="401" bestFit="1" customWidth="1"/>
    <col min="10504" max="10504" width="10.140625" style="401" bestFit="1" customWidth="1"/>
    <col min="10505" max="10749" width="9.140625" style="401"/>
    <col min="10750" max="10750" width="5" style="401" customWidth="1"/>
    <col min="10751" max="10751" width="18" style="401" customWidth="1"/>
    <col min="10752" max="10752" width="33" style="401" customWidth="1"/>
    <col min="10753" max="10753" width="14" style="401" customWidth="1"/>
    <col min="10754" max="10757" width="13.28515625" style="401" customWidth="1"/>
    <col min="10758" max="10758" width="20.140625" style="401" customWidth="1"/>
    <col min="10759" max="10759" width="23.5703125" style="401" bestFit="1" customWidth="1"/>
    <col min="10760" max="10760" width="10.140625" style="401" bestFit="1" customWidth="1"/>
    <col min="10761" max="11005" width="9.140625" style="401"/>
    <col min="11006" max="11006" width="5" style="401" customWidth="1"/>
    <col min="11007" max="11007" width="18" style="401" customWidth="1"/>
    <col min="11008" max="11008" width="33" style="401" customWidth="1"/>
    <col min="11009" max="11009" width="14" style="401" customWidth="1"/>
    <col min="11010" max="11013" width="13.28515625" style="401" customWidth="1"/>
    <col min="11014" max="11014" width="20.140625" style="401" customWidth="1"/>
    <col min="11015" max="11015" width="23.5703125" style="401" bestFit="1" customWidth="1"/>
    <col min="11016" max="11016" width="10.140625" style="401" bestFit="1" customWidth="1"/>
    <col min="11017" max="11261" width="9.140625" style="401"/>
    <col min="11262" max="11262" width="5" style="401" customWidth="1"/>
    <col min="11263" max="11263" width="18" style="401" customWidth="1"/>
    <col min="11264" max="11264" width="33" style="401" customWidth="1"/>
    <col min="11265" max="11265" width="14" style="401" customWidth="1"/>
    <col min="11266" max="11269" width="13.28515625" style="401" customWidth="1"/>
    <col min="11270" max="11270" width="20.140625" style="401" customWidth="1"/>
    <col min="11271" max="11271" width="23.5703125" style="401" bestFit="1" customWidth="1"/>
    <col min="11272" max="11272" width="10.140625" style="401" bestFit="1" customWidth="1"/>
    <col min="11273" max="11517" width="9.140625" style="401"/>
    <col min="11518" max="11518" width="5" style="401" customWidth="1"/>
    <col min="11519" max="11519" width="18" style="401" customWidth="1"/>
    <col min="11520" max="11520" width="33" style="401" customWidth="1"/>
    <col min="11521" max="11521" width="14" style="401" customWidth="1"/>
    <col min="11522" max="11525" width="13.28515625" style="401" customWidth="1"/>
    <col min="11526" max="11526" width="20.140625" style="401" customWidth="1"/>
    <col min="11527" max="11527" width="23.5703125" style="401" bestFit="1" customWidth="1"/>
    <col min="11528" max="11528" width="10.140625" style="401" bestFit="1" customWidth="1"/>
    <col min="11529" max="11773" width="9.140625" style="401"/>
    <col min="11774" max="11774" width="5" style="401" customWidth="1"/>
    <col min="11775" max="11775" width="18" style="401" customWidth="1"/>
    <col min="11776" max="11776" width="33" style="401" customWidth="1"/>
    <col min="11777" max="11777" width="14" style="401" customWidth="1"/>
    <col min="11778" max="11781" width="13.28515625" style="401" customWidth="1"/>
    <col min="11782" max="11782" width="20.140625" style="401" customWidth="1"/>
    <col min="11783" max="11783" width="23.5703125" style="401" bestFit="1" customWidth="1"/>
    <col min="11784" max="11784" width="10.140625" style="401" bestFit="1" customWidth="1"/>
    <col min="11785" max="12029" width="9.140625" style="401"/>
    <col min="12030" max="12030" width="5" style="401" customWidth="1"/>
    <col min="12031" max="12031" width="18" style="401" customWidth="1"/>
    <col min="12032" max="12032" width="33" style="401" customWidth="1"/>
    <col min="12033" max="12033" width="14" style="401" customWidth="1"/>
    <col min="12034" max="12037" width="13.28515625" style="401" customWidth="1"/>
    <col min="12038" max="12038" width="20.140625" style="401" customWidth="1"/>
    <col min="12039" max="12039" width="23.5703125" style="401" bestFit="1" customWidth="1"/>
    <col min="12040" max="12040" width="10.140625" style="401" bestFit="1" customWidth="1"/>
    <col min="12041" max="12285" width="9.140625" style="401"/>
    <col min="12286" max="12286" width="5" style="401" customWidth="1"/>
    <col min="12287" max="12287" width="18" style="401" customWidth="1"/>
    <col min="12288" max="12288" width="33" style="401" customWidth="1"/>
    <col min="12289" max="12289" width="14" style="401" customWidth="1"/>
    <col min="12290" max="12293" width="13.28515625" style="401" customWidth="1"/>
    <col min="12294" max="12294" width="20.140625" style="401" customWidth="1"/>
    <col min="12295" max="12295" width="23.5703125" style="401" bestFit="1" customWidth="1"/>
    <col min="12296" max="12296" width="10.140625" style="401" bestFit="1" customWidth="1"/>
    <col min="12297" max="12541" width="9.140625" style="401"/>
    <col min="12542" max="12542" width="5" style="401" customWidth="1"/>
    <col min="12543" max="12543" width="18" style="401" customWidth="1"/>
    <col min="12544" max="12544" width="33" style="401" customWidth="1"/>
    <col min="12545" max="12545" width="14" style="401" customWidth="1"/>
    <col min="12546" max="12549" width="13.28515625" style="401" customWidth="1"/>
    <col min="12550" max="12550" width="20.140625" style="401" customWidth="1"/>
    <col min="12551" max="12551" width="23.5703125" style="401" bestFit="1" customWidth="1"/>
    <col min="12552" max="12552" width="10.140625" style="401" bestFit="1" customWidth="1"/>
    <col min="12553" max="12797" width="9.140625" style="401"/>
    <col min="12798" max="12798" width="5" style="401" customWidth="1"/>
    <col min="12799" max="12799" width="18" style="401" customWidth="1"/>
    <col min="12800" max="12800" width="33" style="401" customWidth="1"/>
    <col min="12801" max="12801" width="14" style="401" customWidth="1"/>
    <col min="12802" max="12805" width="13.28515625" style="401" customWidth="1"/>
    <col min="12806" max="12806" width="20.140625" style="401" customWidth="1"/>
    <col min="12807" max="12807" width="23.5703125" style="401" bestFit="1" customWidth="1"/>
    <col min="12808" max="12808" width="10.140625" style="401" bestFit="1" customWidth="1"/>
    <col min="12809" max="13053" width="9.140625" style="401"/>
    <col min="13054" max="13054" width="5" style="401" customWidth="1"/>
    <col min="13055" max="13055" width="18" style="401" customWidth="1"/>
    <col min="13056" max="13056" width="33" style="401" customWidth="1"/>
    <col min="13057" max="13057" width="14" style="401" customWidth="1"/>
    <col min="13058" max="13061" width="13.28515625" style="401" customWidth="1"/>
    <col min="13062" max="13062" width="20.140625" style="401" customWidth="1"/>
    <col min="13063" max="13063" width="23.5703125" style="401" bestFit="1" customWidth="1"/>
    <col min="13064" max="13064" width="10.140625" style="401" bestFit="1" customWidth="1"/>
    <col min="13065" max="13309" width="9.140625" style="401"/>
    <col min="13310" max="13310" width="5" style="401" customWidth="1"/>
    <col min="13311" max="13311" width="18" style="401" customWidth="1"/>
    <col min="13312" max="13312" width="33" style="401" customWidth="1"/>
    <col min="13313" max="13313" width="14" style="401" customWidth="1"/>
    <col min="13314" max="13317" width="13.28515625" style="401" customWidth="1"/>
    <col min="13318" max="13318" width="20.140625" style="401" customWidth="1"/>
    <col min="13319" max="13319" width="23.5703125" style="401" bestFit="1" customWidth="1"/>
    <col min="13320" max="13320" width="10.140625" style="401" bestFit="1" customWidth="1"/>
    <col min="13321" max="13565" width="9.140625" style="401"/>
    <col min="13566" max="13566" width="5" style="401" customWidth="1"/>
    <col min="13567" max="13567" width="18" style="401" customWidth="1"/>
    <col min="13568" max="13568" width="33" style="401" customWidth="1"/>
    <col min="13569" max="13569" width="14" style="401" customWidth="1"/>
    <col min="13570" max="13573" width="13.28515625" style="401" customWidth="1"/>
    <col min="13574" max="13574" width="20.140625" style="401" customWidth="1"/>
    <col min="13575" max="13575" width="23.5703125" style="401" bestFit="1" customWidth="1"/>
    <col min="13576" max="13576" width="10.140625" style="401" bestFit="1" customWidth="1"/>
    <col min="13577" max="13821" width="9.140625" style="401"/>
    <col min="13822" max="13822" width="5" style="401" customWidth="1"/>
    <col min="13823" max="13823" width="18" style="401" customWidth="1"/>
    <col min="13824" max="13824" width="33" style="401" customWidth="1"/>
    <col min="13825" max="13825" width="14" style="401" customWidth="1"/>
    <col min="13826" max="13829" width="13.28515625" style="401" customWidth="1"/>
    <col min="13830" max="13830" width="20.140625" style="401" customWidth="1"/>
    <col min="13831" max="13831" width="23.5703125" style="401" bestFit="1" customWidth="1"/>
    <col min="13832" max="13832" width="10.140625" style="401" bestFit="1" customWidth="1"/>
    <col min="13833" max="14077" width="9.140625" style="401"/>
    <col min="14078" max="14078" width="5" style="401" customWidth="1"/>
    <col min="14079" max="14079" width="18" style="401" customWidth="1"/>
    <col min="14080" max="14080" width="33" style="401" customWidth="1"/>
    <col min="14081" max="14081" width="14" style="401" customWidth="1"/>
    <col min="14082" max="14085" width="13.28515625" style="401" customWidth="1"/>
    <col min="14086" max="14086" width="20.140625" style="401" customWidth="1"/>
    <col min="14087" max="14087" width="23.5703125" style="401" bestFit="1" customWidth="1"/>
    <col min="14088" max="14088" width="10.140625" style="401" bestFit="1" customWidth="1"/>
    <col min="14089" max="14333" width="9.140625" style="401"/>
    <col min="14334" max="14334" width="5" style="401" customWidth="1"/>
    <col min="14335" max="14335" width="18" style="401" customWidth="1"/>
    <col min="14336" max="14336" width="33" style="401" customWidth="1"/>
    <col min="14337" max="14337" width="14" style="401" customWidth="1"/>
    <col min="14338" max="14341" width="13.28515625" style="401" customWidth="1"/>
    <col min="14342" max="14342" width="20.140625" style="401" customWidth="1"/>
    <col min="14343" max="14343" width="23.5703125" style="401" bestFit="1" customWidth="1"/>
    <col min="14344" max="14344" width="10.140625" style="401" bestFit="1" customWidth="1"/>
    <col min="14345" max="14589" width="9.140625" style="401"/>
    <col min="14590" max="14590" width="5" style="401" customWidth="1"/>
    <col min="14591" max="14591" width="18" style="401" customWidth="1"/>
    <col min="14592" max="14592" width="33" style="401" customWidth="1"/>
    <col min="14593" max="14593" width="14" style="401" customWidth="1"/>
    <col min="14594" max="14597" width="13.28515625" style="401" customWidth="1"/>
    <col min="14598" max="14598" width="20.140625" style="401" customWidth="1"/>
    <col min="14599" max="14599" width="23.5703125" style="401" bestFit="1" customWidth="1"/>
    <col min="14600" max="14600" width="10.140625" style="401" bestFit="1" customWidth="1"/>
    <col min="14601" max="14845" width="9.140625" style="401"/>
    <col min="14846" max="14846" width="5" style="401" customWidth="1"/>
    <col min="14847" max="14847" width="18" style="401" customWidth="1"/>
    <col min="14848" max="14848" width="33" style="401" customWidth="1"/>
    <col min="14849" max="14849" width="14" style="401" customWidth="1"/>
    <col min="14850" max="14853" width="13.28515625" style="401" customWidth="1"/>
    <col min="14854" max="14854" width="20.140625" style="401" customWidth="1"/>
    <col min="14855" max="14855" width="23.5703125" style="401" bestFit="1" customWidth="1"/>
    <col min="14856" max="14856" width="10.140625" style="401" bestFit="1" customWidth="1"/>
    <col min="14857" max="15101" width="9.140625" style="401"/>
    <col min="15102" max="15102" width="5" style="401" customWidth="1"/>
    <col min="15103" max="15103" width="18" style="401" customWidth="1"/>
    <col min="15104" max="15104" width="33" style="401" customWidth="1"/>
    <col min="15105" max="15105" width="14" style="401" customWidth="1"/>
    <col min="15106" max="15109" width="13.28515625" style="401" customWidth="1"/>
    <col min="15110" max="15110" width="20.140625" style="401" customWidth="1"/>
    <col min="15111" max="15111" width="23.5703125" style="401" bestFit="1" customWidth="1"/>
    <col min="15112" max="15112" width="10.140625" style="401" bestFit="1" customWidth="1"/>
    <col min="15113" max="15357" width="9.140625" style="401"/>
    <col min="15358" max="15358" width="5" style="401" customWidth="1"/>
    <col min="15359" max="15359" width="18" style="401" customWidth="1"/>
    <col min="15360" max="15360" width="33" style="401" customWidth="1"/>
    <col min="15361" max="15361" width="14" style="401" customWidth="1"/>
    <col min="15362" max="15365" width="13.28515625" style="401" customWidth="1"/>
    <col min="15366" max="15366" width="20.140625" style="401" customWidth="1"/>
    <col min="15367" max="15367" width="23.5703125" style="401" bestFit="1" customWidth="1"/>
    <col min="15368" max="15368" width="10.140625" style="401" bestFit="1" customWidth="1"/>
    <col min="15369" max="15613" width="9.140625" style="401"/>
    <col min="15614" max="15614" width="5" style="401" customWidth="1"/>
    <col min="15615" max="15615" width="18" style="401" customWidth="1"/>
    <col min="15616" max="15616" width="33" style="401" customWidth="1"/>
    <col min="15617" max="15617" width="14" style="401" customWidth="1"/>
    <col min="15618" max="15621" width="13.28515625" style="401" customWidth="1"/>
    <col min="15622" max="15622" width="20.140625" style="401" customWidth="1"/>
    <col min="15623" max="15623" width="23.5703125" style="401" bestFit="1" customWidth="1"/>
    <col min="15624" max="15624" width="10.140625" style="401" bestFit="1" customWidth="1"/>
    <col min="15625" max="15869" width="9.140625" style="401"/>
    <col min="15870" max="15870" width="5" style="401" customWidth="1"/>
    <col min="15871" max="15871" width="18" style="401" customWidth="1"/>
    <col min="15872" max="15872" width="33" style="401" customWidth="1"/>
    <col min="15873" max="15873" width="14" style="401" customWidth="1"/>
    <col min="15874" max="15877" width="13.28515625" style="401" customWidth="1"/>
    <col min="15878" max="15878" width="20.140625" style="401" customWidth="1"/>
    <col min="15879" max="15879" width="23.5703125" style="401" bestFit="1" customWidth="1"/>
    <col min="15880" max="15880" width="10.140625" style="401" bestFit="1" customWidth="1"/>
    <col min="15881" max="16125" width="9.140625" style="401"/>
    <col min="16126" max="16126" width="5" style="401" customWidth="1"/>
    <col min="16127" max="16127" width="18" style="401" customWidth="1"/>
    <col min="16128" max="16128" width="33" style="401" customWidth="1"/>
    <col min="16129" max="16129" width="14" style="401" customWidth="1"/>
    <col min="16130" max="16133" width="13.28515625" style="401" customWidth="1"/>
    <col min="16134" max="16134" width="20.140625" style="401" customWidth="1"/>
    <col min="16135" max="16135" width="23.5703125" style="401" bestFit="1" customWidth="1"/>
    <col min="16136" max="16136" width="10.140625" style="401" bestFit="1" customWidth="1"/>
    <col min="16137" max="16384" width="9.140625" style="401"/>
  </cols>
  <sheetData>
    <row r="1" spans="1:9" s="102" customFormat="1" ht="16.5" hidden="1" customHeight="1" x14ac:dyDescent="0.3">
      <c r="B1" s="395"/>
      <c r="C1" s="396"/>
      <c r="D1" s="396"/>
      <c r="E1" s="396"/>
      <c r="F1" s="169" t="s">
        <v>348</v>
      </c>
      <c r="G1" s="138"/>
      <c r="H1" s="138"/>
    </row>
    <row r="2" spans="1:9" s="102" customFormat="1" ht="18.75" hidden="1" customHeight="1" x14ac:dyDescent="0.3">
      <c r="B2" s="395"/>
      <c r="C2" s="396"/>
      <c r="D2" s="396"/>
      <c r="E2" s="396"/>
      <c r="F2" s="397"/>
      <c r="G2" s="138"/>
      <c r="H2" s="138"/>
    </row>
    <row r="3" spans="1:9" s="102" customFormat="1" ht="18.75" hidden="1" customHeight="1" x14ac:dyDescent="0.3">
      <c r="B3" s="395"/>
      <c r="C3" s="396"/>
      <c r="D3" s="396"/>
      <c r="E3" s="396"/>
      <c r="F3" s="397"/>
      <c r="G3" s="138"/>
      <c r="H3" s="138"/>
    </row>
    <row r="4" spans="1:9" s="102" customFormat="1" ht="18.75" hidden="1" customHeight="1" x14ac:dyDescent="0.3">
      <c r="B4" s="395"/>
      <c r="C4" s="396"/>
      <c r="D4" s="396"/>
      <c r="E4" s="396"/>
      <c r="F4" s="397"/>
      <c r="G4" s="138"/>
      <c r="H4" s="138"/>
    </row>
    <row r="5" spans="1:9" s="102" customFormat="1" ht="18.75" hidden="1" customHeight="1" x14ac:dyDescent="0.3">
      <c r="B5" s="395"/>
      <c r="C5" s="396"/>
      <c r="D5" s="396"/>
      <c r="E5" s="396"/>
      <c r="F5" s="397"/>
      <c r="G5" s="138"/>
      <c r="H5" s="138"/>
    </row>
    <row r="6" spans="1:9" s="102" customFormat="1" ht="18.75" hidden="1" customHeight="1" x14ac:dyDescent="0.3">
      <c r="B6" s="395"/>
      <c r="C6" s="396"/>
      <c r="D6" s="396"/>
      <c r="E6" s="396"/>
      <c r="G6" s="138"/>
      <c r="H6" s="138"/>
    </row>
    <row r="7" spans="1:9" ht="28.5" customHeight="1" x14ac:dyDescent="0.25">
      <c r="A7" s="398"/>
      <c r="B7" s="399"/>
      <c r="C7" s="399"/>
      <c r="D7" s="399"/>
      <c r="E7" s="399"/>
      <c r="F7" s="400" t="s">
        <v>872</v>
      </c>
    </row>
    <row r="8" spans="1:9" ht="35.25" customHeight="1" x14ac:dyDescent="0.25">
      <c r="A8" s="1178" t="s">
        <v>610</v>
      </c>
      <c r="B8" s="1178"/>
      <c r="C8" s="1178"/>
      <c r="D8" s="1178"/>
      <c r="E8" s="1178"/>
      <c r="F8" s="1178"/>
      <c r="G8" s="925"/>
      <c r="H8" s="925"/>
      <c r="I8" s="925"/>
    </row>
    <row r="9" spans="1:9" s="402" customFormat="1" ht="27" customHeight="1" x14ac:dyDescent="0.3">
      <c r="A9" s="1291" t="s">
        <v>880</v>
      </c>
      <c r="B9" s="1291"/>
      <c r="C9" s="1291"/>
      <c r="D9" s="1291"/>
      <c r="E9" s="1291"/>
      <c r="F9" s="1291"/>
      <c r="G9" s="410"/>
      <c r="H9" s="410"/>
    </row>
    <row r="10" spans="1:9" ht="19.5" customHeight="1" x14ac:dyDescent="0.3">
      <c r="A10" s="411" t="s">
        <v>349</v>
      </c>
      <c r="B10" s="210"/>
      <c r="C10" s="210"/>
      <c r="D10" s="210"/>
      <c r="E10" s="210"/>
      <c r="F10" s="210"/>
    </row>
    <row r="11" spans="1:9" s="102" customFormat="1" ht="39.75" customHeight="1" x14ac:dyDescent="0.3">
      <c r="A11" s="1280" t="s">
        <v>871</v>
      </c>
      <c r="B11" s="1280"/>
      <c r="C11" s="1280"/>
      <c r="D11" s="1280"/>
      <c r="E11" s="1280"/>
      <c r="F11" s="1280"/>
      <c r="G11" s="159"/>
      <c r="H11" s="159"/>
      <c r="I11" s="159"/>
    </row>
    <row r="12" spans="1:9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138"/>
      <c r="H12" s="138"/>
    </row>
    <row r="13" spans="1:9" s="102" customFormat="1" ht="17.25" customHeight="1" x14ac:dyDescent="0.3">
      <c r="A13" s="412"/>
      <c r="B13" s="412"/>
      <c r="C13" s="412"/>
      <c r="D13" s="412"/>
      <c r="E13" s="413"/>
      <c r="F13" s="412"/>
      <c r="G13" s="138"/>
      <c r="H13" s="138"/>
    </row>
    <row r="14" spans="1:9" ht="41.25" customHeight="1" x14ac:dyDescent="0.25">
      <c r="A14" s="1292" t="s">
        <v>351</v>
      </c>
      <c r="B14" s="1292" t="s">
        <v>873</v>
      </c>
      <c r="C14" s="1292" t="s">
        <v>874</v>
      </c>
      <c r="D14" s="1292" t="s">
        <v>879</v>
      </c>
      <c r="E14" s="1292" t="s">
        <v>875</v>
      </c>
      <c r="F14" s="1293" t="s">
        <v>876</v>
      </c>
    </row>
    <row r="15" spans="1:9" ht="18" customHeight="1" x14ac:dyDescent="0.25">
      <c r="A15" s="1282"/>
      <c r="B15" s="1282"/>
      <c r="C15" s="1282"/>
      <c r="D15" s="1282"/>
      <c r="E15" s="1282"/>
      <c r="F15" s="1285"/>
    </row>
    <row r="16" spans="1:9" ht="53.25" customHeight="1" x14ac:dyDescent="0.25">
      <c r="A16" s="1282"/>
      <c r="B16" s="1282"/>
      <c r="C16" s="1282"/>
      <c r="D16" s="1283"/>
      <c r="E16" s="1283"/>
      <c r="F16" s="1285"/>
    </row>
    <row r="17" spans="1:9" s="408" customFormat="1" ht="22.5" customHeight="1" x14ac:dyDescent="0.25">
      <c r="A17" s="948">
        <v>1</v>
      </c>
      <c r="B17" s="948">
        <v>2</v>
      </c>
      <c r="C17" s="948">
        <v>3</v>
      </c>
      <c r="D17" s="948">
        <v>4</v>
      </c>
      <c r="E17" s="948">
        <v>5</v>
      </c>
      <c r="F17" s="949" t="s">
        <v>877</v>
      </c>
      <c r="G17" s="407"/>
      <c r="H17" s="407"/>
    </row>
    <row r="18" spans="1:9" ht="57.75" customHeight="1" x14ac:dyDescent="0.3">
      <c r="A18" s="950">
        <v>1</v>
      </c>
      <c r="B18" s="951" t="s">
        <v>878</v>
      </c>
      <c r="C18" s="952">
        <f>F18/E18/D18</f>
        <v>9.0002560000000003</v>
      </c>
      <c r="D18" s="952">
        <v>12</v>
      </c>
      <c r="E18" s="953">
        <v>5000</v>
      </c>
      <c r="F18" s="954">
        <v>540015.35999999999</v>
      </c>
      <c r="I18" s="101"/>
    </row>
    <row r="19" spans="1:9" ht="36" customHeight="1" x14ac:dyDescent="0.25">
      <c r="A19" s="1290" t="s">
        <v>364</v>
      </c>
      <c r="B19" s="1290"/>
      <c r="C19" s="955">
        <f>SUM(C18:C18)</f>
        <v>9.0002560000000003</v>
      </c>
      <c r="D19" s="955">
        <f>SUM(D18:D18)</f>
        <v>12</v>
      </c>
      <c r="E19" s="955">
        <f>SUM(E18:E18)</f>
        <v>5000</v>
      </c>
      <c r="F19" s="954">
        <f>ROUND(F18,2)</f>
        <v>540015.35999999999</v>
      </c>
    </row>
    <row r="20" spans="1:9" x14ac:dyDescent="0.25">
      <c r="A20" s="926"/>
      <c r="B20" s="926"/>
      <c r="C20" s="926"/>
      <c r="D20" s="926"/>
      <c r="E20" s="926"/>
      <c r="F20" s="927"/>
    </row>
    <row r="21" spans="1:9" s="912" customFormat="1" ht="23.25" customHeight="1" x14ac:dyDescent="0.25">
      <c r="A21" s="910" t="s">
        <v>541</v>
      </c>
      <c r="E21" s="909"/>
      <c r="F21" s="916" t="s">
        <v>694</v>
      </c>
    </row>
    <row r="22" spans="1:9" s="911" customFormat="1" ht="12.75" x14ac:dyDescent="0.25">
      <c r="E22" s="956" t="s">
        <v>171</v>
      </c>
      <c r="F22" s="895" t="s">
        <v>172</v>
      </c>
    </row>
    <row r="23" spans="1:9" s="912" customFormat="1" ht="18.75" x14ac:dyDescent="0.25">
      <c r="F23" s="82"/>
    </row>
    <row r="24" spans="1:9" s="912" customFormat="1" ht="23.25" customHeight="1" x14ac:dyDescent="0.25">
      <c r="A24" s="910" t="s">
        <v>173</v>
      </c>
      <c r="E24" s="909"/>
      <c r="F24" s="1002" t="s">
        <v>810</v>
      </c>
    </row>
    <row r="25" spans="1:9" s="911" customFormat="1" ht="12.75" x14ac:dyDescent="0.25">
      <c r="E25" s="956" t="s">
        <v>171</v>
      </c>
      <c r="F25" s="895" t="s">
        <v>172</v>
      </c>
    </row>
    <row r="35" s="401" customFormat="1" hidden="1" x14ac:dyDescent="0.25"/>
    <row r="36" s="401" customFormat="1" hidden="1" x14ac:dyDescent="0.25"/>
    <row r="37" s="401" customFormat="1" hidden="1" x14ac:dyDescent="0.25"/>
    <row r="38" s="401" customFormat="1" hidden="1" x14ac:dyDescent="0.25"/>
    <row r="39" s="401" customFormat="1" hidden="1" x14ac:dyDescent="0.25"/>
    <row r="40" s="401" customFormat="1" hidden="1" x14ac:dyDescent="0.25"/>
    <row r="41" s="401" customFormat="1" hidden="1" x14ac:dyDescent="0.25"/>
    <row r="46" s="401" customFormat="1" hidden="1" x14ac:dyDescent="0.25"/>
    <row r="47" s="401" customFormat="1" hidden="1" x14ac:dyDescent="0.25"/>
    <row r="48" s="401" customFormat="1" hidden="1" x14ac:dyDescent="0.25"/>
    <row r="49" s="401" customFormat="1" hidden="1" x14ac:dyDescent="0.25"/>
    <row r="50" s="401" customFormat="1" hidden="1" x14ac:dyDescent="0.25"/>
    <row r="51" s="401" customFormat="1" hidden="1" x14ac:dyDescent="0.25"/>
    <row r="52" s="401" customFormat="1" hidden="1" x14ac:dyDescent="0.25"/>
    <row r="53" s="401" customFormat="1" hidden="1" x14ac:dyDescent="0.25"/>
    <row r="57" s="401" customFormat="1" hidden="1" x14ac:dyDescent="0.25"/>
    <row r="58" s="401" customFormat="1" hidden="1" x14ac:dyDescent="0.25"/>
    <row r="59" s="401" customFormat="1" hidden="1" x14ac:dyDescent="0.25"/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K92"/>
  <sheetViews>
    <sheetView view="pageBreakPreview" zoomScale="60" zoomScaleNormal="70" workbookViewId="0">
      <selection activeCell="G26" sqref="G26:G30"/>
    </sheetView>
  </sheetViews>
  <sheetFormatPr defaultRowHeight="18.75" x14ac:dyDescent="0.3"/>
  <cols>
    <col min="1" max="1" width="7.28515625" style="136" customWidth="1"/>
    <col min="2" max="2" width="105.140625" style="124" customWidth="1"/>
    <col min="3" max="4" width="21" style="122" customWidth="1"/>
    <col min="5" max="5" width="21" style="124" customWidth="1"/>
    <col min="6" max="8" width="19" style="124" customWidth="1"/>
    <col min="9" max="18" width="9.140625" style="124"/>
    <col min="19" max="19" width="27" style="124" customWidth="1"/>
    <col min="20" max="256" width="9.140625" style="124"/>
    <col min="257" max="257" width="7.28515625" style="124" customWidth="1"/>
    <col min="258" max="258" width="105.140625" style="124" customWidth="1"/>
    <col min="259" max="261" width="21" style="124" customWidth="1"/>
    <col min="262" max="264" width="19" style="124" customWidth="1"/>
    <col min="265" max="512" width="9.140625" style="124"/>
    <col min="513" max="513" width="7.28515625" style="124" customWidth="1"/>
    <col min="514" max="514" width="105.140625" style="124" customWidth="1"/>
    <col min="515" max="517" width="21" style="124" customWidth="1"/>
    <col min="518" max="520" width="19" style="124" customWidth="1"/>
    <col min="521" max="768" width="9.140625" style="124"/>
    <col min="769" max="769" width="7.28515625" style="124" customWidth="1"/>
    <col min="770" max="770" width="105.140625" style="124" customWidth="1"/>
    <col min="771" max="773" width="21" style="124" customWidth="1"/>
    <col min="774" max="776" width="19" style="124" customWidth="1"/>
    <col min="777" max="1024" width="9.140625" style="124"/>
    <col min="1025" max="1025" width="7.28515625" style="124" customWidth="1"/>
    <col min="1026" max="1026" width="105.140625" style="124" customWidth="1"/>
    <col min="1027" max="1029" width="21" style="124" customWidth="1"/>
    <col min="1030" max="1032" width="19" style="124" customWidth="1"/>
    <col min="1033" max="1280" width="9.140625" style="124"/>
    <col min="1281" max="1281" width="7.28515625" style="124" customWidth="1"/>
    <col min="1282" max="1282" width="105.140625" style="124" customWidth="1"/>
    <col min="1283" max="1285" width="21" style="124" customWidth="1"/>
    <col min="1286" max="1288" width="19" style="124" customWidth="1"/>
    <col min="1289" max="1536" width="9.140625" style="124"/>
    <col min="1537" max="1537" width="7.28515625" style="124" customWidth="1"/>
    <col min="1538" max="1538" width="105.140625" style="124" customWidth="1"/>
    <col min="1539" max="1541" width="21" style="124" customWidth="1"/>
    <col min="1542" max="1544" width="19" style="124" customWidth="1"/>
    <col min="1545" max="1792" width="9.140625" style="124"/>
    <col min="1793" max="1793" width="7.28515625" style="124" customWidth="1"/>
    <col min="1794" max="1794" width="105.140625" style="124" customWidth="1"/>
    <col min="1795" max="1797" width="21" style="124" customWidth="1"/>
    <col min="1798" max="1800" width="19" style="124" customWidth="1"/>
    <col min="1801" max="2048" width="9.140625" style="124"/>
    <col min="2049" max="2049" width="7.28515625" style="124" customWidth="1"/>
    <col min="2050" max="2050" width="105.140625" style="124" customWidth="1"/>
    <col min="2051" max="2053" width="21" style="124" customWidth="1"/>
    <col min="2054" max="2056" width="19" style="124" customWidth="1"/>
    <col min="2057" max="2304" width="9.140625" style="124"/>
    <col min="2305" max="2305" width="7.28515625" style="124" customWidth="1"/>
    <col min="2306" max="2306" width="105.140625" style="124" customWidth="1"/>
    <col min="2307" max="2309" width="21" style="124" customWidth="1"/>
    <col min="2310" max="2312" width="19" style="124" customWidth="1"/>
    <col min="2313" max="2560" width="9.140625" style="124"/>
    <col min="2561" max="2561" width="7.28515625" style="124" customWidth="1"/>
    <col min="2562" max="2562" width="105.140625" style="124" customWidth="1"/>
    <col min="2563" max="2565" width="21" style="124" customWidth="1"/>
    <col min="2566" max="2568" width="19" style="124" customWidth="1"/>
    <col min="2569" max="2816" width="9.140625" style="124"/>
    <col min="2817" max="2817" width="7.28515625" style="124" customWidth="1"/>
    <col min="2818" max="2818" width="105.140625" style="124" customWidth="1"/>
    <col min="2819" max="2821" width="21" style="124" customWidth="1"/>
    <col min="2822" max="2824" width="19" style="124" customWidth="1"/>
    <col min="2825" max="3072" width="9.140625" style="124"/>
    <col min="3073" max="3073" width="7.28515625" style="124" customWidth="1"/>
    <col min="3074" max="3074" width="105.140625" style="124" customWidth="1"/>
    <col min="3075" max="3077" width="21" style="124" customWidth="1"/>
    <col min="3078" max="3080" width="19" style="124" customWidth="1"/>
    <col min="3081" max="3328" width="9.140625" style="124"/>
    <col min="3329" max="3329" width="7.28515625" style="124" customWidth="1"/>
    <col min="3330" max="3330" width="105.140625" style="124" customWidth="1"/>
    <col min="3331" max="3333" width="21" style="124" customWidth="1"/>
    <col min="3334" max="3336" width="19" style="124" customWidth="1"/>
    <col min="3337" max="3584" width="9.140625" style="124"/>
    <col min="3585" max="3585" width="7.28515625" style="124" customWidth="1"/>
    <col min="3586" max="3586" width="105.140625" style="124" customWidth="1"/>
    <col min="3587" max="3589" width="21" style="124" customWidth="1"/>
    <col min="3590" max="3592" width="19" style="124" customWidth="1"/>
    <col min="3593" max="3840" width="9.140625" style="124"/>
    <col min="3841" max="3841" width="7.28515625" style="124" customWidth="1"/>
    <col min="3842" max="3842" width="105.140625" style="124" customWidth="1"/>
    <col min="3843" max="3845" width="21" style="124" customWidth="1"/>
    <col min="3846" max="3848" width="19" style="124" customWidth="1"/>
    <col min="3849" max="4096" width="9.140625" style="124"/>
    <col min="4097" max="4097" width="7.28515625" style="124" customWidth="1"/>
    <col min="4098" max="4098" width="105.140625" style="124" customWidth="1"/>
    <col min="4099" max="4101" width="21" style="124" customWidth="1"/>
    <col min="4102" max="4104" width="19" style="124" customWidth="1"/>
    <col min="4105" max="4352" width="9.140625" style="124"/>
    <col min="4353" max="4353" width="7.28515625" style="124" customWidth="1"/>
    <col min="4354" max="4354" width="105.140625" style="124" customWidth="1"/>
    <col min="4355" max="4357" width="21" style="124" customWidth="1"/>
    <col min="4358" max="4360" width="19" style="124" customWidth="1"/>
    <col min="4361" max="4608" width="9.140625" style="124"/>
    <col min="4609" max="4609" width="7.28515625" style="124" customWidth="1"/>
    <col min="4610" max="4610" width="105.140625" style="124" customWidth="1"/>
    <col min="4611" max="4613" width="21" style="124" customWidth="1"/>
    <col min="4614" max="4616" width="19" style="124" customWidth="1"/>
    <col min="4617" max="4864" width="9.140625" style="124"/>
    <col min="4865" max="4865" width="7.28515625" style="124" customWidth="1"/>
    <col min="4866" max="4866" width="105.140625" style="124" customWidth="1"/>
    <col min="4867" max="4869" width="21" style="124" customWidth="1"/>
    <col min="4870" max="4872" width="19" style="124" customWidth="1"/>
    <col min="4873" max="5120" width="9.140625" style="124"/>
    <col min="5121" max="5121" width="7.28515625" style="124" customWidth="1"/>
    <col min="5122" max="5122" width="105.140625" style="124" customWidth="1"/>
    <col min="5123" max="5125" width="21" style="124" customWidth="1"/>
    <col min="5126" max="5128" width="19" style="124" customWidth="1"/>
    <col min="5129" max="5376" width="9.140625" style="124"/>
    <col min="5377" max="5377" width="7.28515625" style="124" customWidth="1"/>
    <col min="5378" max="5378" width="105.140625" style="124" customWidth="1"/>
    <col min="5379" max="5381" width="21" style="124" customWidth="1"/>
    <col min="5382" max="5384" width="19" style="124" customWidth="1"/>
    <col min="5385" max="5632" width="9.140625" style="124"/>
    <col min="5633" max="5633" width="7.28515625" style="124" customWidth="1"/>
    <col min="5634" max="5634" width="105.140625" style="124" customWidth="1"/>
    <col min="5635" max="5637" width="21" style="124" customWidth="1"/>
    <col min="5638" max="5640" width="19" style="124" customWidth="1"/>
    <col min="5641" max="5888" width="9.140625" style="124"/>
    <col min="5889" max="5889" width="7.28515625" style="124" customWidth="1"/>
    <col min="5890" max="5890" width="105.140625" style="124" customWidth="1"/>
    <col min="5891" max="5893" width="21" style="124" customWidth="1"/>
    <col min="5894" max="5896" width="19" style="124" customWidth="1"/>
    <col min="5897" max="6144" width="9.140625" style="124"/>
    <col min="6145" max="6145" width="7.28515625" style="124" customWidth="1"/>
    <col min="6146" max="6146" width="105.140625" style="124" customWidth="1"/>
    <col min="6147" max="6149" width="21" style="124" customWidth="1"/>
    <col min="6150" max="6152" width="19" style="124" customWidth="1"/>
    <col min="6153" max="6400" width="9.140625" style="124"/>
    <col min="6401" max="6401" width="7.28515625" style="124" customWidth="1"/>
    <col min="6402" max="6402" width="105.140625" style="124" customWidth="1"/>
    <col min="6403" max="6405" width="21" style="124" customWidth="1"/>
    <col min="6406" max="6408" width="19" style="124" customWidth="1"/>
    <col min="6409" max="6656" width="9.140625" style="124"/>
    <col min="6657" max="6657" width="7.28515625" style="124" customWidth="1"/>
    <col min="6658" max="6658" width="105.140625" style="124" customWidth="1"/>
    <col min="6659" max="6661" width="21" style="124" customWidth="1"/>
    <col min="6662" max="6664" width="19" style="124" customWidth="1"/>
    <col min="6665" max="6912" width="9.140625" style="124"/>
    <col min="6913" max="6913" width="7.28515625" style="124" customWidth="1"/>
    <col min="6914" max="6914" width="105.140625" style="124" customWidth="1"/>
    <col min="6915" max="6917" width="21" style="124" customWidth="1"/>
    <col min="6918" max="6920" width="19" style="124" customWidth="1"/>
    <col min="6921" max="7168" width="9.140625" style="124"/>
    <col min="7169" max="7169" width="7.28515625" style="124" customWidth="1"/>
    <col min="7170" max="7170" width="105.140625" style="124" customWidth="1"/>
    <col min="7171" max="7173" width="21" style="124" customWidth="1"/>
    <col min="7174" max="7176" width="19" style="124" customWidth="1"/>
    <col min="7177" max="7424" width="9.140625" style="124"/>
    <col min="7425" max="7425" width="7.28515625" style="124" customWidth="1"/>
    <col min="7426" max="7426" width="105.140625" style="124" customWidth="1"/>
    <col min="7427" max="7429" width="21" style="124" customWidth="1"/>
    <col min="7430" max="7432" width="19" style="124" customWidth="1"/>
    <col min="7433" max="7680" width="9.140625" style="124"/>
    <col min="7681" max="7681" width="7.28515625" style="124" customWidth="1"/>
    <col min="7682" max="7682" width="105.140625" style="124" customWidth="1"/>
    <col min="7683" max="7685" width="21" style="124" customWidth="1"/>
    <col min="7686" max="7688" width="19" style="124" customWidth="1"/>
    <col min="7689" max="7936" width="9.140625" style="124"/>
    <col min="7937" max="7937" width="7.28515625" style="124" customWidth="1"/>
    <col min="7938" max="7938" width="105.140625" style="124" customWidth="1"/>
    <col min="7939" max="7941" width="21" style="124" customWidth="1"/>
    <col min="7942" max="7944" width="19" style="124" customWidth="1"/>
    <col min="7945" max="8192" width="9.140625" style="124"/>
    <col min="8193" max="8193" width="7.28515625" style="124" customWidth="1"/>
    <col min="8194" max="8194" width="105.140625" style="124" customWidth="1"/>
    <col min="8195" max="8197" width="21" style="124" customWidth="1"/>
    <col min="8198" max="8200" width="19" style="124" customWidth="1"/>
    <col min="8201" max="8448" width="9.140625" style="124"/>
    <col min="8449" max="8449" width="7.28515625" style="124" customWidth="1"/>
    <col min="8450" max="8450" width="105.140625" style="124" customWidth="1"/>
    <col min="8451" max="8453" width="21" style="124" customWidth="1"/>
    <col min="8454" max="8456" width="19" style="124" customWidth="1"/>
    <col min="8457" max="8704" width="9.140625" style="124"/>
    <col min="8705" max="8705" width="7.28515625" style="124" customWidth="1"/>
    <col min="8706" max="8706" width="105.140625" style="124" customWidth="1"/>
    <col min="8707" max="8709" width="21" style="124" customWidth="1"/>
    <col min="8710" max="8712" width="19" style="124" customWidth="1"/>
    <col min="8713" max="8960" width="9.140625" style="124"/>
    <col min="8961" max="8961" width="7.28515625" style="124" customWidth="1"/>
    <col min="8962" max="8962" width="105.140625" style="124" customWidth="1"/>
    <col min="8963" max="8965" width="21" style="124" customWidth="1"/>
    <col min="8966" max="8968" width="19" style="124" customWidth="1"/>
    <col min="8969" max="9216" width="9.140625" style="124"/>
    <col min="9217" max="9217" width="7.28515625" style="124" customWidth="1"/>
    <col min="9218" max="9218" width="105.140625" style="124" customWidth="1"/>
    <col min="9219" max="9221" width="21" style="124" customWidth="1"/>
    <col min="9222" max="9224" width="19" style="124" customWidth="1"/>
    <col min="9225" max="9472" width="9.140625" style="124"/>
    <col min="9473" max="9473" width="7.28515625" style="124" customWidth="1"/>
    <col min="9474" max="9474" width="105.140625" style="124" customWidth="1"/>
    <col min="9475" max="9477" width="21" style="124" customWidth="1"/>
    <col min="9478" max="9480" width="19" style="124" customWidth="1"/>
    <col min="9481" max="9728" width="9.140625" style="124"/>
    <col min="9729" max="9729" width="7.28515625" style="124" customWidth="1"/>
    <col min="9730" max="9730" width="105.140625" style="124" customWidth="1"/>
    <col min="9731" max="9733" width="21" style="124" customWidth="1"/>
    <col min="9734" max="9736" width="19" style="124" customWidth="1"/>
    <col min="9737" max="9984" width="9.140625" style="124"/>
    <col min="9985" max="9985" width="7.28515625" style="124" customWidth="1"/>
    <col min="9986" max="9986" width="105.140625" style="124" customWidth="1"/>
    <col min="9987" max="9989" width="21" style="124" customWidth="1"/>
    <col min="9990" max="9992" width="19" style="124" customWidth="1"/>
    <col min="9993" max="10240" width="9.140625" style="124"/>
    <col min="10241" max="10241" width="7.28515625" style="124" customWidth="1"/>
    <col min="10242" max="10242" width="105.140625" style="124" customWidth="1"/>
    <col min="10243" max="10245" width="21" style="124" customWidth="1"/>
    <col min="10246" max="10248" width="19" style="124" customWidth="1"/>
    <col min="10249" max="10496" width="9.140625" style="124"/>
    <col min="10497" max="10497" width="7.28515625" style="124" customWidth="1"/>
    <col min="10498" max="10498" width="105.140625" style="124" customWidth="1"/>
    <col min="10499" max="10501" width="21" style="124" customWidth="1"/>
    <col min="10502" max="10504" width="19" style="124" customWidth="1"/>
    <col min="10505" max="10752" width="9.140625" style="124"/>
    <col min="10753" max="10753" width="7.28515625" style="124" customWidth="1"/>
    <col min="10754" max="10754" width="105.140625" style="124" customWidth="1"/>
    <col min="10755" max="10757" width="21" style="124" customWidth="1"/>
    <col min="10758" max="10760" width="19" style="124" customWidth="1"/>
    <col min="10761" max="11008" width="9.140625" style="124"/>
    <col min="11009" max="11009" width="7.28515625" style="124" customWidth="1"/>
    <col min="11010" max="11010" width="105.140625" style="124" customWidth="1"/>
    <col min="11011" max="11013" width="21" style="124" customWidth="1"/>
    <col min="11014" max="11016" width="19" style="124" customWidth="1"/>
    <col min="11017" max="11264" width="9.140625" style="124"/>
    <col min="11265" max="11265" width="7.28515625" style="124" customWidth="1"/>
    <col min="11266" max="11266" width="105.140625" style="124" customWidth="1"/>
    <col min="11267" max="11269" width="21" style="124" customWidth="1"/>
    <col min="11270" max="11272" width="19" style="124" customWidth="1"/>
    <col min="11273" max="11520" width="9.140625" style="124"/>
    <col min="11521" max="11521" width="7.28515625" style="124" customWidth="1"/>
    <col min="11522" max="11522" width="105.140625" style="124" customWidth="1"/>
    <col min="11523" max="11525" width="21" style="124" customWidth="1"/>
    <col min="11526" max="11528" width="19" style="124" customWidth="1"/>
    <col min="11529" max="11776" width="9.140625" style="124"/>
    <col min="11777" max="11777" width="7.28515625" style="124" customWidth="1"/>
    <col min="11778" max="11778" width="105.140625" style="124" customWidth="1"/>
    <col min="11779" max="11781" width="21" style="124" customWidth="1"/>
    <col min="11782" max="11784" width="19" style="124" customWidth="1"/>
    <col min="11785" max="12032" width="9.140625" style="124"/>
    <col min="12033" max="12033" width="7.28515625" style="124" customWidth="1"/>
    <col min="12034" max="12034" width="105.140625" style="124" customWidth="1"/>
    <col min="12035" max="12037" width="21" style="124" customWidth="1"/>
    <col min="12038" max="12040" width="19" style="124" customWidth="1"/>
    <col min="12041" max="12288" width="9.140625" style="124"/>
    <col min="12289" max="12289" width="7.28515625" style="124" customWidth="1"/>
    <col min="12290" max="12290" width="105.140625" style="124" customWidth="1"/>
    <col min="12291" max="12293" width="21" style="124" customWidth="1"/>
    <col min="12294" max="12296" width="19" style="124" customWidth="1"/>
    <col min="12297" max="12544" width="9.140625" style="124"/>
    <col min="12545" max="12545" width="7.28515625" style="124" customWidth="1"/>
    <col min="12546" max="12546" width="105.140625" style="124" customWidth="1"/>
    <col min="12547" max="12549" width="21" style="124" customWidth="1"/>
    <col min="12550" max="12552" width="19" style="124" customWidth="1"/>
    <col min="12553" max="12800" width="9.140625" style="124"/>
    <col min="12801" max="12801" width="7.28515625" style="124" customWidth="1"/>
    <col min="12802" max="12802" width="105.140625" style="124" customWidth="1"/>
    <col min="12803" max="12805" width="21" style="124" customWidth="1"/>
    <col min="12806" max="12808" width="19" style="124" customWidth="1"/>
    <col min="12809" max="13056" width="9.140625" style="124"/>
    <col min="13057" max="13057" width="7.28515625" style="124" customWidth="1"/>
    <col min="13058" max="13058" width="105.140625" style="124" customWidth="1"/>
    <col min="13059" max="13061" width="21" style="124" customWidth="1"/>
    <col min="13062" max="13064" width="19" style="124" customWidth="1"/>
    <col min="13065" max="13312" width="9.140625" style="124"/>
    <col min="13313" max="13313" width="7.28515625" style="124" customWidth="1"/>
    <col min="13314" max="13314" width="105.140625" style="124" customWidth="1"/>
    <col min="13315" max="13317" width="21" style="124" customWidth="1"/>
    <col min="13318" max="13320" width="19" style="124" customWidth="1"/>
    <col min="13321" max="13568" width="9.140625" style="124"/>
    <col min="13569" max="13569" width="7.28515625" style="124" customWidth="1"/>
    <col min="13570" max="13570" width="105.140625" style="124" customWidth="1"/>
    <col min="13571" max="13573" width="21" style="124" customWidth="1"/>
    <col min="13574" max="13576" width="19" style="124" customWidth="1"/>
    <col min="13577" max="13824" width="9.140625" style="124"/>
    <col min="13825" max="13825" width="7.28515625" style="124" customWidth="1"/>
    <col min="13826" max="13826" width="105.140625" style="124" customWidth="1"/>
    <col min="13827" max="13829" width="21" style="124" customWidth="1"/>
    <col min="13830" max="13832" width="19" style="124" customWidth="1"/>
    <col min="13833" max="14080" width="9.140625" style="124"/>
    <col min="14081" max="14081" width="7.28515625" style="124" customWidth="1"/>
    <col min="14082" max="14082" width="105.140625" style="124" customWidth="1"/>
    <col min="14083" max="14085" width="21" style="124" customWidth="1"/>
    <col min="14086" max="14088" width="19" style="124" customWidth="1"/>
    <col min="14089" max="14336" width="9.140625" style="124"/>
    <col min="14337" max="14337" width="7.28515625" style="124" customWidth="1"/>
    <col min="14338" max="14338" width="105.140625" style="124" customWidth="1"/>
    <col min="14339" max="14341" width="21" style="124" customWidth="1"/>
    <col min="14342" max="14344" width="19" style="124" customWidth="1"/>
    <col min="14345" max="14592" width="9.140625" style="124"/>
    <col min="14593" max="14593" width="7.28515625" style="124" customWidth="1"/>
    <col min="14594" max="14594" width="105.140625" style="124" customWidth="1"/>
    <col min="14595" max="14597" width="21" style="124" customWidth="1"/>
    <col min="14598" max="14600" width="19" style="124" customWidth="1"/>
    <col min="14601" max="14848" width="9.140625" style="124"/>
    <col min="14849" max="14849" width="7.28515625" style="124" customWidth="1"/>
    <col min="14850" max="14850" width="105.140625" style="124" customWidth="1"/>
    <col min="14851" max="14853" width="21" style="124" customWidth="1"/>
    <col min="14854" max="14856" width="19" style="124" customWidth="1"/>
    <col min="14857" max="15104" width="9.140625" style="124"/>
    <col min="15105" max="15105" width="7.28515625" style="124" customWidth="1"/>
    <col min="15106" max="15106" width="105.140625" style="124" customWidth="1"/>
    <col min="15107" max="15109" width="21" style="124" customWidth="1"/>
    <col min="15110" max="15112" width="19" style="124" customWidth="1"/>
    <col min="15113" max="15360" width="9.140625" style="124"/>
    <col min="15361" max="15361" width="7.28515625" style="124" customWidth="1"/>
    <col min="15362" max="15362" width="105.140625" style="124" customWidth="1"/>
    <col min="15363" max="15365" width="21" style="124" customWidth="1"/>
    <col min="15366" max="15368" width="19" style="124" customWidth="1"/>
    <col min="15369" max="15616" width="9.140625" style="124"/>
    <col min="15617" max="15617" width="7.28515625" style="124" customWidth="1"/>
    <col min="15618" max="15618" width="105.140625" style="124" customWidth="1"/>
    <col min="15619" max="15621" width="21" style="124" customWidth="1"/>
    <col min="15622" max="15624" width="19" style="124" customWidth="1"/>
    <col min="15625" max="15872" width="9.140625" style="124"/>
    <col min="15873" max="15873" width="7.28515625" style="124" customWidth="1"/>
    <col min="15874" max="15874" width="105.140625" style="124" customWidth="1"/>
    <col min="15875" max="15877" width="21" style="124" customWidth="1"/>
    <col min="15878" max="15880" width="19" style="124" customWidth="1"/>
    <col min="15881" max="16128" width="9.140625" style="124"/>
    <col min="16129" max="16129" width="7.28515625" style="124" customWidth="1"/>
    <col min="16130" max="16130" width="105.140625" style="124" customWidth="1"/>
    <col min="16131" max="16133" width="21" style="124" customWidth="1"/>
    <col min="16134" max="16136" width="19" style="124" customWidth="1"/>
    <col min="16137" max="16384" width="9.140625" style="124"/>
  </cols>
  <sheetData>
    <row r="1" spans="1:11" x14ac:dyDescent="0.3">
      <c r="A1" s="121"/>
      <c r="B1" s="122"/>
      <c r="E1" s="123"/>
      <c r="F1" s="418"/>
      <c r="G1" s="418"/>
      <c r="H1" s="400" t="s">
        <v>514</v>
      </c>
    </row>
    <row r="2" spans="1:11" ht="15" x14ac:dyDescent="0.25">
      <c r="A2" s="1193" t="s">
        <v>375</v>
      </c>
      <c r="B2" s="1193"/>
      <c r="C2" s="1193"/>
      <c r="D2" s="1193"/>
      <c r="E2" s="1193"/>
      <c r="F2" s="1193"/>
      <c r="G2" s="1193"/>
      <c r="H2" s="1193"/>
    </row>
    <row r="3" spans="1:11" ht="71.25" customHeight="1" x14ac:dyDescent="0.25">
      <c r="A3" s="1193"/>
      <c r="B3" s="1193"/>
      <c r="C3" s="1193"/>
      <c r="D3" s="1193"/>
      <c r="E3" s="1193"/>
      <c r="F3" s="1193"/>
      <c r="G3" s="1193"/>
      <c r="H3" s="1193"/>
    </row>
    <row r="4" spans="1:11" s="402" customFormat="1" ht="27" customHeight="1" x14ac:dyDescent="0.3">
      <c r="A4" s="410" t="s">
        <v>880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376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280" t="s">
        <v>871</v>
      </c>
      <c r="B6" s="1280"/>
      <c r="C6" s="1280"/>
      <c r="D6" s="1280"/>
      <c r="E6" s="1280"/>
      <c r="F6" s="1280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s="98" customFormat="1" ht="27.75" customHeight="1" x14ac:dyDescent="0.3">
      <c r="A8" s="125"/>
      <c r="B8" s="125"/>
      <c r="C8" s="126"/>
      <c r="D8" s="126"/>
      <c r="E8" s="126"/>
      <c r="F8" s="126"/>
      <c r="G8" s="126"/>
      <c r="H8" s="126"/>
      <c r="I8" s="126"/>
      <c r="J8" s="126"/>
      <c r="K8" s="126"/>
    </row>
    <row r="9" spans="1:11" ht="19.5" customHeight="1" x14ac:dyDescent="0.3">
      <c r="A9" s="1294" t="s">
        <v>351</v>
      </c>
      <c r="B9" s="1294" t="s">
        <v>377</v>
      </c>
      <c r="C9" s="1295" t="s">
        <v>378</v>
      </c>
      <c r="D9" s="1295"/>
      <c r="E9" s="1295"/>
      <c r="F9" s="1295" t="s">
        <v>379</v>
      </c>
      <c r="G9" s="1295"/>
      <c r="H9" s="1295"/>
    </row>
    <row r="10" spans="1:11" ht="75" x14ac:dyDescent="0.25">
      <c r="A10" s="1294"/>
      <c r="B10" s="1294"/>
      <c r="C10" s="929" t="s">
        <v>546</v>
      </c>
      <c r="D10" s="929" t="s">
        <v>547</v>
      </c>
      <c r="E10" s="929" t="s">
        <v>548</v>
      </c>
      <c r="F10" s="929" t="s">
        <v>546</v>
      </c>
      <c r="G10" s="929" t="s">
        <v>547</v>
      </c>
      <c r="H10" s="929" t="s">
        <v>548</v>
      </c>
    </row>
    <row r="11" spans="1:11" s="130" customFormat="1" ht="31.5" customHeight="1" x14ac:dyDescent="0.25">
      <c r="A11" s="128">
        <v>1</v>
      </c>
      <c r="B11" s="128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</row>
    <row r="12" spans="1:11" s="133" customFormat="1" x14ac:dyDescent="0.25">
      <c r="A12" s="919" t="s">
        <v>81</v>
      </c>
      <c r="B12" s="920" t="s">
        <v>380</v>
      </c>
      <c r="C12" s="928">
        <f>'классное 211 (2020)'!F19</f>
        <v>180030.72</v>
      </c>
      <c r="D12" s="928">
        <f>'классное 211 (2021)'!F19</f>
        <v>540015.35999999999</v>
      </c>
      <c r="E12" s="928">
        <f>'классное 211 (2022)'!F19</f>
        <v>540015.35999999999</v>
      </c>
      <c r="F12" s="928">
        <f>F13+F14+F15</f>
        <v>39606.758399999999</v>
      </c>
      <c r="G12" s="928">
        <f>G13</f>
        <v>118803.3792</v>
      </c>
      <c r="H12" s="928">
        <f>G12</f>
        <v>118803.3792</v>
      </c>
    </row>
    <row r="13" spans="1:11" ht="24" customHeight="1" x14ac:dyDescent="0.25">
      <c r="A13" s="919" t="s">
        <v>381</v>
      </c>
      <c r="B13" s="921" t="s">
        <v>382</v>
      </c>
      <c r="C13" s="922">
        <f>C12</f>
        <v>180030.72</v>
      </c>
      <c r="D13" s="922">
        <f>D12</f>
        <v>540015.35999999999</v>
      </c>
      <c r="E13" s="504">
        <f>E12</f>
        <v>540015.35999999999</v>
      </c>
      <c r="F13" s="922">
        <f>C13*0.22</f>
        <v>39606.758399999999</v>
      </c>
      <c r="G13" s="504">
        <f>D13*0.22</f>
        <v>118803.3792</v>
      </c>
      <c r="H13" s="922">
        <f>E13*0.22</f>
        <v>118803.3792</v>
      </c>
    </row>
    <row r="14" spans="1:11" x14ac:dyDescent="0.25">
      <c r="A14" s="919" t="s">
        <v>383</v>
      </c>
      <c r="B14" s="920" t="s">
        <v>384</v>
      </c>
      <c r="C14" s="504"/>
      <c r="D14" s="504"/>
      <c r="E14" s="504"/>
      <c r="F14" s="504"/>
      <c r="G14" s="504"/>
      <c r="H14" s="504"/>
    </row>
    <row r="15" spans="1:11" ht="37.5" x14ac:dyDescent="0.25">
      <c r="A15" s="919" t="s">
        <v>385</v>
      </c>
      <c r="B15" s="923" t="s">
        <v>386</v>
      </c>
      <c r="C15" s="504"/>
      <c r="D15" s="504"/>
      <c r="E15" s="504"/>
      <c r="F15" s="504"/>
      <c r="G15" s="504"/>
      <c r="H15" s="504"/>
    </row>
    <row r="16" spans="1:11" s="133" customFormat="1" ht="39" customHeight="1" x14ac:dyDescent="0.25">
      <c r="A16" s="919">
        <v>2</v>
      </c>
      <c r="B16" s="920" t="s">
        <v>387</v>
      </c>
      <c r="C16" s="504">
        <f>C17</f>
        <v>180030.72</v>
      </c>
      <c r="D16" s="504">
        <f>C16</f>
        <v>180030.72</v>
      </c>
      <c r="E16" s="504">
        <f>D16</f>
        <v>180030.72</v>
      </c>
      <c r="F16" s="504">
        <f>SUM(F17:F21)</f>
        <v>5580.9523200000003</v>
      </c>
      <c r="G16" s="504">
        <f>G17+G19</f>
        <v>16740.476159999998</v>
      </c>
      <c r="H16" s="504">
        <f>H17+H19</f>
        <v>16740.476159999998</v>
      </c>
    </row>
    <row r="17" spans="1:9" ht="40.5" customHeight="1" x14ac:dyDescent="0.25">
      <c r="A17" s="919" t="s">
        <v>388</v>
      </c>
      <c r="B17" s="921" t="s">
        <v>389</v>
      </c>
      <c r="C17" s="922">
        <f>C13</f>
        <v>180030.72</v>
      </c>
      <c r="D17" s="922">
        <f>D13</f>
        <v>540015.35999999999</v>
      </c>
      <c r="E17" s="504">
        <f>E13</f>
        <v>540015.35999999999</v>
      </c>
      <c r="F17" s="922">
        <f>C17*0.029</f>
        <v>5220.8908799999999</v>
      </c>
      <c r="G17" s="504">
        <f>D17*0.029</f>
        <v>15660.44544</v>
      </c>
      <c r="H17" s="922">
        <f>E17*0.029</f>
        <v>15660.44544</v>
      </c>
    </row>
    <row r="18" spans="1:9" ht="37.5" customHeight="1" x14ac:dyDescent="0.25">
      <c r="A18" s="919" t="s">
        <v>390</v>
      </c>
      <c r="B18" s="920" t="s">
        <v>391</v>
      </c>
      <c r="C18" s="504"/>
      <c r="D18" s="504"/>
      <c r="E18" s="504"/>
      <c r="F18" s="504"/>
      <c r="G18" s="504"/>
      <c r="H18" s="504"/>
    </row>
    <row r="19" spans="1:9" s="133" customFormat="1" ht="37.5" customHeight="1" x14ac:dyDescent="0.25">
      <c r="A19" s="919" t="s">
        <v>392</v>
      </c>
      <c r="B19" s="921" t="s">
        <v>393</v>
      </c>
      <c r="C19" s="922">
        <f>C13</f>
        <v>180030.72</v>
      </c>
      <c r="D19" s="922">
        <f>D13</f>
        <v>540015.35999999999</v>
      </c>
      <c r="E19" s="504">
        <f>E13</f>
        <v>540015.35999999999</v>
      </c>
      <c r="F19" s="922">
        <f>C19*0.002</f>
        <v>360.06144</v>
      </c>
      <c r="G19" s="504">
        <f>D19*0.002</f>
        <v>1080.03072</v>
      </c>
      <c r="H19" s="922">
        <f>E19*0.002</f>
        <v>1080.03072</v>
      </c>
    </row>
    <row r="20" spans="1:9" ht="57" customHeight="1" x14ac:dyDescent="0.25">
      <c r="A20" s="919" t="s">
        <v>394</v>
      </c>
      <c r="B20" s="920" t="s">
        <v>395</v>
      </c>
      <c r="C20" s="504"/>
      <c r="D20" s="504"/>
      <c r="E20" s="504"/>
      <c r="F20" s="504"/>
      <c r="G20" s="504"/>
      <c r="H20" s="504"/>
    </row>
    <row r="21" spans="1:9" ht="37.5" x14ac:dyDescent="0.25">
      <c r="A21" s="919" t="s">
        <v>396</v>
      </c>
      <c r="B21" s="920" t="s">
        <v>395</v>
      </c>
      <c r="C21" s="504"/>
      <c r="D21" s="504"/>
      <c r="E21" s="504"/>
      <c r="F21" s="504"/>
      <c r="G21" s="504"/>
      <c r="H21" s="504"/>
    </row>
    <row r="22" spans="1:9" s="133" customFormat="1" ht="37.5" x14ac:dyDescent="0.25">
      <c r="A22" s="919" t="s">
        <v>9</v>
      </c>
      <c r="B22" s="921" t="s">
        <v>397</v>
      </c>
      <c r="C22" s="922">
        <f>C13</f>
        <v>180030.72</v>
      </c>
      <c r="D22" s="922">
        <f>D13</f>
        <v>540015.35999999999</v>
      </c>
      <c r="E22" s="504">
        <f>E13</f>
        <v>540015.35999999999</v>
      </c>
      <c r="F22" s="922">
        <f>C22*0.051</f>
        <v>9181.5667199999989</v>
      </c>
      <c r="G22" s="504">
        <f>D22*0.051</f>
        <v>27540.783359999998</v>
      </c>
      <c r="H22" s="922">
        <f>E22*0.051</f>
        <v>27540.783359999998</v>
      </c>
    </row>
    <row r="23" spans="1:9" s="133" customFormat="1" ht="39" customHeight="1" x14ac:dyDescent="0.25">
      <c r="A23" s="919"/>
      <c r="B23" s="920" t="s">
        <v>364</v>
      </c>
      <c r="C23" s="924" t="s">
        <v>374</v>
      </c>
      <c r="D23" s="924" t="s">
        <v>374</v>
      </c>
      <c r="E23" s="924" t="s">
        <v>374</v>
      </c>
      <c r="F23" s="924">
        <f>ROUND(F13+F16+F22,2)</f>
        <v>54369.279999999999</v>
      </c>
      <c r="G23" s="504">
        <f>ROUND(G13+G16+G22,2)</f>
        <v>163084.64000000001</v>
      </c>
      <c r="H23" s="924">
        <f>ROUND(H13+H16+H22,2)</f>
        <v>163084.64000000001</v>
      </c>
    </row>
    <row r="24" spans="1:9" x14ac:dyDescent="0.3">
      <c r="A24" s="419"/>
      <c r="B24" s="418"/>
      <c r="C24" s="137"/>
      <c r="D24" s="137"/>
      <c r="E24" s="420">
        <f>6672524.86+9278</f>
        <v>6681802.8600000003</v>
      </c>
      <c r="F24" s="418"/>
      <c r="G24" s="418"/>
      <c r="H24" s="418"/>
    </row>
    <row r="25" spans="1:9" x14ac:dyDescent="0.3">
      <c r="A25" s="419"/>
      <c r="B25" s="418"/>
      <c r="C25" s="137"/>
      <c r="D25" s="137"/>
      <c r="E25" s="420"/>
      <c r="F25" s="418"/>
      <c r="G25" s="418"/>
      <c r="H25" s="418"/>
    </row>
    <row r="26" spans="1:9" s="82" customFormat="1" ht="23.25" customHeight="1" x14ac:dyDescent="0.25">
      <c r="A26" s="910" t="s">
        <v>541</v>
      </c>
      <c r="B26" s="912"/>
      <c r="D26" s="909"/>
      <c r="F26" s="379"/>
      <c r="G26" s="916" t="s">
        <v>694</v>
      </c>
      <c r="H26" s="912"/>
      <c r="I26" s="394"/>
    </row>
    <row r="27" spans="1:9" s="389" customFormat="1" ht="12.75" x14ac:dyDescent="0.25">
      <c r="D27" s="895" t="s">
        <v>171</v>
      </c>
      <c r="F27" s="393"/>
      <c r="G27" s="895" t="s">
        <v>172</v>
      </c>
      <c r="I27" s="393"/>
    </row>
    <row r="28" spans="1:9" s="82" customFormat="1" x14ac:dyDescent="0.25">
      <c r="A28" s="912"/>
      <c r="B28" s="912"/>
      <c r="D28" s="912"/>
      <c r="F28" s="379"/>
      <c r="H28" s="912"/>
      <c r="I28" s="392"/>
    </row>
    <row r="29" spans="1:9" s="82" customFormat="1" ht="23.25" customHeight="1" x14ac:dyDescent="0.25">
      <c r="A29" s="910" t="s">
        <v>173</v>
      </c>
      <c r="B29" s="912"/>
      <c r="D29" s="909"/>
      <c r="F29" s="379"/>
      <c r="G29" s="1002" t="s">
        <v>810</v>
      </c>
      <c r="H29" s="912"/>
      <c r="I29" s="394"/>
    </row>
    <row r="30" spans="1:9" s="389" customFormat="1" ht="12.75" x14ac:dyDescent="0.25">
      <c r="D30" s="895" t="s">
        <v>171</v>
      </c>
      <c r="F30" s="393"/>
      <c r="G30" s="895" t="s">
        <v>172</v>
      </c>
      <c r="I30" s="393"/>
    </row>
    <row r="68" s="124" customFormat="1" ht="18.75" hidden="1" customHeight="1" x14ac:dyDescent="0.25"/>
    <row r="69" s="124" customFormat="1" ht="18.75" hidden="1" customHeight="1" x14ac:dyDescent="0.25"/>
    <row r="70" s="124" customFormat="1" ht="18.75" hidden="1" customHeight="1" x14ac:dyDescent="0.25"/>
    <row r="71" s="124" customFormat="1" ht="18.75" hidden="1" customHeight="1" x14ac:dyDescent="0.25"/>
    <row r="72" s="124" customFormat="1" ht="18.75" hidden="1" customHeight="1" x14ac:dyDescent="0.25"/>
    <row r="73" s="124" customFormat="1" ht="18.75" hidden="1" customHeight="1" x14ac:dyDescent="0.25"/>
    <row r="74" s="124" customFormat="1" ht="18.75" hidden="1" customHeight="1" x14ac:dyDescent="0.25"/>
    <row r="79" s="124" customFormat="1" ht="18.75" hidden="1" customHeight="1" x14ac:dyDescent="0.25"/>
    <row r="80" s="124" customFormat="1" ht="18.75" hidden="1" customHeight="1" x14ac:dyDescent="0.25"/>
    <row r="81" s="124" customFormat="1" ht="18.75" hidden="1" customHeight="1" x14ac:dyDescent="0.25"/>
    <row r="82" s="124" customFormat="1" ht="18.75" hidden="1" customHeight="1" x14ac:dyDescent="0.25"/>
    <row r="83" s="124" customFormat="1" ht="18.75" hidden="1" customHeight="1" x14ac:dyDescent="0.25"/>
    <row r="84" s="124" customFormat="1" ht="18.75" hidden="1" customHeight="1" x14ac:dyDescent="0.25"/>
    <row r="85" s="124" customFormat="1" ht="18.75" hidden="1" customHeight="1" x14ac:dyDescent="0.25"/>
    <row r="86" s="124" customFormat="1" ht="18.75" hidden="1" customHeight="1" x14ac:dyDescent="0.25"/>
    <row r="90" s="124" customFormat="1" ht="18.75" hidden="1" customHeight="1" x14ac:dyDescent="0.25"/>
    <row r="91" s="124" customFormat="1" ht="18.75" hidden="1" customHeight="1" x14ac:dyDescent="0.25"/>
    <row r="92" s="124" customFormat="1" ht="18.75" hidden="1" customHeight="1" x14ac:dyDescent="0.25"/>
  </sheetData>
  <mergeCells count="6">
    <mergeCell ref="A2:H3"/>
    <mergeCell ref="A6:F6"/>
    <mergeCell ref="A9:A10"/>
    <mergeCell ref="B9:B10"/>
    <mergeCell ref="C9:E9"/>
    <mergeCell ref="F9:H9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AH314"/>
  <sheetViews>
    <sheetView view="pageBreakPreview" zoomScale="85" zoomScaleSheetLayoutView="85" workbookViewId="0">
      <selection activeCell="R3" sqref="R3"/>
    </sheetView>
  </sheetViews>
  <sheetFormatPr defaultRowHeight="12.75" x14ac:dyDescent="0.2"/>
  <cols>
    <col min="1" max="1" width="5.28515625" style="2" customWidth="1"/>
    <col min="2" max="2" width="3.85546875" style="2" customWidth="1"/>
    <col min="3" max="3" width="4.140625" style="2" customWidth="1"/>
    <col min="4" max="4" width="3.7109375" style="2" customWidth="1"/>
    <col min="5" max="5" width="2" style="2" customWidth="1"/>
    <col min="6" max="6" width="3.5703125" style="2" customWidth="1"/>
    <col min="7" max="7" width="7.7109375" style="2" customWidth="1"/>
    <col min="8" max="8" width="4.85546875" style="2" customWidth="1"/>
    <col min="9" max="9" width="12.5703125" style="59" customWidth="1"/>
    <col min="10" max="10" width="11.28515625" style="59" customWidth="1"/>
    <col min="11" max="11" width="9.7109375" style="59" customWidth="1"/>
    <col min="12" max="12" width="13.42578125" style="59" customWidth="1"/>
    <col min="13" max="13" width="10.140625" style="2" customWidth="1"/>
    <col min="14" max="17" width="21.28515625" style="3" customWidth="1"/>
    <col min="18" max="18" width="20" style="552" customWidth="1"/>
    <col min="19" max="19" width="20" style="560" customWidth="1"/>
    <col min="20" max="20" width="20" style="552" customWidth="1"/>
    <col min="21" max="21" width="20" style="560" customWidth="1"/>
    <col min="22" max="22" width="20" style="552" customWidth="1"/>
    <col min="23" max="23" width="20" style="560" customWidth="1"/>
    <col min="24" max="29" width="9.140625" style="552"/>
    <col min="30" max="16384" width="9.140625" style="3"/>
  </cols>
  <sheetData>
    <row r="1" spans="1:34" ht="18.75" x14ac:dyDescent="0.3">
      <c r="A1" s="738"/>
      <c r="B1" s="738"/>
      <c r="C1" s="738"/>
      <c r="D1" s="738"/>
      <c r="E1" s="738"/>
      <c r="F1" s="738"/>
      <c r="G1" s="1297" t="s">
        <v>767</v>
      </c>
      <c r="H1" s="1298"/>
      <c r="I1" s="1298"/>
      <c r="J1" s="1298"/>
      <c r="K1" s="1298"/>
      <c r="L1" s="1298"/>
      <c r="M1" s="738"/>
      <c r="N1" s="739"/>
      <c r="O1" s="739"/>
      <c r="P1" s="739"/>
      <c r="Q1" s="739"/>
      <c r="R1" s="739"/>
      <c r="S1" s="739"/>
      <c r="T1" s="740"/>
      <c r="U1" s="740"/>
      <c r="V1" s="740"/>
      <c r="W1" s="741"/>
      <c r="X1" s="560"/>
      <c r="Y1" s="741"/>
      <c r="Z1" s="560"/>
      <c r="AA1" s="741"/>
      <c r="AB1" s="560"/>
      <c r="AD1" s="552"/>
      <c r="AE1" s="552"/>
      <c r="AF1" s="552"/>
      <c r="AG1" s="552"/>
      <c r="AH1" s="552"/>
    </row>
    <row r="2" spans="1:34" ht="18.75" x14ac:dyDescent="0.3">
      <c r="G2" s="1297" t="s">
        <v>761</v>
      </c>
      <c r="H2" s="1298"/>
      <c r="I2" s="1298"/>
      <c r="J2" s="1298"/>
      <c r="K2" s="1298"/>
      <c r="L2" s="1298"/>
      <c r="R2" s="3"/>
      <c r="S2" s="3"/>
      <c r="T2" s="80"/>
      <c r="U2" s="80"/>
      <c r="V2" s="80"/>
      <c r="W2" s="741"/>
      <c r="X2" s="560"/>
      <c r="Y2" s="741"/>
      <c r="Z2" s="560"/>
      <c r="AA2" s="741"/>
      <c r="AB2" s="560"/>
      <c r="AD2" s="552"/>
      <c r="AE2" s="552"/>
      <c r="AF2" s="552"/>
      <c r="AG2" s="552"/>
      <c r="AH2" s="552"/>
    </row>
    <row r="3" spans="1:34" ht="39" customHeight="1" x14ac:dyDescent="0.3">
      <c r="G3" s="1078"/>
      <c r="H3" s="1299"/>
      <c r="I3" s="1299"/>
      <c r="J3" s="1299"/>
      <c r="K3" s="1299"/>
      <c r="L3" s="1299"/>
      <c r="R3" s="3"/>
      <c r="S3" s="3"/>
      <c r="T3" s="3"/>
      <c r="U3" s="3"/>
      <c r="V3" s="3"/>
      <c r="W3" s="741"/>
      <c r="X3" s="560"/>
      <c r="Y3" s="741"/>
      <c r="Z3" s="560"/>
      <c r="AA3" s="741"/>
      <c r="AB3" s="560"/>
      <c r="AC3" s="3"/>
    </row>
    <row r="4" spans="1:34" s="5" customFormat="1" ht="12.75" customHeight="1" x14ac:dyDescent="0.25">
      <c r="A4" s="1103" t="s">
        <v>2</v>
      </c>
      <c r="B4" s="1104"/>
      <c r="C4" s="1104"/>
      <c r="D4" s="1104"/>
      <c r="E4" s="1104"/>
      <c r="F4" s="1104"/>
      <c r="G4" s="1104"/>
      <c r="H4" s="1104"/>
      <c r="I4" s="1300" t="s">
        <v>3</v>
      </c>
      <c r="J4" s="1300"/>
      <c r="K4" s="1300"/>
      <c r="L4" s="1300"/>
      <c r="M4" s="1300"/>
      <c r="N4" s="1296" t="s">
        <v>178</v>
      </c>
      <c r="O4" s="1296"/>
      <c r="P4" s="1296"/>
      <c r="Q4" s="1296"/>
      <c r="R4" s="1296"/>
      <c r="S4" s="1296"/>
      <c r="T4" s="1296"/>
      <c r="U4" s="1296"/>
      <c r="V4" s="1296"/>
      <c r="W4" s="742"/>
      <c r="X4" s="561"/>
      <c r="Y4" s="742"/>
      <c r="Z4" s="561"/>
      <c r="AA4" s="742"/>
      <c r="AB4" s="561"/>
    </row>
    <row r="5" spans="1:34" s="5" customFormat="1" ht="48" customHeight="1" x14ac:dyDescent="0.25">
      <c r="A5" s="1106"/>
      <c r="B5" s="1107"/>
      <c r="C5" s="1107"/>
      <c r="D5" s="1107"/>
      <c r="E5" s="1107"/>
      <c r="F5" s="1107"/>
      <c r="G5" s="1107"/>
      <c r="H5" s="1107"/>
      <c r="I5" s="1300"/>
      <c r="J5" s="1300"/>
      <c r="K5" s="1300"/>
      <c r="L5" s="1300"/>
      <c r="M5" s="1300"/>
      <c r="N5" s="1296" t="s">
        <v>762</v>
      </c>
      <c r="O5" s="1296" t="s">
        <v>763</v>
      </c>
      <c r="P5" s="1296" t="s">
        <v>764</v>
      </c>
      <c r="Q5" s="1296" t="s">
        <v>765</v>
      </c>
      <c r="R5" s="1296" t="s">
        <v>763</v>
      </c>
      <c r="S5" s="1296" t="s">
        <v>764</v>
      </c>
      <c r="T5" s="1296" t="s">
        <v>766</v>
      </c>
      <c r="U5" s="1296" t="s">
        <v>763</v>
      </c>
      <c r="V5" s="1296" t="s">
        <v>764</v>
      </c>
      <c r="W5" s="742"/>
      <c r="X5" s="561"/>
      <c r="Y5" s="742"/>
      <c r="Z5" s="561"/>
      <c r="AA5" s="742"/>
      <c r="AB5" s="561"/>
    </row>
    <row r="6" spans="1:34" s="5" customFormat="1" ht="67.5" customHeight="1" x14ac:dyDescent="0.25">
      <c r="A6" s="1109"/>
      <c r="B6" s="1110"/>
      <c r="C6" s="1110"/>
      <c r="D6" s="1110"/>
      <c r="E6" s="1110"/>
      <c r="F6" s="1110"/>
      <c r="G6" s="1110"/>
      <c r="H6" s="1110"/>
      <c r="I6" s="736" t="s">
        <v>4</v>
      </c>
      <c r="J6" s="736" t="s">
        <v>5</v>
      </c>
      <c r="K6" s="736" t="s">
        <v>6</v>
      </c>
      <c r="L6" s="736" t="s">
        <v>7</v>
      </c>
      <c r="M6" s="6" t="s">
        <v>8</v>
      </c>
      <c r="N6" s="1296"/>
      <c r="O6" s="1296"/>
      <c r="P6" s="1296"/>
      <c r="Q6" s="1296"/>
      <c r="R6" s="1296"/>
      <c r="S6" s="1296"/>
      <c r="T6" s="1296"/>
      <c r="U6" s="1296"/>
      <c r="V6" s="1296"/>
      <c r="W6" s="742"/>
      <c r="X6" s="561"/>
      <c r="Y6" s="742"/>
      <c r="Z6" s="561"/>
      <c r="AA6" s="742"/>
      <c r="AB6" s="561"/>
    </row>
    <row r="7" spans="1:34" s="8" customFormat="1" ht="15.75" x14ac:dyDescent="0.25">
      <c r="A7" s="1037" t="s">
        <v>9</v>
      </c>
      <c r="B7" s="1038"/>
      <c r="C7" s="1038"/>
      <c r="D7" s="1038"/>
      <c r="E7" s="1038"/>
      <c r="F7" s="1038"/>
      <c r="G7" s="1038"/>
      <c r="H7" s="1039"/>
      <c r="I7" s="1037" t="s">
        <v>179</v>
      </c>
      <c r="J7" s="1038"/>
      <c r="K7" s="1038"/>
      <c r="L7" s="1038"/>
      <c r="M7" s="1039"/>
      <c r="N7" s="735">
        <v>5</v>
      </c>
      <c r="O7" s="735"/>
      <c r="P7" s="735"/>
      <c r="Q7" s="735">
        <v>6</v>
      </c>
      <c r="R7" s="735"/>
      <c r="S7" s="735"/>
      <c r="T7" s="735">
        <v>7</v>
      </c>
      <c r="U7" s="735"/>
      <c r="V7" s="735"/>
      <c r="W7" s="743"/>
      <c r="X7" s="562"/>
      <c r="Y7" s="743"/>
      <c r="Z7" s="562"/>
      <c r="AA7" s="743"/>
      <c r="AB7" s="562"/>
    </row>
    <row r="8" spans="1:34" s="8" customFormat="1" ht="27" customHeight="1" x14ac:dyDescent="0.25">
      <c r="A8" s="732"/>
      <c r="B8" s="733"/>
      <c r="C8" s="733"/>
      <c r="D8" s="733"/>
      <c r="E8" s="733"/>
      <c r="F8" s="733"/>
      <c r="G8" s="733"/>
      <c r="H8" s="734"/>
      <c r="I8" s="732"/>
      <c r="J8" s="733"/>
      <c r="K8" s="733"/>
      <c r="L8" s="733"/>
      <c r="M8" s="734"/>
      <c r="N8" s="735"/>
      <c r="O8" s="735"/>
      <c r="P8" s="10"/>
      <c r="Q8" s="735"/>
      <c r="R8" s="735"/>
      <c r="S8" s="10"/>
      <c r="T8" s="735"/>
      <c r="U8" s="735"/>
      <c r="V8" s="10"/>
      <c r="W8" s="1070"/>
      <c r="X8" s="1301"/>
      <c r="Y8" s="1070"/>
      <c r="Z8" s="1301"/>
      <c r="AA8" s="1070"/>
      <c r="AB8" s="1301"/>
    </row>
    <row r="9" spans="1:34" s="11" customFormat="1" ht="24.75" customHeight="1" x14ac:dyDescent="0.25">
      <c r="A9" s="732" t="str">
        <f>'Раздел 1'!C125</f>
        <v>925</v>
      </c>
      <c r="B9" s="733" t="str">
        <f>'Раздел 1'!D125</f>
        <v>07</v>
      </c>
      <c r="C9" s="733" t="str">
        <f>'Раздел 1'!E125</f>
        <v>02</v>
      </c>
      <c r="D9" s="733" t="str">
        <f>'Раздел 1'!F125</f>
        <v>02</v>
      </c>
      <c r="E9" s="733" t="str">
        <f>'Раздел 1'!G125</f>
        <v>1</v>
      </c>
      <c r="F9" s="733" t="str">
        <f>'Раздел 1'!H125</f>
        <v>02</v>
      </c>
      <c r="G9" s="733" t="str">
        <f>'Раздел 1'!I125</f>
        <v>60860</v>
      </c>
      <c r="H9" s="734" t="str">
        <f>'Раздел 1'!J125</f>
        <v>111</v>
      </c>
      <c r="I9" s="62" t="str">
        <f>'Раздел 1'!K125</f>
        <v>211.00.00</v>
      </c>
      <c r="J9" s="62" t="str">
        <f>'Раздел 1'!L125</f>
        <v>000</v>
      </c>
      <c r="K9" s="62" t="str">
        <f>'Раздел 1'!M125</f>
        <v>00.00.00</v>
      </c>
      <c r="L9" s="62" t="str">
        <f>'Раздел 1'!N125</f>
        <v>001.07.0002</v>
      </c>
      <c r="M9" s="9" t="str">
        <f>'Раздел 1'!O125</f>
        <v>50.03.00</v>
      </c>
      <c r="N9" s="746">
        <f>'Раздел 1'!P125</f>
        <v>6947704.4900000012</v>
      </c>
      <c r="O9" s="746">
        <v>6947704.4900000012</v>
      </c>
      <c r="P9" s="10">
        <f t="shared" ref="P9:P72" si="0">N9-O9</f>
        <v>0</v>
      </c>
      <c r="Q9" s="747">
        <f>'Раздел 1'!Q125</f>
        <v>6947704.4900000012</v>
      </c>
      <c r="R9" s="385">
        <v>6947704.4900000012</v>
      </c>
      <c r="S9" s="10">
        <f t="shared" ref="S9:S72" si="1">Q9-R9</f>
        <v>0</v>
      </c>
      <c r="T9" s="747">
        <f>'Раздел 1'!R125</f>
        <v>6947704.4900000012</v>
      </c>
      <c r="U9" s="385">
        <v>6947704.4900000012</v>
      </c>
      <c r="V9" s="10">
        <f t="shared" ref="V9:V72" si="2">T9-U9</f>
        <v>0</v>
      </c>
      <c r="W9" s="564"/>
      <c r="X9" s="557"/>
      <c r="Y9" s="557"/>
      <c r="Z9" s="557"/>
      <c r="AA9" s="557"/>
      <c r="AB9" s="557"/>
      <c r="AC9" s="557"/>
    </row>
    <row r="10" spans="1:34" s="11" customFormat="1" ht="24.75" customHeight="1" x14ac:dyDescent="0.25">
      <c r="A10" s="913" t="str">
        <f>'Раздел 1'!C126</f>
        <v>925</v>
      </c>
      <c r="B10" s="914" t="str">
        <f>'Раздел 1'!D126</f>
        <v>07</v>
      </c>
      <c r="C10" s="914" t="str">
        <f>'Раздел 1'!E126</f>
        <v>03</v>
      </c>
      <c r="D10" s="914" t="str">
        <f>'Раздел 1'!F126</f>
        <v>02</v>
      </c>
      <c r="E10" s="914" t="str">
        <f>'Раздел 1'!G126</f>
        <v>2</v>
      </c>
      <c r="F10" s="914" t="str">
        <f>'Раздел 1'!H126</f>
        <v>01</v>
      </c>
      <c r="G10" s="914" t="str">
        <f>'Раздел 1'!I126</f>
        <v>60860</v>
      </c>
      <c r="H10" s="915" t="str">
        <f>'Раздел 1'!J126</f>
        <v>111</v>
      </c>
      <c r="I10" s="62" t="str">
        <f>'Раздел 1'!K126</f>
        <v>211.00.00</v>
      </c>
      <c r="J10" s="62" t="str">
        <f>'Раздел 1'!L126</f>
        <v>000</v>
      </c>
      <c r="K10" s="62" t="str">
        <f>'Раздел 1'!M126</f>
        <v>00.00.00</v>
      </c>
      <c r="L10" s="62" t="str">
        <f>'Раздел 1'!N126</f>
        <v>001.07.0002</v>
      </c>
      <c r="M10" s="9" t="str">
        <f>'Раздел 1'!O126</f>
        <v>50.03.00</v>
      </c>
      <c r="N10" s="746">
        <f>'Раздел 1'!P126</f>
        <v>673996.2</v>
      </c>
      <c r="O10" s="746">
        <v>673996.2</v>
      </c>
      <c r="P10" s="10">
        <f t="shared" si="0"/>
        <v>0</v>
      </c>
      <c r="Q10" s="747">
        <f>'Раздел 1'!Q126</f>
        <v>673996.2</v>
      </c>
      <c r="R10" s="385">
        <v>673996.2</v>
      </c>
      <c r="S10" s="10">
        <f t="shared" si="1"/>
        <v>0</v>
      </c>
      <c r="T10" s="747">
        <f>'Раздел 1'!R126</f>
        <v>673996.2</v>
      </c>
      <c r="U10" s="385">
        <v>673996.2</v>
      </c>
      <c r="V10" s="10">
        <f t="shared" si="2"/>
        <v>0</v>
      </c>
      <c r="W10" s="564"/>
      <c r="X10" s="557"/>
      <c r="Y10" s="557"/>
      <c r="Z10" s="557"/>
      <c r="AA10" s="557"/>
      <c r="AB10" s="557"/>
      <c r="AC10" s="557"/>
    </row>
    <row r="11" spans="1:34" s="11" customFormat="1" ht="24.75" customHeight="1" x14ac:dyDescent="0.25">
      <c r="A11" s="913" t="str">
        <f>'Раздел 1'!C127</f>
        <v>925</v>
      </c>
      <c r="B11" s="914" t="str">
        <f>'Раздел 1'!D127</f>
        <v>07</v>
      </c>
      <c r="C11" s="914" t="str">
        <f>'Раздел 1'!E127</f>
        <v>02</v>
      </c>
      <c r="D11" s="914" t="str">
        <f>'Раздел 1'!F127</f>
        <v>02</v>
      </c>
      <c r="E11" s="914" t="str">
        <f>'Раздел 1'!G127</f>
        <v>3</v>
      </c>
      <c r="F11" s="914" t="str">
        <f>'Раздел 1'!H127</f>
        <v>01</v>
      </c>
      <c r="G11" s="914" t="str">
        <f>'Раздел 1'!I127</f>
        <v>62500</v>
      </c>
      <c r="H11" s="915" t="str">
        <f>'Раздел 1'!J127</f>
        <v>111</v>
      </c>
      <c r="I11" s="62" t="str">
        <f>'Раздел 1'!K127</f>
        <v>211.00.00</v>
      </c>
      <c r="J11" s="62" t="str">
        <f>'Раздел 1'!L127</f>
        <v>000</v>
      </c>
      <c r="K11" s="62" t="str">
        <f>'Раздел 1'!M127</f>
        <v>00.00.00</v>
      </c>
      <c r="L11" s="62" t="str">
        <f>'Раздел 1'!N127</f>
        <v>500.02.0003</v>
      </c>
      <c r="M11" s="9" t="str">
        <f>'Раздел 1'!O127</f>
        <v>60.03.00</v>
      </c>
      <c r="N11" s="746">
        <f>'Раздел 1'!P127</f>
        <v>22100</v>
      </c>
      <c r="O11" s="746">
        <v>22100</v>
      </c>
      <c r="P11" s="10">
        <f t="shared" si="0"/>
        <v>0</v>
      </c>
      <c r="Q11" s="747">
        <f>'Раздел 1'!Q127</f>
        <v>22360</v>
      </c>
      <c r="R11" s="385">
        <v>22360</v>
      </c>
      <c r="S11" s="10">
        <f t="shared" si="1"/>
        <v>0</v>
      </c>
      <c r="T11" s="747">
        <f>'Раздел 1'!R127</f>
        <v>22360</v>
      </c>
      <c r="U11" s="385">
        <v>22360</v>
      </c>
      <c r="V11" s="10">
        <f t="shared" si="2"/>
        <v>0</v>
      </c>
      <c r="W11" s="564"/>
      <c r="X11" s="557"/>
      <c r="Y11" s="557"/>
      <c r="Z11" s="557"/>
      <c r="AA11" s="557"/>
      <c r="AB11" s="557"/>
      <c r="AC11" s="557"/>
    </row>
    <row r="12" spans="1:34" s="11" customFormat="1" ht="24.75" customHeight="1" x14ac:dyDescent="0.25">
      <c r="A12" s="913" t="str">
        <f>'Раздел 1'!C128</f>
        <v>925</v>
      </c>
      <c r="B12" s="914" t="str">
        <f>'Раздел 1'!D128</f>
        <v>07</v>
      </c>
      <c r="C12" s="914" t="str">
        <f>'Раздел 1'!E128</f>
        <v>02</v>
      </c>
      <c r="D12" s="914" t="str">
        <f>'Раздел 1'!F128</f>
        <v>02</v>
      </c>
      <c r="E12" s="914" t="str">
        <f>'Раздел 1'!G128</f>
        <v>1</v>
      </c>
      <c r="F12" s="914" t="str">
        <f>'Раздел 1'!H128</f>
        <v>02</v>
      </c>
      <c r="G12" s="914" t="str">
        <f>'Раздел 1'!I128</f>
        <v>53030</v>
      </c>
      <c r="H12" s="915" t="str">
        <f>'Раздел 1'!J128</f>
        <v>111</v>
      </c>
      <c r="I12" s="62" t="str">
        <f>'Раздел 1'!K128</f>
        <v>211.00.00</v>
      </c>
      <c r="J12" s="62" t="str">
        <f>'Раздел 1'!L128</f>
        <v>000</v>
      </c>
      <c r="K12" s="62" t="str">
        <f>'Раздел 1'!M128</f>
        <v>00.00.00</v>
      </c>
      <c r="L12" s="62" t="str">
        <f>'Раздел 1'!N128</f>
        <v>500.02.0006</v>
      </c>
      <c r="M12" s="9" t="str">
        <f>'Раздел 1'!O128</f>
        <v>60.02.00</v>
      </c>
      <c r="N12" s="746">
        <f>'Раздел 1'!P128</f>
        <v>180030.72</v>
      </c>
      <c r="O12" s="746">
        <v>180030.72</v>
      </c>
      <c r="P12" s="10">
        <f t="shared" si="0"/>
        <v>0</v>
      </c>
      <c r="Q12" s="747">
        <f>'Раздел 1'!Q128</f>
        <v>540015.35999999999</v>
      </c>
      <c r="R12" s="385">
        <v>0</v>
      </c>
      <c r="S12" s="10">
        <f t="shared" si="1"/>
        <v>540015.35999999999</v>
      </c>
      <c r="T12" s="747">
        <f>'Раздел 1'!R128</f>
        <v>540015.35999999999</v>
      </c>
      <c r="U12" s="385">
        <v>0</v>
      </c>
      <c r="V12" s="10">
        <f t="shared" si="2"/>
        <v>540015.35999999999</v>
      </c>
      <c r="W12" s="564"/>
      <c r="X12" s="557"/>
      <c r="Y12" s="557"/>
      <c r="Z12" s="557"/>
      <c r="AA12" s="557"/>
      <c r="AB12" s="557"/>
      <c r="AC12" s="557"/>
    </row>
    <row r="13" spans="1:34" s="11" customFormat="1" ht="24.75" customHeight="1" x14ac:dyDescent="0.25">
      <c r="A13" s="913" t="str">
        <f>'Раздел 1'!C129</f>
        <v>925</v>
      </c>
      <c r="B13" s="914" t="str">
        <f>'Раздел 1'!D129</f>
        <v>07</v>
      </c>
      <c r="C13" s="914" t="str">
        <f>'Раздел 1'!E129</f>
        <v>02</v>
      </c>
      <c r="D13" s="914" t="str">
        <f>'Раздел 1'!F129</f>
        <v>02</v>
      </c>
      <c r="E13" s="914" t="str">
        <f>'Раздел 1'!G129</f>
        <v>1</v>
      </c>
      <c r="F13" s="914" t="str">
        <f>'Раздел 1'!H129</f>
        <v>02</v>
      </c>
      <c r="G13" s="914" t="str">
        <f>'Раздел 1'!I129</f>
        <v>00590</v>
      </c>
      <c r="H13" s="915" t="str">
        <f>'Раздел 1'!J129</f>
        <v>111</v>
      </c>
      <c r="I13" s="62" t="str">
        <f>'Раздел 1'!K129</f>
        <v>211.00.00</v>
      </c>
      <c r="J13" s="62" t="str">
        <f>'Раздел 1'!L129</f>
        <v>000</v>
      </c>
      <c r="K13" s="62" t="str">
        <f>'Раздел 1'!M129</f>
        <v>71.02.00</v>
      </c>
      <c r="L13" s="62" t="str">
        <f>'Раздел 1'!N129</f>
        <v>001.01.0001</v>
      </c>
      <c r="M13" s="9" t="str">
        <f>'Раздел 1'!O129</f>
        <v>50.01.00</v>
      </c>
      <c r="N13" s="746">
        <f>'Раздел 1'!P129</f>
        <v>6671.5</v>
      </c>
      <c r="O13" s="746">
        <v>6671.5</v>
      </c>
      <c r="P13" s="10">
        <f t="shared" si="0"/>
        <v>0</v>
      </c>
      <c r="Q13" s="747">
        <f>'Раздел 1'!Q129</f>
        <v>0</v>
      </c>
      <c r="R13" s="385">
        <v>0</v>
      </c>
      <c r="S13" s="10">
        <f t="shared" si="1"/>
        <v>0</v>
      </c>
      <c r="T13" s="747">
        <f>'Раздел 1'!R129</f>
        <v>0</v>
      </c>
      <c r="U13" s="385">
        <v>0</v>
      </c>
      <c r="V13" s="10">
        <f t="shared" si="2"/>
        <v>0</v>
      </c>
      <c r="W13" s="564"/>
      <c r="X13" s="557"/>
      <c r="Y13" s="557"/>
      <c r="Z13" s="557"/>
      <c r="AA13" s="557"/>
      <c r="AB13" s="557"/>
      <c r="AC13" s="557"/>
    </row>
    <row r="14" spans="1:34" s="11" customFormat="1" ht="24.75" customHeight="1" x14ac:dyDescent="0.25">
      <c r="A14" s="913" t="str">
        <f>'Раздел 1'!C130</f>
        <v>925</v>
      </c>
      <c r="B14" s="914" t="str">
        <f>'Раздел 1'!D130</f>
        <v>07</v>
      </c>
      <c r="C14" s="914" t="str">
        <f>'Раздел 1'!E130</f>
        <v>02</v>
      </c>
      <c r="D14" s="914" t="str">
        <f>'Раздел 1'!F130</f>
        <v>02</v>
      </c>
      <c r="E14" s="914" t="str">
        <f>'Раздел 1'!G130</f>
        <v>1</v>
      </c>
      <c r="F14" s="914" t="str">
        <f>'Раздел 1'!H130</f>
        <v>02</v>
      </c>
      <c r="G14" s="914" t="str">
        <f>'Раздел 1'!I130</f>
        <v>00590</v>
      </c>
      <c r="H14" s="915" t="str">
        <f>'Раздел 1'!J130</f>
        <v>111</v>
      </c>
      <c r="I14" s="62" t="str">
        <f>'Раздел 1'!K130</f>
        <v>211.00.00</v>
      </c>
      <c r="J14" s="62" t="str">
        <f>'Раздел 1'!L130</f>
        <v>001</v>
      </c>
      <c r="K14" s="62" t="str">
        <f>'Раздел 1'!M130</f>
        <v>00.00.00</v>
      </c>
      <c r="L14" s="62" t="str">
        <f>'Раздел 1'!N130</f>
        <v>х</v>
      </c>
      <c r="M14" s="9" t="str">
        <f>'Раздел 1'!O130</f>
        <v>50.01.00</v>
      </c>
      <c r="N14" s="746">
        <f>'Раздел 1'!P130</f>
        <v>0</v>
      </c>
      <c r="O14" s="746">
        <v>0</v>
      </c>
      <c r="P14" s="10">
        <f t="shared" si="0"/>
        <v>0</v>
      </c>
      <c r="Q14" s="747">
        <f>'Раздел 1'!Q130</f>
        <v>0</v>
      </c>
      <c r="R14" s="385">
        <v>0</v>
      </c>
      <c r="S14" s="10">
        <f t="shared" si="1"/>
        <v>0</v>
      </c>
      <c r="T14" s="747">
        <f>'Раздел 1'!R130</f>
        <v>0</v>
      </c>
      <c r="U14" s="385">
        <v>0</v>
      </c>
      <c r="V14" s="10">
        <f t="shared" si="2"/>
        <v>0</v>
      </c>
      <c r="W14" s="564"/>
      <c r="X14" s="557"/>
      <c r="Y14" s="557"/>
      <c r="Z14" s="557"/>
      <c r="AA14" s="557"/>
      <c r="AB14" s="557"/>
      <c r="AC14" s="557"/>
    </row>
    <row r="15" spans="1:34" s="11" customFormat="1" ht="24.75" customHeight="1" x14ac:dyDescent="0.25">
      <c r="A15" s="913" t="str">
        <f>'Раздел 1'!C131</f>
        <v>925</v>
      </c>
      <c r="B15" s="914" t="str">
        <f>'Раздел 1'!D131</f>
        <v>07</v>
      </c>
      <c r="C15" s="914" t="str">
        <f>'Раздел 1'!E131</f>
        <v>02</v>
      </c>
      <c r="D15" s="914" t="str">
        <f>'Раздел 1'!F131</f>
        <v>02</v>
      </c>
      <c r="E15" s="914" t="str">
        <f>'Раздел 1'!G131</f>
        <v>1</v>
      </c>
      <c r="F15" s="914" t="str">
        <f>'Раздел 1'!H131</f>
        <v>02</v>
      </c>
      <c r="G15" s="914" t="str">
        <f>'Раздел 1'!I131</f>
        <v>00590</v>
      </c>
      <c r="H15" s="915" t="str">
        <f>'Раздел 1'!J131</f>
        <v>111</v>
      </c>
      <c r="I15" s="62" t="str">
        <f>'Раздел 1'!K131</f>
        <v>211.00.00</v>
      </c>
      <c r="J15" s="62" t="str">
        <f>'Раздел 1'!L131</f>
        <v>000</v>
      </c>
      <c r="K15" s="62" t="str">
        <f>'Раздел 1'!M131</f>
        <v>00.00.00</v>
      </c>
      <c r="L15" s="62" t="str">
        <f>'Раздел 1'!N131</f>
        <v>х</v>
      </c>
      <c r="M15" s="9" t="str">
        <f>'Раздел 1'!O131</f>
        <v>20.00.02</v>
      </c>
      <c r="N15" s="746">
        <f>'Раздел 1'!P131</f>
        <v>0</v>
      </c>
      <c r="O15" s="746">
        <v>0</v>
      </c>
      <c r="P15" s="10">
        <f t="shared" si="0"/>
        <v>0</v>
      </c>
      <c r="Q15" s="747">
        <f>'Раздел 1'!Q131</f>
        <v>0</v>
      </c>
      <c r="R15" s="385">
        <v>0</v>
      </c>
      <c r="S15" s="10">
        <f t="shared" si="1"/>
        <v>0</v>
      </c>
      <c r="T15" s="747">
        <f>'Раздел 1'!R131</f>
        <v>0</v>
      </c>
      <c r="U15" s="385">
        <v>0</v>
      </c>
      <c r="V15" s="10">
        <f t="shared" si="2"/>
        <v>0</v>
      </c>
      <c r="W15" s="564"/>
      <c r="X15" s="557"/>
      <c r="Y15" s="557"/>
      <c r="Z15" s="557"/>
      <c r="AA15" s="557"/>
      <c r="AB15" s="557"/>
      <c r="AC15" s="557"/>
    </row>
    <row r="16" spans="1:34" s="11" customFormat="1" ht="24.75" customHeight="1" x14ac:dyDescent="0.25">
      <c r="A16" s="913" t="str">
        <f>'Раздел 1'!C132</f>
        <v>925</v>
      </c>
      <c r="B16" s="914" t="str">
        <f>'Раздел 1'!D132</f>
        <v>07</v>
      </c>
      <c r="C16" s="914" t="str">
        <f>'Раздел 1'!E132</f>
        <v>02</v>
      </c>
      <c r="D16" s="914" t="str">
        <f>'Раздел 1'!F132</f>
        <v>02</v>
      </c>
      <c r="E16" s="914" t="str">
        <f>'Раздел 1'!G132</f>
        <v>1</v>
      </c>
      <c r="F16" s="914" t="str">
        <f>'Раздел 1'!H132</f>
        <v>02</v>
      </c>
      <c r="G16" s="914" t="str">
        <f>'Раздел 1'!I132</f>
        <v>00590</v>
      </c>
      <c r="H16" s="915" t="str">
        <f>'Раздел 1'!J132</f>
        <v>111</v>
      </c>
      <c r="I16" s="62" t="str">
        <f>'Раздел 1'!K132</f>
        <v>211.00.00</v>
      </c>
      <c r="J16" s="62" t="str">
        <f>'Раздел 1'!L132</f>
        <v>000</v>
      </c>
      <c r="K16" s="62" t="str">
        <f>'Раздел 1'!M132</f>
        <v>00.00.00</v>
      </c>
      <c r="L16" s="62" t="str">
        <f>'Раздел 1'!N132</f>
        <v>х</v>
      </c>
      <c r="M16" s="9" t="str">
        <f>'Раздел 1'!O132</f>
        <v>20.00.04</v>
      </c>
      <c r="N16" s="746">
        <f>'Раздел 1'!P132</f>
        <v>0</v>
      </c>
      <c r="O16" s="746">
        <v>0</v>
      </c>
      <c r="P16" s="10">
        <f t="shared" si="0"/>
        <v>0</v>
      </c>
      <c r="Q16" s="747">
        <f>'Раздел 1'!Q132</f>
        <v>0</v>
      </c>
      <c r="R16" s="385">
        <v>0</v>
      </c>
      <c r="S16" s="10">
        <f t="shared" si="1"/>
        <v>0</v>
      </c>
      <c r="T16" s="747">
        <f>'Раздел 1'!R132</f>
        <v>0</v>
      </c>
      <c r="U16" s="385">
        <v>0</v>
      </c>
      <c r="V16" s="10">
        <f t="shared" si="2"/>
        <v>0</v>
      </c>
      <c r="W16" s="564"/>
      <c r="X16" s="557"/>
      <c r="Y16" s="557"/>
      <c r="Z16" s="557"/>
      <c r="AA16" s="557"/>
      <c r="AB16" s="557"/>
      <c r="AC16" s="557"/>
    </row>
    <row r="17" spans="1:29" s="11" customFormat="1" ht="24.75" customHeight="1" x14ac:dyDescent="0.25">
      <c r="A17" s="913" t="str">
        <f>'Раздел 1'!C133</f>
        <v>925</v>
      </c>
      <c r="B17" s="914" t="str">
        <f>'Раздел 1'!D133</f>
        <v>07</v>
      </c>
      <c r="C17" s="914" t="str">
        <f>'Раздел 1'!E133</f>
        <v>02</v>
      </c>
      <c r="D17" s="914" t="str">
        <f>'Раздел 1'!F133</f>
        <v>02</v>
      </c>
      <c r="E17" s="914" t="str">
        <f>'Раздел 1'!G133</f>
        <v>1</v>
      </c>
      <c r="F17" s="914" t="str">
        <f>'Раздел 1'!H133</f>
        <v>02</v>
      </c>
      <c r="G17" s="914" t="str">
        <f>'Раздел 1'!I133</f>
        <v>00590</v>
      </c>
      <c r="H17" s="915" t="str">
        <f>'Раздел 1'!J133</f>
        <v>111</v>
      </c>
      <c r="I17" s="62" t="str">
        <f>'Раздел 1'!K133</f>
        <v>211.00.00</v>
      </c>
      <c r="J17" s="62" t="str">
        <f>'Раздел 1'!L133</f>
        <v>001</v>
      </c>
      <c r="K17" s="62" t="str">
        <f>'Раздел 1'!M133</f>
        <v>00.00.00</v>
      </c>
      <c r="L17" s="62" t="str">
        <f>'Раздел 1'!N133</f>
        <v>х</v>
      </c>
      <c r="M17" s="9" t="str">
        <f>'Раздел 1'!O133</f>
        <v>20.00.02</v>
      </c>
      <c r="N17" s="746">
        <f>'Раздел 1'!P133</f>
        <v>0</v>
      </c>
      <c r="O17" s="746">
        <v>0</v>
      </c>
      <c r="P17" s="10">
        <f t="shared" si="0"/>
        <v>0</v>
      </c>
      <c r="Q17" s="747">
        <f>'Раздел 1'!Q133</f>
        <v>0</v>
      </c>
      <c r="R17" s="385">
        <v>0</v>
      </c>
      <c r="S17" s="10">
        <f t="shared" si="1"/>
        <v>0</v>
      </c>
      <c r="T17" s="747">
        <f>'Раздел 1'!R133</f>
        <v>0</v>
      </c>
      <c r="U17" s="385">
        <v>0</v>
      </c>
      <c r="V17" s="10">
        <f t="shared" si="2"/>
        <v>0</v>
      </c>
      <c r="W17" s="564"/>
      <c r="X17" s="557"/>
      <c r="Y17" s="557"/>
      <c r="Z17" s="557"/>
      <c r="AA17" s="557"/>
      <c r="AB17" s="557"/>
      <c r="AC17" s="557"/>
    </row>
    <row r="18" spans="1:29" s="11" customFormat="1" ht="24.75" customHeight="1" x14ac:dyDescent="0.25">
      <c r="A18" s="913" t="str">
        <f>'Раздел 1'!C134</f>
        <v>925</v>
      </c>
      <c r="B18" s="914" t="str">
        <f>'Раздел 1'!D134</f>
        <v>07</v>
      </c>
      <c r="C18" s="914" t="str">
        <f>'Раздел 1'!E134</f>
        <v>02</v>
      </c>
      <c r="D18" s="914" t="str">
        <f>'Раздел 1'!F134</f>
        <v>02</v>
      </c>
      <c r="E18" s="914" t="str">
        <f>'Раздел 1'!G134</f>
        <v>1</v>
      </c>
      <c r="F18" s="914" t="str">
        <f>'Раздел 1'!H134</f>
        <v>02</v>
      </c>
      <c r="G18" s="914" t="str">
        <f>'Раздел 1'!I134</f>
        <v>60860</v>
      </c>
      <c r="H18" s="915" t="str">
        <f>'Раздел 1'!J134</f>
        <v>111</v>
      </c>
      <c r="I18" s="62" t="str">
        <f>'Раздел 1'!K134</f>
        <v>264.00.00</v>
      </c>
      <c r="J18" s="62" t="str">
        <f>'Раздел 1'!L134</f>
        <v>000</v>
      </c>
      <c r="K18" s="62" t="str">
        <f>'Раздел 1'!M134</f>
        <v>00.00.00</v>
      </c>
      <c r="L18" s="62" t="str">
        <f>'Раздел 1'!N134</f>
        <v>001.07.0002</v>
      </c>
      <c r="M18" s="9" t="str">
        <f>'Раздел 1'!O134</f>
        <v>50.03.00</v>
      </c>
      <c r="N18" s="746">
        <f>'Раздел 1'!P134</f>
        <v>0</v>
      </c>
      <c r="O18" s="746">
        <v>0</v>
      </c>
      <c r="P18" s="10">
        <f t="shared" si="0"/>
        <v>0</v>
      </c>
      <c r="Q18" s="747">
        <f>'Раздел 1'!Q134</f>
        <v>0</v>
      </c>
      <c r="R18" s="385">
        <v>0</v>
      </c>
      <c r="S18" s="10">
        <f t="shared" si="1"/>
        <v>0</v>
      </c>
      <c r="T18" s="747">
        <f>'Раздел 1'!R134</f>
        <v>0</v>
      </c>
      <c r="U18" s="385">
        <v>0</v>
      </c>
      <c r="V18" s="10">
        <f t="shared" si="2"/>
        <v>0</v>
      </c>
      <c r="W18" s="564"/>
      <c r="X18" s="557"/>
      <c r="Y18" s="557"/>
      <c r="Z18" s="557"/>
      <c r="AA18" s="557"/>
      <c r="AB18" s="557"/>
      <c r="AC18" s="557"/>
    </row>
    <row r="19" spans="1:29" s="11" customFormat="1" ht="24.75" customHeight="1" x14ac:dyDescent="0.25">
      <c r="A19" s="913" t="str">
        <f>'Раздел 1'!C135</f>
        <v>925</v>
      </c>
      <c r="B19" s="914" t="str">
        <f>'Раздел 1'!D135</f>
        <v>07</v>
      </c>
      <c r="C19" s="914" t="str">
        <f>'Раздел 1'!E135</f>
        <v>02</v>
      </c>
      <c r="D19" s="914" t="str">
        <f>'Раздел 1'!F135</f>
        <v>02</v>
      </c>
      <c r="E19" s="914" t="str">
        <f>'Раздел 1'!G135</f>
        <v>1</v>
      </c>
      <c r="F19" s="914" t="str">
        <f>'Раздел 1'!H135</f>
        <v>02</v>
      </c>
      <c r="G19" s="914" t="str">
        <f>'Раздел 1'!I135</f>
        <v>00590</v>
      </c>
      <c r="H19" s="915" t="str">
        <f>'Раздел 1'!J135</f>
        <v>111</v>
      </c>
      <c r="I19" s="62" t="str">
        <f>'Раздел 1'!K135</f>
        <v>264.00.00</v>
      </c>
      <c r="J19" s="62" t="str">
        <f>'Раздел 1'!L135</f>
        <v>000</v>
      </c>
      <c r="K19" s="62" t="str">
        <f>'Раздел 1'!M135</f>
        <v>71.02.00</v>
      </c>
      <c r="L19" s="62" t="str">
        <f>'Раздел 1'!N135</f>
        <v>001.01.0001</v>
      </c>
      <c r="M19" s="9" t="str">
        <f>'Раздел 1'!O135</f>
        <v>50.01.00</v>
      </c>
      <c r="N19" s="746">
        <f>'Раздел 1'!P135</f>
        <v>0</v>
      </c>
      <c r="O19" s="746">
        <v>0</v>
      </c>
      <c r="P19" s="10">
        <f t="shared" si="0"/>
        <v>0</v>
      </c>
      <c r="Q19" s="747">
        <f>'Раздел 1'!Q135</f>
        <v>0</v>
      </c>
      <c r="R19" s="385">
        <v>0</v>
      </c>
      <c r="S19" s="10">
        <f t="shared" si="1"/>
        <v>0</v>
      </c>
      <c r="T19" s="747">
        <f>'Раздел 1'!R135</f>
        <v>0</v>
      </c>
      <c r="U19" s="385">
        <v>0</v>
      </c>
      <c r="V19" s="10">
        <f t="shared" si="2"/>
        <v>0</v>
      </c>
      <c r="W19" s="564"/>
      <c r="X19" s="557"/>
      <c r="Y19" s="557"/>
      <c r="Z19" s="557"/>
      <c r="AA19" s="557"/>
      <c r="AB19" s="557"/>
      <c r="AC19" s="557"/>
    </row>
    <row r="20" spans="1:29" s="11" customFormat="1" ht="24.75" customHeight="1" x14ac:dyDescent="0.25">
      <c r="A20" s="913" t="str">
        <f>'Раздел 1'!C136</f>
        <v>925</v>
      </c>
      <c r="B20" s="914" t="str">
        <f>'Раздел 1'!D136</f>
        <v>07</v>
      </c>
      <c r="C20" s="914" t="str">
        <f>'Раздел 1'!E136</f>
        <v>02</v>
      </c>
      <c r="D20" s="914" t="str">
        <f>'Раздел 1'!F136</f>
        <v>02</v>
      </c>
      <c r="E20" s="914" t="str">
        <f>'Раздел 1'!G136</f>
        <v>1</v>
      </c>
      <c r="F20" s="914" t="str">
        <f>'Раздел 1'!H136</f>
        <v>02</v>
      </c>
      <c r="G20" s="914" t="str">
        <f>'Раздел 1'!I136</f>
        <v>00590</v>
      </c>
      <c r="H20" s="915" t="str">
        <f>'Раздел 1'!J136</f>
        <v>111</v>
      </c>
      <c r="I20" s="62" t="str">
        <f>'Раздел 1'!K136</f>
        <v>264.00.00</v>
      </c>
      <c r="J20" s="62" t="str">
        <f>'Раздел 1'!L136</f>
        <v>001</v>
      </c>
      <c r="K20" s="62" t="str">
        <f>'Раздел 1'!M136</f>
        <v>00.00.00</v>
      </c>
      <c r="L20" s="62" t="str">
        <f>'Раздел 1'!N136</f>
        <v>х</v>
      </c>
      <c r="M20" s="9" t="str">
        <f>'Раздел 1'!O136</f>
        <v>50.01.00</v>
      </c>
      <c r="N20" s="746">
        <f>'Раздел 1'!P136</f>
        <v>0</v>
      </c>
      <c r="O20" s="746">
        <v>0</v>
      </c>
      <c r="P20" s="10">
        <f t="shared" si="0"/>
        <v>0</v>
      </c>
      <c r="Q20" s="747">
        <f>'Раздел 1'!Q136</f>
        <v>0</v>
      </c>
      <c r="R20" s="385">
        <v>0</v>
      </c>
      <c r="S20" s="10">
        <f t="shared" si="1"/>
        <v>0</v>
      </c>
      <c r="T20" s="747">
        <f>'Раздел 1'!R136</f>
        <v>0</v>
      </c>
      <c r="U20" s="385">
        <v>0</v>
      </c>
      <c r="V20" s="10">
        <f t="shared" si="2"/>
        <v>0</v>
      </c>
      <c r="W20" s="564"/>
      <c r="X20" s="557"/>
      <c r="Y20" s="557"/>
      <c r="Z20" s="557"/>
      <c r="AA20" s="557"/>
      <c r="AB20" s="557"/>
      <c r="AC20" s="557"/>
    </row>
    <row r="21" spans="1:29" s="11" customFormat="1" ht="24.75" customHeight="1" x14ac:dyDescent="0.25">
      <c r="A21" s="913" t="str">
        <f>'Раздел 1'!C137</f>
        <v>925</v>
      </c>
      <c r="B21" s="914" t="str">
        <f>'Раздел 1'!D137</f>
        <v>07</v>
      </c>
      <c r="C21" s="914" t="str">
        <f>'Раздел 1'!E137</f>
        <v>02</v>
      </c>
      <c r="D21" s="914" t="str">
        <f>'Раздел 1'!F137</f>
        <v>02</v>
      </c>
      <c r="E21" s="914" t="str">
        <f>'Раздел 1'!G137</f>
        <v>1</v>
      </c>
      <c r="F21" s="914" t="str">
        <f>'Раздел 1'!H137</f>
        <v>02</v>
      </c>
      <c r="G21" s="914" t="str">
        <f>'Раздел 1'!I137</f>
        <v>00590</v>
      </c>
      <c r="H21" s="915" t="str">
        <f>'Раздел 1'!J137</f>
        <v>111</v>
      </c>
      <c r="I21" s="62" t="str">
        <f>'Раздел 1'!K137</f>
        <v>264.00.00</v>
      </c>
      <c r="J21" s="62" t="str">
        <f>'Раздел 1'!L137</f>
        <v>000</v>
      </c>
      <c r="K21" s="62" t="str">
        <f>'Раздел 1'!M137</f>
        <v>00.00.00</v>
      </c>
      <c r="L21" s="62" t="str">
        <f>'Раздел 1'!N137</f>
        <v>х</v>
      </c>
      <c r="M21" s="9" t="str">
        <f>'Раздел 1'!O137</f>
        <v>20.00.02</v>
      </c>
      <c r="N21" s="746">
        <f>'Раздел 1'!P137</f>
        <v>0</v>
      </c>
      <c r="O21" s="746">
        <v>0</v>
      </c>
      <c r="P21" s="10">
        <f t="shared" si="0"/>
        <v>0</v>
      </c>
      <c r="Q21" s="747">
        <f>'Раздел 1'!Q137</f>
        <v>0</v>
      </c>
      <c r="R21" s="385">
        <v>0</v>
      </c>
      <c r="S21" s="10">
        <f t="shared" si="1"/>
        <v>0</v>
      </c>
      <c r="T21" s="747">
        <f>'Раздел 1'!R137</f>
        <v>0</v>
      </c>
      <c r="U21" s="385">
        <v>0</v>
      </c>
      <c r="V21" s="10">
        <f t="shared" si="2"/>
        <v>0</v>
      </c>
      <c r="W21" s="564"/>
      <c r="X21" s="557"/>
      <c r="Y21" s="557"/>
      <c r="Z21" s="557"/>
      <c r="AA21" s="557"/>
      <c r="AB21" s="557"/>
      <c r="AC21" s="557"/>
    </row>
    <row r="22" spans="1:29" s="11" customFormat="1" ht="24.75" customHeight="1" x14ac:dyDescent="0.25">
      <c r="A22" s="913" t="str">
        <f>'Раздел 1'!C138</f>
        <v>925</v>
      </c>
      <c r="B22" s="914" t="str">
        <f>'Раздел 1'!D138</f>
        <v>07</v>
      </c>
      <c r="C22" s="914" t="str">
        <f>'Раздел 1'!E138</f>
        <v>02</v>
      </c>
      <c r="D22" s="914" t="str">
        <f>'Раздел 1'!F138</f>
        <v>02</v>
      </c>
      <c r="E22" s="914" t="str">
        <f>'Раздел 1'!G138</f>
        <v>1</v>
      </c>
      <c r="F22" s="914" t="str">
        <f>'Раздел 1'!H138</f>
        <v>02</v>
      </c>
      <c r="G22" s="914" t="str">
        <f>'Раздел 1'!I138</f>
        <v>00590</v>
      </c>
      <c r="H22" s="915" t="str">
        <f>'Раздел 1'!J138</f>
        <v>111</v>
      </c>
      <c r="I22" s="62" t="str">
        <f>'Раздел 1'!K138</f>
        <v>264.00.00</v>
      </c>
      <c r="J22" s="62" t="str">
        <f>'Раздел 1'!L138</f>
        <v>001</v>
      </c>
      <c r="K22" s="62" t="str">
        <f>'Раздел 1'!M138</f>
        <v>00.00.00</v>
      </c>
      <c r="L22" s="62" t="str">
        <f>'Раздел 1'!N138</f>
        <v>х</v>
      </c>
      <c r="M22" s="9" t="str">
        <f>'Раздел 1'!O138</f>
        <v>20.00.02</v>
      </c>
      <c r="N22" s="746">
        <f>'Раздел 1'!P138</f>
        <v>0</v>
      </c>
      <c r="O22" s="746">
        <v>0</v>
      </c>
      <c r="P22" s="10">
        <f t="shared" si="0"/>
        <v>0</v>
      </c>
      <c r="Q22" s="747">
        <f>'Раздел 1'!Q138</f>
        <v>0</v>
      </c>
      <c r="R22" s="385">
        <v>0</v>
      </c>
      <c r="S22" s="10">
        <f t="shared" si="1"/>
        <v>0</v>
      </c>
      <c r="T22" s="747">
        <f>'Раздел 1'!R138</f>
        <v>0</v>
      </c>
      <c r="U22" s="385">
        <v>0</v>
      </c>
      <c r="V22" s="10">
        <f t="shared" si="2"/>
        <v>0</v>
      </c>
      <c r="W22" s="564"/>
      <c r="X22" s="557"/>
      <c r="Y22" s="557"/>
      <c r="Z22" s="557"/>
      <c r="AA22" s="557"/>
      <c r="AB22" s="557"/>
      <c r="AC22" s="557"/>
    </row>
    <row r="23" spans="1:29" s="11" customFormat="1" ht="24.75" customHeight="1" x14ac:dyDescent="0.25">
      <c r="A23" s="913" t="str">
        <f>'Раздел 1'!C139</f>
        <v>925</v>
      </c>
      <c r="B23" s="914" t="str">
        <f>'Раздел 1'!D139</f>
        <v>07</v>
      </c>
      <c r="C23" s="914" t="str">
        <f>'Раздел 1'!E139</f>
        <v>02</v>
      </c>
      <c r="D23" s="914" t="str">
        <f>'Раздел 1'!F139</f>
        <v>02</v>
      </c>
      <c r="E23" s="914" t="str">
        <f>'Раздел 1'!G139</f>
        <v>1</v>
      </c>
      <c r="F23" s="914" t="str">
        <f>'Раздел 1'!H139</f>
        <v>02</v>
      </c>
      <c r="G23" s="914" t="str">
        <f>'Раздел 1'!I139</f>
        <v>60860</v>
      </c>
      <c r="H23" s="915" t="str">
        <f>'Раздел 1'!J139</f>
        <v>111</v>
      </c>
      <c r="I23" s="62" t="str">
        <f>'Раздел 1'!K139</f>
        <v>266.00.00</v>
      </c>
      <c r="J23" s="62" t="str">
        <f>'Раздел 1'!L139</f>
        <v>000</v>
      </c>
      <c r="K23" s="62" t="str">
        <f>'Раздел 1'!M139</f>
        <v>00.00.00</v>
      </c>
      <c r="L23" s="62" t="str">
        <f>'Раздел 1'!N139</f>
        <v>001.07.0002</v>
      </c>
      <c r="M23" s="9" t="str">
        <f>'Раздел 1'!O139</f>
        <v>50.03.00</v>
      </c>
      <c r="N23" s="746">
        <f>'Раздел 1'!P139</f>
        <v>27303.96</v>
      </c>
      <c r="O23" s="746">
        <v>27303.96</v>
      </c>
      <c r="P23" s="10">
        <f t="shared" si="0"/>
        <v>0</v>
      </c>
      <c r="Q23" s="747">
        <f>'Раздел 1'!Q139</f>
        <v>27303.96</v>
      </c>
      <c r="R23" s="385">
        <v>27303.96</v>
      </c>
      <c r="S23" s="10">
        <f t="shared" si="1"/>
        <v>0</v>
      </c>
      <c r="T23" s="747">
        <f>'Раздел 1'!R139</f>
        <v>27303.96</v>
      </c>
      <c r="U23" s="385">
        <v>27303.96</v>
      </c>
      <c r="V23" s="10">
        <f t="shared" si="2"/>
        <v>0</v>
      </c>
      <c r="W23" s="564"/>
      <c r="X23" s="557"/>
      <c r="Y23" s="557"/>
      <c r="Z23" s="557"/>
      <c r="AA23" s="557"/>
      <c r="AB23" s="557"/>
      <c r="AC23" s="557"/>
    </row>
    <row r="24" spans="1:29" s="11" customFormat="1" ht="24.75" customHeight="1" x14ac:dyDescent="0.25">
      <c r="A24" s="913" t="str">
        <f>'Раздел 1'!C140</f>
        <v>925</v>
      </c>
      <c r="B24" s="914" t="str">
        <f>'Раздел 1'!D140</f>
        <v>07</v>
      </c>
      <c r="C24" s="914" t="str">
        <f>'Раздел 1'!E140</f>
        <v>03</v>
      </c>
      <c r="D24" s="914" t="str">
        <f>'Раздел 1'!F140</f>
        <v>02</v>
      </c>
      <c r="E24" s="914" t="str">
        <f>'Раздел 1'!G140</f>
        <v>2</v>
      </c>
      <c r="F24" s="914" t="str">
        <f>'Раздел 1'!H140</f>
        <v>01</v>
      </c>
      <c r="G24" s="914" t="str">
        <f>'Раздел 1'!I140</f>
        <v>60860</v>
      </c>
      <c r="H24" s="915" t="str">
        <f>'Раздел 1'!J140</f>
        <v>111</v>
      </c>
      <c r="I24" s="62" t="str">
        <f>'Раздел 1'!K140</f>
        <v>266.00.00</v>
      </c>
      <c r="J24" s="62" t="str">
        <f>'Раздел 1'!L140</f>
        <v>000</v>
      </c>
      <c r="K24" s="62" t="str">
        <f>'Раздел 1'!M140</f>
        <v>00.00.00</v>
      </c>
      <c r="L24" s="62" t="str">
        <f>'Раздел 1'!N140</f>
        <v>001.07.0002</v>
      </c>
      <c r="M24" s="9" t="str">
        <f>'Раздел 1'!O140</f>
        <v>50.03.00</v>
      </c>
      <c r="N24" s="746">
        <f>'Раздел 1'!P140</f>
        <v>0</v>
      </c>
      <c r="O24" s="746">
        <v>0</v>
      </c>
      <c r="P24" s="10">
        <f t="shared" si="0"/>
        <v>0</v>
      </c>
      <c r="Q24" s="747">
        <f>'Раздел 1'!Q140</f>
        <v>0</v>
      </c>
      <c r="R24" s="385">
        <v>0</v>
      </c>
      <c r="S24" s="10">
        <f t="shared" si="1"/>
        <v>0</v>
      </c>
      <c r="T24" s="747">
        <f>'Раздел 1'!R140</f>
        <v>0</v>
      </c>
      <c r="U24" s="385">
        <v>0</v>
      </c>
      <c r="V24" s="10">
        <f t="shared" si="2"/>
        <v>0</v>
      </c>
      <c r="W24" s="564"/>
      <c r="X24" s="557"/>
      <c r="Y24" s="557"/>
      <c r="Z24" s="557"/>
      <c r="AA24" s="557"/>
      <c r="AB24" s="557"/>
      <c r="AC24" s="557"/>
    </row>
    <row r="25" spans="1:29" s="11" customFormat="1" ht="24.75" customHeight="1" x14ac:dyDescent="0.25">
      <c r="A25" s="913" t="str">
        <f>'Раздел 1'!C141</f>
        <v>925</v>
      </c>
      <c r="B25" s="914" t="str">
        <f>'Раздел 1'!D141</f>
        <v>07</v>
      </c>
      <c r="C25" s="914" t="str">
        <f>'Раздел 1'!E141</f>
        <v>02</v>
      </c>
      <c r="D25" s="914" t="str">
        <f>'Раздел 1'!F141</f>
        <v>02</v>
      </c>
      <c r="E25" s="914" t="str">
        <f>'Раздел 1'!G141</f>
        <v>1</v>
      </c>
      <c r="F25" s="914" t="str">
        <f>'Раздел 1'!H141</f>
        <v>02</v>
      </c>
      <c r="G25" s="914" t="str">
        <f>'Раздел 1'!I141</f>
        <v>00590</v>
      </c>
      <c r="H25" s="915" t="str">
        <f>'Раздел 1'!J141</f>
        <v>111</v>
      </c>
      <c r="I25" s="62" t="str">
        <f>'Раздел 1'!K141</f>
        <v>266.00.00</v>
      </c>
      <c r="J25" s="62" t="str">
        <f>'Раздел 1'!L141</f>
        <v>000</v>
      </c>
      <c r="K25" s="62" t="str">
        <f>'Раздел 1'!M141</f>
        <v>71.02.00</v>
      </c>
      <c r="L25" s="62" t="str">
        <f>'Раздел 1'!N141</f>
        <v>001.01.0001</v>
      </c>
      <c r="M25" s="9" t="str">
        <f>'Раздел 1'!O141</f>
        <v>50.01.00</v>
      </c>
      <c r="N25" s="746">
        <f>'Раздел 1'!P141</f>
        <v>0</v>
      </c>
      <c r="O25" s="746">
        <v>0</v>
      </c>
      <c r="P25" s="10">
        <f t="shared" si="0"/>
        <v>0</v>
      </c>
      <c r="Q25" s="747">
        <f>'Раздел 1'!Q141</f>
        <v>0</v>
      </c>
      <c r="R25" s="385">
        <v>0</v>
      </c>
      <c r="S25" s="10">
        <f t="shared" si="1"/>
        <v>0</v>
      </c>
      <c r="T25" s="747">
        <f>'Раздел 1'!R141</f>
        <v>0</v>
      </c>
      <c r="U25" s="385">
        <v>0</v>
      </c>
      <c r="V25" s="10">
        <f t="shared" si="2"/>
        <v>0</v>
      </c>
      <c r="W25" s="564"/>
      <c r="X25" s="557"/>
      <c r="Y25" s="557"/>
      <c r="Z25" s="557"/>
      <c r="AA25" s="557"/>
      <c r="AB25" s="557"/>
      <c r="AC25" s="557"/>
    </row>
    <row r="26" spans="1:29" s="11" customFormat="1" ht="24.75" customHeight="1" x14ac:dyDescent="0.25">
      <c r="A26" s="913" t="str">
        <f>'Раздел 1'!C142</f>
        <v>925</v>
      </c>
      <c r="B26" s="914" t="str">
        <f>'Раздел 1'!D142</f>
        <v>07</v>
      </c>
      <c r="C26" s="914" t="str">
        <f>'Раздел 1'!E142</f>
        <v>02</v>
      </c>
      <c r="D26" s="914" t="str">
        <f>'Раздел 1'!F142</f>
        <v>02</v>
      </c>
      <c r="E26" s="914" t="str">
        <f>'Раздел 1'!G142</f>
        <v>1</v>
      </c>
      <c r="F26" s="914" t="str">
        <f>'Раздел 1'!H142</f>
        <v>02</v>
      </c>
      <c r="G26" s="914" t="str">
        <f>'Раздел 1'!I142</f>
        <v>00590</v>
      </c>
      <c r="H26" s="915" t="str">
        <f>'Раздел 1'!J142</f>
        <v>111</v>
      </c>
      <c r="I26" s="62" t="str">
        <f>'Раздел 1'!K142</f>
        <v>266.00.00</v>
      </c>
      <c r="J26" s="62" t="str">
        <f>'Раздел 1'!L142</f>
        <v>000</v>
      </c>
      <c r="K26" s="62" t="str">
        <f>'Раздел 1'!M142</f>
        <v>00.00.00</v>
      </c>
      <c r="L26" s="62" t="str">
        <f>'Раздел 1'!N142</f>
        <v>х</v>
      </c>
      <c r="M26" s="9" t="str">
        <f>'Раздел 1'!O142</f>
        <v>20.00.02</v>
      </c>
      <c r="N26" s="746">
        <f>'Раздел 1'!P142</f>
        <v>0</v>
      </c>
      <c r="O26" s="746">
        <v>0</v>
      </c>
      <c r="P26" s="10">
        <f t="shared" si="0"/>
        <v>0</v>
      </c>
      <c r="Q26" s="747">
        <f>'Раздел 1'!Q142</f>
        <v>0</v>
      </c>
      <c r="R26" s="385">
        <v>0</v>
      </c>
      <c r="S26" s="10">
        <f t="shared" si="1"/>
        <v>0</v>
      </c>
      <c r="T26" s="747">
        <f>'Раздел 1'!R142</f>
        <v>0</v>
      </c>
      <c r="U26" s="385">
        <v>0</v>
      </c>
      <c r="V26" s="10">
        <f t="shared" si="2"/>
        <v>0</v>
      </c>
      <c r="W26" s="564"/>
      <c r="X26" s="557"/>
      <c r="Y26" s="557"/>
      <c r="Z26" s="557"/>
      <c r="AA26" s="557"/>
      <c r="AB26" s="557"/>
      <c r="AC26" s="557"/>
    </row>
    <row r="27" spans="1:29" s="11" customFormat="1" ht="24.75" customHeight="1" x14ac:dyDescent="0.25">
      <c r="A27" s="913" t="str">
        <f>'Раздел 1'!C143</f>
        <v>х</v>
      </c>
      <c r="B27" s="914">
        <f>'Раздел 1'!D143</f>
        <v>0</v>
      </c>
      <c r="C27" s="914">
        <f>'Раздел 1'!E143</f>
        <v>0</v>
      </c>
      <c r="D27" s="914">
        <f>'Раздел 1'!F143</f>
        <v>0</v>
      </c>
      <c r="E27" s="914">
        <f>'Раздел 1'!G143</f>
        <v>0</v>
      </c>
      <c r="F27" s="914">
        <f>'Раздел 1'!H143</f>
        <v>0</v>
      </c>
      <c r="G27" s="914">
        <f>'Раздел 1'!I143</f>
        <v>0</v>
      </c>
      <c r="H27" s="915">
        <f>'Раздел 1'!J143</f>
        <v>0</v>
      </c>
      <c r="I27" s="62" t="str">
        <f>'Раздел 1'!K143</f>
        <v>х</v>
      </c>
      <c r="J27" s="62">
        <f>'Раздел 1'!L143</f>
        <v>0</v>
      </c>
      <c r="K27" s="62">
        <f>'Раздел 1'!M143</f>
        <v>0</v>
      </c>
      <c r="L27" s="62">
        <f>'Раздел 1'!N143</f>
        <v>0</v>
      </c>
      <c r="M27" s="9">
        <f>'Раздел 1'!O143</f>
        <v>0</v>
      </c>
      <c r="N27" s="746">
        <f>'Раздел 1'!P143</f>
        <v>220603.41</v>
      </c>
      <c r="O27" s="746">
        <v>220603.41</v>
      </c>
      <c r="P27" s="10">
        <f t="shared" si="0"/>
        <v>0</v>
      </c>
      <c r="Q27" s="747">
        <f>'Раздел 1'!Q143</f>
        <v>200744</v>
      </c>
      <c r="R27" s="385">
        <v>200744</v>
      </c>
      <c r="S27" s="10">
        <f t="shared" si="1"/>
        <v>0</v>
      </c>
      <c r="T27" s="747">
        <f>'Раздел 1'!R143</f>
        <v>200744</v>
      </c>
      <c r="U27" s="385">
        <v>200744</v>
      </c>
      <c r="V27" s="10">
        <f t="shared" si="2"/>
        <v>0</v>
      </c>
      <c r="W27" s="564"/>
      <c r="X27" s="557"/>
      <c r="Y27" s="557"/>
      <c r="Z27" s="557"/>
      <c r="AA27" s="557"/>
      <c r="AB27" s="557"/>
      <c r="AC27" s="557"/>
    </row>
    <row r="28" spans="1:29" s="11" customFormat="1" ht="24.75" customHeight="1" x14ac:dyDescent="0.25">
      <c r="A28" s="913" t="str">
        <f>'Раздел 1'!C144</f>
        <v>925</v>
      </c>
      <c r="B28" s="914" t="str">
        <f>'Раздел 1'!D144</f>
        <v>07</v>
      </c>
      <c r="C28" s="914" t="str">
        <f>'Раздел 1'!E144</f>
        <v>02</v>
      </c>
      <c r="D28" s="914" t="str">
        <f>'Раздел 1'!F144</f>
        <v>02</v>
      </c>
      <c r="E28" s="914" t="str">
        <f>'Раздел 1'!G144</f>
        <v>1</v>
      </c>
      <c r="F28" s="914" t="str">
        <f>'Раздел 1'!H144</f>
        <v>02</v>
      </c>
      <c r="G28" s="914" t="str">
        <f>'Раздел 1'!I144</f>
        <v>60860</v>
      </c>
      <c r="H28" s="915" t="str">
        <f>'Раздел 1'!J144</f>
        <v>112</v>
      </c>
      <c r="I28" s="62" t="str">
        <f>'Раздел 1'!K144</f>
        <v>212.00.00</v>
      </c>
      <c r="J28" s="62" t="str">
        <f>'Раздел 1'!L144</f>
        <v>000</v>
      </c>
      <c r="K28" s="62" t="str">
        <f>'Раздел 1'!M144</f>
        <v>00.00.00</v>
      </c>
      <c r="L28" s="62" t="str">
        <f>'Раздел 1'!N144</f>
        <v>001.07.0002</v>
      </c>
      <c r="M28" s="9" t="str">
        <f>'Раздел 1'!O144</f>
        <v>50.03.00</v>
      </c>
      <c r="N28" s="746">
        <f>'Раздел 1'!P144</f>
        <v>3500</v>
      </c>
      <c r="O28" s="746">
        <v>3500</v>
      </c>
      <c r="P28" s="10">
        <f t="shared" si="0"/>
        <v>0</v>
      </c>
      <c r="Q28" s="747">
        <f>'Раздел 1'!Q144</f>
        <v>1500</v>
      </c>
      <c r="R28" s="385">
        <v>1500</v>
      </c>
      <c r="S28" s="10">
        <f t="shared" si="1"/>
        <v>0</v>
      </c>
      <c r="T28" s="747">
        <f>'Раздел 1'!R144</f>
        <v>1500</v>
      </c>
      <c r="U28" s="385">
        <v>1500</v>
      </c>
      <c r="V28" s="10">
        <f t="shared" si="2"/>
        <v>0</v>
      </c>
      <c r="W28" s="564"/>
      <c r="X28" s="557"/>
      <c r="Y28" s="557"/>
      <c r="Z28" s="557"/>
      <c r="AA28" s="557"/>
      <c r="AB28" s="557"/>
      <c r="AC28" s="557"/>
    </row>
    <row r="29" spans="1:29" s="11" customFormat="1" ht="24.75" customHeight="1" x14ac:dyDescent="0.25">
      <c r="A29" s="913" t="str">
        <f>'Раздел 1'!C145</f>
        <v>925</v>
      </c>
      <c r="B29" s="914" t="str">
        <f>'Раздел 1'!D145</f>
        <v>07</v>
      </c>
      <c r="C29" s="914" t="str">
        <f>'Раздел 1'!E145</f>
        <v>02</v>
      </c>
      <c r="D29" s="914" t="str">
        <f>'Раздел 1'!F145</f>
        <v>02</v>
      </c>
      <c r="E29" s="914" t="str">
        <f>'Раздел 1'!G145</f>
        <v>1</v>
      </c>
      <c r="F29" s="914" t="str">
        <f>'Раздел 1'!H145</f>
        <v>02</v>
      </c>
      <c r="G29" s="914" t="str">
        <f>'Раздел 1'!I145</f>
        <v>00590</v>
      </c>
      <c r="H29" s="915" t="str">
        <f>'Раздел 1'!J145</f>
        <v>112</v>
      </c>
      <c r="I29" s="62" t="str">
        <f>'Раздел 1'!K145</f>
        <v>212.00.00</v>
      </c>
      <c r="J29" s="62" t="str">
        <f>'Раздел 1'!L145</f>
        <v>000</v>
      </c>
      <c r="K29" s="62" t="str">
        <f>'Раздел 1'!M145</f>
        <v>00.00.00</v>
      </c>
      <c r="L29" s="62" t="str">
        <f>'Раздел 1'!N145</f>
        <v>001.99.0001</v>
      </c>
      <c r="M29" s="9" t="str">
        <f>'Раздел 1'!O145</f>
        <v>50.01.00</v>
      </c>
      <c r="N29" s="746">
        <f>'Раздел 1'!P145</f>
        <v>0</v>
      </c>
      <c r="O29" s="746">
        <v>0</v>
      </c>
      <c r="P29" s="10">
        <f t="shared" si="0"/>
        <v>0</v>
      </c>
      <c r="Q29" s="747">
        <f>'Раздел 1'!Q145</f>
        <v>0</v>
      </c>
      <c r="R29" s="385">
        <v>0</v>
      </c>
      <c r="S29" s="10">
        <f t="shared" si="1"/>
        <v>0</v>
      </c>
      <c r="T29" s="747">
        <f>'Раздел 1'!R145</f>
        <v>0</v>
      </c>
      <c r="U29" s="385">
        <v>0</v>
      </c>
      <c r="V29" s="10">
        <f t="shared" si="2"/>
        <v>0</v>
      </c>
      <c r="W29" s="564"/>
      <c r="X29" s="557"/>
      <c r="Y29" s="557"/>
      <c r="Z29" s="557"/>
      <c r="AA29" s="557"/>
      <c r="AB29" s="557"/>
      <c r="AC29" s="557"/>
    </row>
    <row r="30" spans="1:29" s="11" customFormat="1" ht="24.75" customHeight="1" x14ac:dyDescent="0.25">
      <c r="A30" s="913" t="str">
        <f>'Раздел 1'!C146</f>
        <v>925</v>
      </c>
      <c r="B30" s="914" t="str">
        <f>'Раздел 1'!D146</f>
        <v>07</v>
      </c>
      <c r="C30" s="914" t="str">
        <f>'Раздел 1'!E146</f>
        <v>02</v>
      </c>
      <c r="D30" s="914" t="str">
        <f>'Раздел 1'!F146</f>
        <v>02</v>
      </c>
      <c r="E30" s="914" t="str">
        <f>'Раздел 1'!G146</f>
        <v>1</v>
      </c>
      <c r="F30" s="914" t="str">
        <f>'Раздел 1'!H146</f>
        <v>02</v>
      </c>
      <c r="G30" s="914" t="str">
        <f>'Раздел 1'!I146</f>
        <v>00590</v>
      </c>
      <c r="H30" s="915" t="str">
        <f>'Раздел 1'!J146</f>
        <v>112</v>
      </c>
      <c r="I30" s="62" t="str">
        <f>'Раздел 1'!K146</f>
        <v>212.00.00</v>
      </c>
      <c r="J30" s="62" t="str">
        <f>'Раздел 1'!L146</f>
        <v>000</v>
      </c>
      <c r="K30" s="62" t="str">
        <f>'Раздел 1'!M146</f>
        <v>00.00.00</v>
      </c>
      <c r="L30" s="62" t="str">
        <f>'Раздел 1'!N146</f>
        <v>х</v>
      </c>
      <c r="M30" s="9" t="str">
        <f>'Раздел 1'!O146</f>
        <v>20.00.02</v>
      </c>
      <c r="N30" s="746">
        <f>'Раздел 1'!P146</f>
        <v>0</v>
      </c>
      <c r="O30" s="746">
        <v>0</v>
      </c>
      <c r="P30" s="10">
        <f t="shared" si="0"/>
        <v>0</v>
      </c>
      <c r="Q30" s="747">
        <f>'Раздел 1'!Q146</f>
        <v>0</v>
      </c>
      <c r="R30" s="385">
        <v>0</v>
      </c>
      <c r="S30" s="10">
        <f t="shared" si="1"/>
        <v>0</v>
      </c>
      <c r="T30" s="747">
        <f>'Раздел 1'!R146</f>
        <v>0</v>
      </c>
      <c r="U30" s="385">
        <v>0</v>
      </c>
      <c r="V30" s="10">
        <f t="shared" si="2"/>
        <v>0</v>
      </c>
      <c r="W30" s="564"/>
      <c r="X30" s="557"/>
      <c r="Y30" s="557"/>
      <c r="Z30" s="557"/>
      <c r="AA30" s="557"/>
      <c r="AB30" s="557"/>
      <c r="AC30" s="557"/>
    </row>
    <row r="31" spans="1:29" s="11" customFormat="1" ht="24.75" customHeight="1" x14ac:dyDescent="0.25">
      <c r="A31" s="913" t="str">
        <f>'Раздел 1'!C147</f>
        <v>925</v>
      </c>
      <c r="B31" s="914" t="str">
        <f>'Раздел 1'!D147</f>
        <v>07</v>
      </c>
      <c r="C31" s="914" t="str">
        <f>'Раздел 1'!E147</f>
        <v>02</v>
      </c>
      <c r="D31" s="914" t="str">
        <f>'Раздел 1'!F147</f>
        <v>02</v>
      </c>
      <c r="E31" s="914" t="str">
        <f>'Раздел 1'!G147</f>
        <v>1</v>
      </c>
      <c r="F31" s="914" t="str">
        <f>'Раздел 1'!H147</f>
        <v>02</v>
      </c>
      <c r="G31" s="914" t="str">
        <f>'Раздел 1'!I147</f>
        <v>00590</v>
      </c>
      <c r="H31" s="915" t="str">
        <f>'Раздел 1'!J147</f>
        <v>112</v>
      </c>
      <c r="I31" s="62" t="str">
        <f>'Раздел 1'!K147</f>
        <v>212.00.00</v>
      </c>
      <c r="J31" s="62" t="str">
        <f>'Раздел 1'!L147</f>
        <v>000</v>
      </c>
      <c r="K31" s="62" t="str">
        <f>'Раздел 1'!M147</f>
        <v>00.00.00</v>
      </c>
      <c r="L31" s="62" t="str">
        <f>'Раздел 1'!N147</f>
        <v>х</v>
      </c>
      <c r="M31" s="9" t="str">
        <f>'Раздел 1'!O147</f>
        <v>20.00.04</v>
      </c>
      <c r="N31" s="746">
        <f>'Раздел 1'!P147</f>
        <v>0</v>
      </c>
      <c r="O31" s="746">
        <v>0</v>
      </c>
      <c r="P31" s="10">
        <f t="shared" si="0"/>
        <v>0</v>
      </c>
      <c r="Q31" s="747">
        <f>'Раздел 1'!Q147</f>
        <v>0</v>
      </c>
      <c r="R31" s="385">
        <v>0</v>
      </c>
      <c r="S31" s="10">
        <f t="shared" si="1"/>
        <v>0</v>
      </c>
      <c r="T31" s="747">
        <f>'Раздел 1'!R147</f>
        <v>0</v>
      </c>
      <c r="U31" s="385">
        <v>0</v>
      </c>
      <c r="V31" s="10">
        <f t="shared" si="2"/>
        <v>0</v>
      </c>
      <c r="W31" s="564"/>
      <c r="X31" s="557"/>
      <c r="Y31" s="557"/>
      <c r="Z31" s="557"/>
      <c r="AA31" s="557"/>
      <c r="AB31" s="557"/>
      <c r="AC31" s="557"/>
    </row>
    <row r="32" spans="1:29" s="11" customFormat="1" ht="24.75" customHeight="1" x14ac:dyDescent="0.25">
      <c r="A32" s="913" t="str">
        <f>'Раздел 1'!C148</f>
        <v>925</v>
      </c>
      <c r="B32" s="914" t="str">
        <f>'Раздел 1'!D148</f>
        <v>07</v>
      </c>
      <c r="C32" s="914" t="str">
        <f>'Раздел 1'!E148</f>
        <v>02</v>
      </c>
      <c r="D32" s="914" t="str">
        <f>'Раздел 1'!F148</f>
        <v>02</v>
      </c>
      <c r="E32" s="914" t="str">
        <f>'Раздел 1'!G148</f>
        <v>1</v>
      </c>
      <c r="F32" s="914" t="str">
        <f>'Раздел 1'!H148</f>
        <v>02</v>
      </c>
      <c r="G32" s="914" t="str">
        <f>'Раздел 1'!I148</f>
        <v>00590</v>
      </c>
      <c r="H32" s="915" t="str">
        <f>'Раздел 1'!J148</f>
        <v>112</v>
      </c>
      <c r="I32" s="62" t="str">
        <f>'Раздел 1'!K148</f>
        <v>212.00.00</v>
      </c>
      <c r="J32" s="62" t="str">
        <f>'Раздел 1'!L148</f>
        <v>001</v>
      </c>
      <c r="K32" s="62" t="str">
        <f>'Раздел 1'!M148</f>
        <v>00.00.00</v>
      </c>
      <c r="L32" s="62" t="str">
        <f>'Раздел 1'!N148</f>
        <v>х</v>
      </c>
      <c r="M32" s="9" t="str">
        <f>'Раздел 1'!O148</f>
        <v>50.01.00</v>
      </c>
      <c r="N32" s="746">
        <f>'Раздел 1'!P148</f>
        <v>0</v>
      </c>
      <c r="O32" s="746">
        <v>0</v>
      </c>
      <c r="P32" s="10">
        <f t="shared" si="0"/>
        <v>0</v>
      </c>
      <c r="Q32" s="747">
        <f>'Раздел 1'!Q148</f>
        <v>0</v>
      </c>
      <c r="R32" s="385">
        <v>0</v>
      </c>
      <c r="S32" s="10">
        <f t="shared" si="1"/>
        <v>0</v>
      </c>
      <c r="T32" s="747">
        <f>'Раздел 1'!R148</f>
        <v>0</v>
      </c>
      <c r="U32" s="385">
        <v>0</v>
      </c>
      <c r="V32" s="10">
        <f t="shared" si="2"/>
        <v>0</v>
      </c>
      <c r="W32" s="564"/>
      <c r="X32" s="557"/>
      <c r="Y32" s="557"/>
      <c r="Z32" s="557"/>
      <c r="AA32" s="557"/>
      <c r="AB32" s="557"/>
      <c r="AC32" s="557"/>
    </row>
    <row r="33" spans="1:29" s="11" customFormat="1" ht="24.75" customHeight="1" x14ac:dyDescent="0.25">
      <c r="A33" s="913" t="str">
        <f>'Раздел 1'!C149</f>
        <v>925</v>
      </c>
      <c r="B33" s="914" t="str">
        <f>'Раздел 1'!D149</f>
        <v>07</v>
      </c>
      <c r="C33" s="914" t="str">
        <f>'Раздел 1'!E149</f>
        <v>02</v>
      </c>
      <c r="D33" s="914" t="str">
        <f>'Раздел 1'!F149</f>
        <v>02</v>
      </c>
      <c r="E33" s="914" t="str">
        <f>'Раздел 1'!G149</f>
        <v>1</v>
      </c>
      <c r="F33" s="914" t="str">
        <f>'Раздел 1'!H149</f>
        <v>02</v>
      </c>
      <c r="G33" s="914" t="str">
        <f>'Раздел 1'!I149</f>
        <v>00590</v>
      </c>
      <c r="H33" s="915" t="str">
        <f>'Раздел 1'!J149</f>
        <v>112</v>
      </c>
      <c r="I33" s="62" t="str">
        <f>'Раздел 1'!K149</f>
        <v>212.00.00</v>
      </c>
      <c r="J33" s="62" t="str">
        <f>'Раздел 1'!L149</f>
        <v>001</v>
      </c>
      <c r="K33" s="62" t="str">
        <f>'Раздел 1'!M149</f>
        <v>00.00.00</v>
      </c>
      <c r="L33" s="62" t="str">
        <f>'Раздел 1'!N149</f>
        <v>х</v>
      </c>
      <c r="M33" s="9" t="str">
        <f>'Раздел 1'!O149</f>
        <v>20.00.02</v>
      </c>
      <c r="N33" s="746">
        <f>'Раздел 1'!P149</f>
        <v>0</v>
      </c>
      <c r="O33" s="746">
        <v>0</v>
      </c>
      <c r="P33" s="10">
        <f t="shared" si="0"/>
        <v>0</v>
      </c>
      <c r="Q33" s="747">
        <f>'Раздел 1'!Q149</f>
        <v>0</v>
      </c>
      <c r="R33" s="385">
        <v>0</v>
      </c>
      <c r="S33" s="10">
        <f t="shared" si="1"/>
        <v>0</v>
      </c>
      <c r="T33" s="747">
        <f>'Раздел 1'!R149</f>
        <v>0</v>
      </c>
      <c r="U33" s="385">
        <v>0</v>
      </c>
      <c r="V33" s="10">
        <f t="shared" si="2"/>
        <v>0</v>
      </c>
      <c r="W33" s="564"/>
      <c r="X33" s="557"/>
      <c r="Y33" s="557"/>
      <c r="Z33" s="557"/>
      <c r="AA33" s="557"/>
      <c r="AB33" s="557"/>
      <c r="AC33" s="557"/>
    </row>
    <row r="34" spans="1:29" s="11" customFormat="1" ht="24.75" customHeight="1" x14ac:dyDescent="0.25">
      <c r="A34" s="913" t="str">
        <f>'Раздел 1'!C150</f>
        <v>925</v>
      </c>
      <c r="B34" s="914" t="str">
        <f>'Раздел 1'!D150</f>
        <v>07</v>
      </c>
      <c r="C34" s="914" t="str">
        <f>'Раздел 1'!E150</f>
        <v>02</v>
      </c>
      <c r="D34" s="914" t="str">
        <f>'Раздел 1'!F150</f>
        <v>02</v>
      </c>
      <c r="E34" s="914" t="str">
        <f>'Раздел 1'!G150</f>
        <v>1</v>
      </c>
      <c r="F34" s="914" t="str">
        <f>'Раздел 1'!H150</f>
        <v>02</v>
      </c>
      <c r="G34" s="914" t="str">
        <f>'Раздел 1'!I150</f>
        <v>60860</v>
      </c>
      <c r="H34" s="915" t="str">
        <f>'Раздел 1'!J150</f>
        <v>112</v>
      </c>
      <c r="I34" s="62" t="str">
        <f>'Раздел 1'!K150</f>
        <v>226.00.00</v>
      </c>
      <c r="J34" s="62" t="str">
        <f>'Раздел 1'!L150</f>
        <v>000</v>
      </c>
      <c r="K34" s="62" t="str">
        <f>'Раздел 1'!M150</f>
        <v>00.00.00</v>
      </c>
      <c r="L34" s="62" t="str">
        <f>'Раздел 1'!N150</f>
        <v>001.07.0002</v>
      </c>
      <c r="M34" s="9" t="str">
        <f>'Раздел 1'!O150</f>
        <v>50.03.00</v>
      </c>
      <c r="N34" s="746">
        <f>'Раздел 1'!P150</f>
        <v>32000</v>
      </c>
      <c r="O34" s="746">
        <v>32000</v>
      </c>
      <c r="P34" s="10">
        <f t="shared" si="0"/>
        <v>0</v>
      </c>
      <c r="Q34" s="747">
        <f>'Раздел 1'!Q150</f>
        <v>24000</v>
      </c>
      <c r="R34" s="385">
        <v>24000</v>
      </c>
      <c r="S34" s="10">
        <f t="shared" si="1"/>
        <v>0</v>
      </c>
      <c r="T34" s="747">
        <f>'Раздел 1'!R150</f>
        <v>24000</v>
      </c>
      <c r="U34" s="385">
        <v>24000</v>
      </c>
      <c r="V34" s="10">
        <f t="shared" si="2"/>
        <v>0</v>
      </c>
      <c r="W34" s="564"/>
      <c r="X34" s="557"/>
      <c r="Y34" s="557"/>
      <c r="Z34" s="557"/>
      <c r="AA34" s="557"/>
      <c r="AB34" s="557"/>
      <c r="AC34" s="557"/>
    </row>
    <row r="35" spans="1:29" s="11" customFormat="1" ht="24.75" customHeight="1" x14ac:dyDescent="0.25">
      <c r="A35" s="913" t="str">
        <f>'Раздел 1'!C151</f>
        <v>925</v>
      </c>
      <c r="B35" s="914" t="str">
        <f>'Раздел 1'!D151</f>
        <v>07</v>
      </c>
      <c r="C35" s="914" t="str">
        <f>'Раздел 1'!E151</f>
        <v>02</v>
      </c>
      <c r="D35" s="914" t="str">
        <f>'Раздел 1'!F151</f>
        <v>02</v>
      </c>
      <c r="E35" s="914" t="str">
        <f>'Раздел 1'!G151</f>
        <v>1</v>
      </c>
      <c r="F35" s="914" t="str">
        <f>'Раздел 1'!H151</f>
        <v>02</v>
      </c>
      <c r="G35" s="914" t="str">
        <f>'Раздел 1'!I151</f>
        <v>00590</v>
      </c>
      <c r="H35" s="915" t="str">
        <f>'Раздел 1'!J151</f>
        <v>112</v>
      </c>
      <c r="I35" s="62" t="str">
        <f>'Раздел 1'!K151</f>
        <v>226.00.00</v>
      </c>
      <c r="J35" s="62" t="str">
        <f>'Раздел 1'!L151</f>
        <v>000</v>
      </c>
      <c r="K35" s="62" t="str">
        <f>'Раздел 1'!M151</f>
        <v>00.00.00</v>
      </c>
      <c r="L35" s="62" t="str">
        <f>'Раздел 1'!N151</f>
        <v>001.99.0001</v>
      </c>
      <c r="M35" s="9" t="str">
        <f>'Раздел 1'!O151</f>
        <v>50.01.00</v>
      </c>
      <c r="N35" s="746">
        <f>'Раздел 1'!P151</f>
        <v>0</v>
      </c>
      <c r="O35" s="746">
        <v>0</v>
      </c>
      <c r="P35" s="10">
        <f t="shared" si="0"/>
        <v>0</v>
      </c>
      <c r="Q35" s="747">
        <f>'Раздел 1'!Q151</f>
        <v>0</v>
      </c>
      <c r="R35" s="385">
        <v>0</v>
      </c>
      <c r="S35" s="10">
        <f t="shared" si="1"/>
        <v>0</v>
      </c>
      <c r="T35" s="747">
        <f>'Раздел 1'!R151</f>
        <v>0</v>
      </c>
      <c r="U35" s="385">
        <v>0</v>
      </c>
      <c r="V35" s="10">
        <f t="shared" si="2"/>
        <v>0</v>
      </c>
      <c r="W35" s="564"/>
      <c r="X35" s="557"/>
      <c r="Y35" s="557"/>
      <c r="Z35" s="557"/>
      <c r="AA35" s="557"/>
      <c r="AB35" s="557"/>
      <c r="AC35" s="557"/>
    </row>
    <row r="36" spans="1:29" s="11" customFormat="1" ht="24.75" customHeight="1" x14ac:dyDescent="0.25">
      <c r="A36" s="913" t="str">
        <f>'Раздел 1'!C152</f>
        <v>925</v>
      </c>
      <c r="B36" s="914" t="str">
        <f>'Раздел 1'!D152</f>
        <v>07</v>
      </c>
      <c r="C36" s="914" t="str">
        <f>'Раздел 1'!E152</f>
        <v>02</v>
      </c>
      <c r="D36" s="914" t="str">
        <f>'Раздел 1'!F152</f>
        <v>02</v>
      </c>
      <c r="E36" s="914" t="str">
        <f>'Раздел 1'!G152</f>
        <v>1</v>
      </c>
      <c r="F36" s="914" t="str">
        <f>'Раздел 1'!H152</f>
        <v>02</v>
      </c>
      <c r="G36" s="914" t="str">
        <f>'Раздел 1'!I152</f>
        <v>00590</v>
      </c>
      <c r="H36" s="915" t="str">
        <f>'Раздел 1'!J152</f>
        <v>112</v>
      </c>
      <c r="I36" s="62" t="str">
        <f>'Раздел 1'!K152</f>
        <v>226.00.00</v>
      </c>
      <c r="J36" s="62" t="str">
        <f>'Раздел 1'!L152</f>
        <v>000</v>
      </c>
      <c r="K36" s="62" t="str">
        <f>'Раздел 1'!M152</f>
        <v>00.00.00</v>
      </c>
      <c r="L36" s="62" t="str">
        <f>'Раздел 1'!N152</f>
        <v>х</v>
      </c>
      <c r="M36" s="9" t="str">
        <f>'Раздел 1'!O152</f>
        <v>20.00.02</v>
      </c>
      <c r="N36" s="746">
        <f>'Раздел 1'!P152</f>
        <v>0</v>
      </c>
      <c r="O36" s="746">
        <v>0</v>
      </c>
      <c r="P36" s="10">
        <f t="shared" si="0"/>
        <v>0</v>
      </c>
      <c r="Q36" s="747">
        <f>'Раздел 1'!Q152</f>
        <v>0</v>
      </c>
      <c r="R36" s="385">
        <v>0</v>
      </c>
      <c r="S36" s="10">
        <f t="shared" si="1"/>
        <v>0</v>
      </c>
      <c r="T36" s="747">
        <f>'Раздел 1'!R152</f>
        <v>0</v>
      </c>
      <c r="U36" s="385">
        <v>0</v>
      </c>
      <c r="V36" s="10">
        <f t="shared" si="2"/>
        <v>0</v>
      </c>
      <c r="W36" s="564"/>
      <c r="X36" s="557"/>
      <c r="Y36" s="557"/>
      <c r="Z36" s="557"/>
      <c r="AA36" s="557"/>
      <c r="AB36" s="557"/>
      <c r="AC36" s="557"/>
    </row>
    <row r="37" spans="1:29" s="11" customFormat="1" ht="24.75" customHeight="1" x14ac:dyDescent="0.25">
      <c r="A37" s="913" t="str">
        <f>'Раздел 1'!C153</f>
        <v>925</v>
      </c>
      <c r="B37" s="914" t="str">
        <f>'Раздел 1'!D153</f>
        <v>07</v>
      </c>
      <c r="C37" s="914" t="str">
        <f>'Раздел 1'!E153</f>
        <v>02</v>
      </c>
      <c r="D37" s="914" t="str">
        <f>'Раздел 1'!F153</f>
        <v>02</v>
      </c>
      <c r="E37" s="914" t="str">
        <f>'Раздел 1'!G153</f>
        <v>1</v>
      </c>
      <c r="F37" s="914" t="str">
        <f>'Раздел 1'!H153</f>
        <v>02</v>
      </c>
      <c r="G37" s="914" t="str">
        <f>'Раздел 1'!I153</f>
        <v>00590</v>
      </c>
      <c r="H37" s="915" t="str">
        <f>'Раздел 1'!J153</f>
        <v>112</v>
      </c>
      <c r="I37" s="62" t="str">
        <f>'Раздел 1'!K153</f>
        <v>226.00.00</v>
      </c>
      <c r="J37" s="62" t="str">
        <f>'Раздел 1'!L153</f>
        <v>000</v>
      </c>
      <c r="K37" s="62" t="str">
        <f>'Раздел 1'!M153</f>
        <v>00.00.00</v>
      </c>
      <c r="L37" s="62" t="str">
        <f>'Раздел 1'!N153</f>
        <v>х</v>
      </c>
      <c r="M37" s="9" t="str">
        <f>'Раздел 1'!O153</f>
        <v>20.00.04</v>
      </c>
      <c r="N37" s="746">
        <f>'Раздел 1'!P153</f>
        <v>0</v>
      </c>
      <c r="O37" s="746">
        <v>0</v>
      </c>
      <c r="P37" s="10">
        <f t="shared" si="0"/>
        <v>0</v>
      </c>
      <c r="Q37" s="747">
        <f>'Раздел 1'!Q153</f>
        <v>0</v>
      </c>
      <c r="R37" s="385">
        <v>0</v>
      </c>
      <c r="S37" s="10">
        <f t="shared" si="1"/>
        <v>0</v>
      </c>
      <c r="T37" s="747">
        <f>'Раздел 1'!R153</f>
        <v>0</v>
      </c>
      <c r="U37" s="385">
        <v>0</v>
      </c>
      <c r="V37" s="10">
        <f t="shared" si="2"/>
        <v>0</v>
      </c>
      <c r="W37" s="564"/>
      <c r="X37" s="557"/>
      <c r="Y37" s="557"/>
      <c r="Z37" s="557"/>
      <c r="AA37" s="557"/>
      <c r="AB37" s="557"/>
      <c r="AC37" s="557"/>
    </row>
    <row r="38" spans="1:29" s="11" customFormat="1" ht="24.75" customHeight="1" x14ac:dyDescent="0.25">
      <c r="A38" s="913" t="str">
        <f>'Раздел 1'!C154</f>
        <v>925</v>
      </c>
      <c r="B38" s="914" t="str">
        <f>'Раздел 1'!D154</f>
        <v>07</v>
      </c>
      <c r="C38" s="914" t="str">
        <f>'Раздел 1'!E154</f>
        <v>02</v>
      </c>
      <c r="D38" s="914" t="str">
        <f>'Раздел 1'!F154</f>
        <v>02</v>
      </c>
      <c r="E38" s="914" t="str">
        <f>'Раздел 1'!G154</f>
        <v>1</v>
      </c>
      <c r="F38" s="914" t="str">
        <f>'Раздел 1'!H154</f>
        <v>02</v>
      </c>
      <c r="G38" s="914" t="str">
        <f>'Раздел 1'!I154</f>
        <v>00590</v>
      </c>
      <c r="H38" s="915" t="str">
        <f>'Раздел 1'!J154</f>
        <v>112</v>
      </c>
      <c r="I38" s="62" t="str">
        <f>'Раздел 1'!K154</f>
        <v>226.00.00</v>
      </c>
      <c r="J38" s="62" t="str">
        <f>'Раздел 1'!L154</f>
        <v>001</v>
      </c>
      <c r="K38" s="62" t="str">
        <f>'Раздел 1'!M154</f>
        <v>00.00.00</v>
      </c>
      <c r="L38" s="62" t="str">
        <f>'Раздел 1'!N154</f>
        <v>х</v>
      </c>
      <c r="M38" s="9" t="str">
        <f>'Раздел 1'!O154</f>
        <v>50.01.00</v>
      </c>
      <c r="N38" s="746">
        <f>'Раздел 1'!P154</f>
        <v>0</v>
      </c>
      <c r="O38" s="746">
        <v>0</v>
      </c>
      <c r="P38" s="10">
        <f t="shared" si="0"/>
        <v>0</v>
      </c>
      <c r="Q38" s="747">
        <f>'Раздел 1'!Q154</f>
        <v>0</v>
      </c>
      <c r="R38" s="385">
        <v>0</v>
      </c>
      <c r="S38" s="10">
        <f t="shared" si="1"/>
        <v>0</v>
      </c>
      <c r="T38" s="747">
        <f>'Раздел 1'!R154</f>
        <v>0</v>
      </c>
      <c r="U38" s="385">
        <v>0</v>
      </c>
      <c r="V38" s="10">
        <f t="shared" si="2"/>
        <v>0</v>
      </c>
      <c r="W38" s="564"/>
      <c r="X38" s="557"/>
      <c r="Y38" s="557"/>
      <c r="Z38" s="557"/>
      <c r="AA38" s="557"/>
      <c r="AB38" s="557"/>
      <c r="AC38" s="557"/>
    </row>
    <row r="39" spans="1:29" s="11" customFormat="1" ht="24.75" customHeight="1" x14ac:dyDescent="0.25">
      <c r="A39" s="913" t="str">
        <f>'Раздел 1'!C155</f>
        <v>925</v>
      </c>
      <c r="B39" s="914" t="str">
        <f>'Раздел 1'!D155</f>
        <v>07</v>
      </c>
      <c r="C39" s="914" t="str">
        <f>'Раздел 1'!E155</f>
        <v>02</v>
      </c>
      <c r="D39" s="914" t="str">
        <f>'Раздел 1'!F155</f>
        <v>02</v>
      </c>
      <c r="E39" s="914" t="str">
        <f>'Раздел 1'!G155</f>
        <v>1</v>
      </c>
      <c r="F39" s="914" t="str">
        <f>'Раздел 1'!H155</f>
        <v>02</v>
      </c>
      <c r="G39" s="914" t="str">
        <f>'Раздел 1'!I155</f>
        <v>00590</v>
      </c>
      <c r="H39" s="915" t="str">
        <f>'Раздел 1'!J155</f>
        <v>112</v>
      </c>
      <c r="I39" s="62" t="str">
        <f>'Раздел 1'!K155</f>
        <v>226.00.00</v>
      </c>
      <c r="J39" s="62" t="str">
        <f>'Раздел 1'!L155</f>
        <v>001</v>
      </c>
      <c r="K39" s="62" t="str">
        <f>'Раздел 1'!M155</f>
        <v>00.00.00</v>
      </c>
      <c r="L39" s="62" t="str">
        <f>'Раздел 1'!N155</f>
        <v>х</v>
      </c>
      <c r="M39" s="9" t="str">
        <f>'Раздел 1'!O155</f>
        <v>20.00.02</v>
      </c>
      <c r="N39" s="746">
        <f>'Раздел 1'!P155</f>
        <v>0</v>
      </c>
      <c r="O39" s="746">
        <v>0</v>
      </c>
      <c r="P39" s="10">
        <f t="shared" si="0"/>
        <v>0</v>
      </c>
      <c r="Q39" s="747">
        <f>'Раздел 1'!Q155</f>
        <v>0</v>
      </c>
      <c r="R39" s="385">
        <v>0</v>
      </c>
      <c r="S39" s="10">
        <f t="shared" si="1"/>
        <v>0</v>
      </c>
      <c r="T39" s="747">
        <f>'Раздел 1'!R155</f>
        <v>0</v>
      </c>
      <c r="U39" s="385">
        <v>0</v>
      </c>
      <c r="V39" s="10">
        <f t="shared" si="2"/>
        <v>0</v>
      </c>
      <c r="W39" s="564"/>
      <c r="X39" s="557"/>
      <c r="Y39" s="557"/>
      <c r="Z39" s="557"/>
      <c r="AA39" s="557"/>
      <c r="AB39" s="557"/>
      <c r="AC39" s="557"/>
    </row>
    <row r="40" spans="1:29" s="11" customFormat="1" ht="24.75" customHeight="1" x14ac:dyDescent="0.25">
      <c r="A40" s="913" t="str">
        <f>'Раздел 1'!C156</f>
        <v>925</v>
      </c>
      <c r="B40" s="914" t="str">
        <f>'Раздел 1'!D156</f>
        <v>07</v>
      </c>
      <c r="C40" s="914" t="str">
        <f>'Раздел 1'!E156</f>
        <v>02</v>
      </c>
      <c r="D40" s="914" t="str">
        <f>'Раздел 1'!F156</f>
        <v>02</v>
      </c>
      <c r="E40" s="914" t="str">
        <f>'Раздел 1'!G156</f>
        <v>1</v>
      </c>
      <c r="F40" s="914" t="str">
        <f>'Раздел 1'!H156</f>
        <v>02</v>
      </c>
      <c r="G40" s="914" t="str">
        <f>'Раздел 1'!I156</f>
        <v>60860</v>
      </c>
      <c r="H40" s="915" t="str">
        <f>'Раздел 1'!J156</f>
        <v>112</v>
      </c>
      <c r="I40" s="62" t="str">
        <f>'Раздел 1'!K156</f>
        <v>266.00.00</v>
      </c>
      <c r="J40" s="62" t="str">
        <f>'Раздел 1'!L156</f>
        <v>000</v>
      </c>
      <c r="K40" s="62" t="str">
        <f>'Раздел 1'!M156</f>
        <v>00.00.00</v>
      </c>
      <c r="L40" s="62" t="str">
        <f>'Раздел 1'!N156</f>
        <v>001.07.0002</v>
      </c>
      <c r="M40" s="9" t="str">
        <f>'Раздел 1'!O156</f>
        <v>50.03.00</v>
      </c>
      <c r="N40" s="746">
        <f>'Раздел 1'!P156</f>
        <v>0</v>
      </c>
      <c r="O40" s="746">
        <v>0</v>
      </c>
      <c r="P40" s="10">
        <f t="shared" si="0"/>
        <v>0</v>
      </c>
      <c r="Q40" s="747">
        <f>'Раздел 1'!Q156</f>
        <v>0</v>
      </c>
      <c r="R40" s="385">
        <v>0</v>
      </c>
      <c r="S40" s="10">
        <f t="shared" si="1"/>
        <v>0</v>
      </c>
      <c r="T40" s="747">
        <f>'Раздел 1'!R156</f>
        <v>0</v>
      </c>
      <c r="U40" s="385">
        <v>0</v>
      </c>
      <c r="V40" s="10">
        <f t="shared" si="2"/>
        <v>0</v>
      </c>
      <c r="W40" s="564"/>
      <c r="X40" s="557"/>
      <c r="Y40" s="557"/>
      <c r="Z40" s="557"/>
      <c r="AA40" s="557"/>
      <c r="AB40" s="557"/>
      <c r="AC40" s="557"/>
    </row>
    <row r="41" spans="1:29" s="11" customFormat="1" ht="24.75" customHeight="1" x14ac:dyDescent="0.25">
      <c r="A41" s="913" t="str">
        <f>'Раздел 1'!C157</f>
        <v>925</v>
      </c>
      <c r="B41" s="914" t="str">
        <f>'Раздел 1'!D157</f>
        <v>07</v>
      </c>
      <c r="C41" s="914" t="str">
        <f>'Раздел 1'!E157</f>
        <v>02</v>
      </c>
      <c r="D41" s="914" t="str">
        <f>'Раздел 1'!F157</f>
        <v>02</v>
      </c>
      <c r="E41" s="914" t="str">
        <f>'Раздел 1'!G157</f>
        <v>1</v>
      </c>
      <c r="F41" s="914" t="str">
        <f>'Раздел 1'!H157</f>
        <v>02</v>
      </c>
      <c r="G41" s="914" t="str">
        <f>'Раздел 1'!I157</f>
        <v>00590</v>
      </c>
      <c r="H41" s="915" t="str">
        <f>'Раздел 1'!J157</f>
        <v>112</v>
      </c>
      <c r="I41" s="62" t="str">
        <f>'Раздел 1'!K157</f>
        <v>266.00.00</v>
      </c>
      <c r="J41" s="62" t="str">
        <f>'Раздел 1'!L157</f>
        <v>000</v>
      </c>
      <c r="K41" s="62" t="str">
        <f>'Раздел 1'!M157</f>
        <v>00.00.00</v>
      </c>
      <c r="L41" s="62" t="str">
        <f>'Раздел 1'!N157</f>
        <v>001.99.0001</v>
      </c>
      <c r="M41" s="9" t="str">
        <f>'Раздел 1'!O157</f>
        <v>50.01.00</v>
      </c>
      <c r="N41" s="746">
        <f>'Раздел 1'!P157</f>
        <v>0</v>
      </c>
      <c r="O41" s="746">
        <v>0</v>
      </c>
      <c r="P41" s="10">
        <f t="shared" si="0"/>
        <v>0</v>
      </c>
      <c r="Q41" s="747">
        <f>'Раздел 1'!Q157</f>
        <v>0</v>
      </c>
      <c r="R41" s="385">
        <v>0</v>
      </c>
      <c r="S41" s="10">
        <f t="shared" si="1"/>
        <v>0</v>
      </c>
      <c r="T41" s="747">
        <f>'Раздел 1'!R157</f>
        <v>0</v>
      </c>
      <c r="U41" s="385">
        <v>0</v>
      </c>
      <c r="V41" s="10">
        <f t="shared" si="2"/>
        <v>0</v>
      </c>
      <c r="W41" s="564"/>
      <c r="X41" s="557"/>
      <c r="Y41" s="557"/>
      <c r="Z41" s="557"/>
      <c r="AA41" s="557"/>
      <c r="AB41" s="557"/>
      <c r="AC41" s="557"/>
    </row>
    <row r="42" spans="1:29" s="11" customFormat="1" ht="24.75" customHeight="1" x14ac:dyDescent="0.25">
      <c r="A42" s="913" t="str">
        <f>'Раздел 1'!C158</f>
        <v>925</v>
      </c>
      <c r="B42" s="914" t="str">
        <f>'Раздел 1'!D158</f>
        <v>07</v>
      </c>
      <c r="C42" s="914" t="str">
        <f>'Раздел 1'!E158</f>
        <v>02</v>
      </c>
      <c r="D42" s="914" t="str">
        <f>'Раздел 1'!F158</f>
        <v>02</v>
      </c>
      <c r="E42" s="914" t="str">
        <f>'Раздел 1'!G158</f>
        <v>1</v>
      </c>
      <c r="F42" s="914" t="str">
        <f>'Раздел 1'!H158</f>
        <v>02</v>
      </c>
      <c r="G42" s="914" t="str">
        <f>'Раздел 1'!I158</f>
        <v>00590</v>
      </c>
      <c r="H42" s="915" t="str">
        <f>'Раздел 1'!J158</f>
        <v>112</v>
      </c>
      <c r="I42" s="62" t="str">
        <f>'Раздел 1'!K158</f>
        <v>266.00.00</v>
      </c>
      <c r="J42" s="62" t="str">
        <f>'Раздел 1'!L158</f>
        <v>000</v>
      </c>
      <c r="K42" s="62" t="str">
        <f>'Раздел 1'!M158</f>
        <v>00.00.00</v>
      </c>
      <c r="L42" s="62" t="str">
        <f>'Раздел 1'!N158</f>
        <v>х</v>
      </c>
      <c r="M42" s="9" t="str">
        <f>'Раздел 1'!O158</f>
        <v>20.00.02</v>
      </c>
      <c r="N42" s="746">
        <f>'Раздел 1'!P158</f>
        <v>0</v>
      </c>
      <c r="O42" s="746">
        <v>0</v>
      </c>
      <c r="P42" s="10">
        <f t="shared" si="0"/>
        <v>0</v>
      </c>
      <c r="Q42" s="747">
        <f>'Раздел 1'!Q158</f>
        <v>0</v>
      </c>
      <c r="R42" s="385">
        <v>0</v>
      </c>
      <c r="S42" s="10">
        <f t="shared" si="1"/>
        <v>0</v>
      </c>
      <c r="T42" s="747">
        <f>'Раздел 1'!R158</f>
        <v>0</v>
      </c>
      <c r="U42" s="385">
        <v>0</v>
      </c>
      <c r="V42" s="10">
        <f t="shared" si="2"/>
        <v>0</v>
      </c>
      <c r="W42" s="564"/>
      <c r="X42" s="557"/>
      <c r="Y42" s="557"/>
      <c r="Z42" s="557"/>
      <c r="AA42" s="557"/>
      <c r="AB42" s="557"/>
      <c r="AC42" s="557"/>
    </row>
    <row r="43" spans="1:29" s="11" customFormat="1" ht="24.75" customHeight="1" x14ac:dyDescent="0.25">
      <c r="A43" s="913" t="str">
        <f>'Раздел 1'!C159</f>
        <v>925</v>
      </c>
      <c r="B43" s="914" t="str">
        <f>'Раздел 1'!D159</f>
        <v>07</v>
      </c>
      <c r="C43" s="914" t="str">
        <f>'Раздел 1'!E159</f>
        <v>02</v>
      </c>
      <c r="D43" s="914" t="str">
        <f>'Раздел 1'!F159</f>
        <v>02</v>
      </c>
      <c r="E43" s="914" t="str">
        <f>'Раздел 1'!G159</f>
        <v>1</v>
      </c>
      <c r="F43" s="914" t="str">
        <f>'Раздел 1'!H159</f>
        <v>02</v>
      </c>
      <c r="G43" s="914" t="str">
        <f>'Раздел 1'!I159</f>
        <v>60820</v>
      </c>
      <c r="H43" s="915" t="str">
        <f>'Раздел 1'!J159</f>
        <v>112</v>
      </c>
      <c r="I43" s="62" t="str">
        <f>'Раздел 1'!K159</f>
        <v>267.00.00</v>
      </c>
      <c r="J43" s="62" t="str">
        <f>'Раздел 1'!L159</f>
        <v>000</v>
      </c>
      <c r="K43" s="62" t="str">
        <f>'Раздел 1'!M159</f>
        <v>00.00.00</v>
      </c>
      <c r="L43" s="62" t="str">
        <f>'Раздел 1'!N159</f>
        <v>006.00.0000</v>
      </c>
      <c r="M43" s="9" t="str">
        <f>'Раздел 1'!O159</f>
        <v>60.03.00</v>
      </c>
      <c r="N43" s="746">
        <f>'Раздел 1'!P159</f>
        <v>185103.41</v>
      </c>
      <c r="O43" s="746">
        <v>185103.41</v>
      </c>
      <c r="P43" s="10">
        <f t="shared" si="0"/>
        <v>0</v>
      </c>
      <c r="Q43" s="747">
        <f>'Раздел 1'!Q159</f>
        <v>175244</v>
      </c>
      <c r="R43" s="385">
        <v>175244</v>
      </c>
      <c r="S43" s="10">
        <f t="shared" si="1"/>
        <v>0</v>
      </c>
      <c r="T43" s="747">
        <f>'Раздел 1'!R159</f>
        <v>175244</v>
      </c>
      <c r="U43" s="385">
        <v>175244</v>
      </c>
      <c r="V43" s="10">
        <f t="shared" si="2"/>
        <v>0</v>
      </c>
      <c r="W43" s="564"/>
      <c r="X43" s="557"/>
      <c r="Y43" s="557"/>
      <c r="Z43" s="557"/>
      <c r="AA43" s="557"/>
      <c r="AB43" s="557"/>
      <c r="AC43" s="557"/>
    </row>
    <row r="44" spans="1:29" s="11" customFormat="1" ht="24.75" customHeight="1" x14ac:dyDescent="0.25">
      <c r="A44" s="913" t="str">
        <f>'Раздел 1'!C160</f>
        <v>х</v>
      </c>
      <c r="B44" s="914">
        <f>'Раздел 1'!D160</f>
        <v>0</v>
      </c>
      <c r="C44" s="914">
        <f>'Раздел 1'!E160</f>
        <v>0</v>
      </c>
      <c r="D44" s="914">
        <f>'Раздел 1'!F160</f>
        <v>0</v>
      </c>
      <c r="E44" s="914">
        <f>'Раздел 1'!G160</f>
        <v>0</v>
      </c>
      <c r="F44" s="914">
        <f>'Раздел 1'!H160</f>
        <v>0</v>
      </c>
      <c r="G44" s="914">
        <f>'Раздел 1'!I160</f>
        <v>0</v>
      </c>
      <c r="H44" s="915">
        <f>'Раздел 1'!J160</f>
        <v>0</v>
      </c>
      <c r="I44" s="62" t="str">
        <f>'Раздел 1'!K160</f>
        <v>х</v>
      </c>
      <c r="J44" s="62">
        <f>'Раздел 1'!L160</f>
        <v>0</v>
      </c>
      <c r="K44" s="62">
        <f>'Раздел 1'!M160</f>
        <v>0</v>
      </c>
      <c r="L44" s="62">
        <f>'Раздел 1'!N160</f>
        <v>0</v>
      </c>
      <c r="M44" s="9">
        <f>'Раздел 1'!O160</f>
        <v>0</v>
      </c>
      <c r="N44" s="746">
        <f>'Раздел 1'!P160</f>
        <v>0</v>
      </c>
      <c r="O44" s="746">
        <v>0</v>
      </c>
      <c r="P44" s="10">
        <f t="shared" si="0"/>
        <v>0</v>
      </c>
      <c r="Q44" s="747">
        <f>'Раздел 1'!Q160</f>
        <v>0</v>
      </c>
      <c r="R44" s="385">
        <v>0</v>
      </c>
      <c r="S44" s="10">
        <f t="shared" si="1"/>
        <v>0</v>
      </c>
      <c r="T44" s="747">
        <f>'Раздел 1'!R160</f>
        <v>0</v>
      </c>
      <c r="U44" s="385">
        <v>0</v>
      </c>
      <c r="V44" s="10">
        <f t="shared" si="2"/>
        <v>0</v>
      </c>
      <c r="W44" s="564"/>
      <c r="X44" s="557"/>
      <c r="Y44" s="557"/>
      <c r="Z44" s="557"/>
      <c r="AA44" s="557"/>
      <c r="AB44" s="557"/>
      <c r="AC44" s="557"/>
    </row>
    <row r="45" spans="1:29" s="11" customFormat="1" ht="24.75" customHeight="1" x14ac:dyDescent="0.25">
      <c r="A45" s="913" t="str">
        <f>'Раздел 1'!C161</f>
        <v>925</v>
      </c>
      <c r="B45" s="914" t="str">
        <f>'Раздел 1'!D161</f>
        <v>07</v>
      </c>
      <c r="C45" s="914" t="str">
        <f>'Раздел 1'!E161</f>
        <v>02</v>
      </c>
      <c r="D45" s="914" t="str">
        <f>'Раздел 1'!F161</f>
        <v>02</v>
      </c>
      <c r="E45" s="914" t="str">
        <f>'Раздел 1'!G161</f>
        <v>1</v>
      </c>
      <c r="F45" s="914" t="str">
        <f>'Раздел 1'!H161</f>
        <v>02</v>
      </c>
      <c r="G45" s="914" t="str">
        <f>'Раздел 1'!I161</f>
        <v>60860</v>
      </c>
      <c r="H45" s="915" t="str">
        <f>'Раздел 1'!J161</f>
        <v>113</v>
      </c>
      <c r="I45" s="62" t="str">
        <f>'Раздел 1'!K161</f>
        <v>226.00.00</v>
      </c>
      <c r="J45" s="62" t="str">
        <f>'Раздел 1'!L161</f>
        <v>000</v>
      </c>
      <c r="K45" s="62" t="str">
        <f>'Раздел 1'!M161</f>
        <v>00.00.00</v>
      </c>
      <c r="L45" s="62" t="str">
        <f>'Раздел 1'!N161</f>
        <v>001.07.0002</v>
      </c>
      <c r="M45" s="9" t="str">
        <f>'Раздел 1'!O161</f>
        <v>50.03.00</v>
      </c>
      <c r="N45" s="746">
        <f>'Раздел 1'!P161</f>
        <v>0</v>
      </c>
      <c r="O45" s="746">
        <v>0</v>
      </c>
      <c r="P45" s="10">
        <f t="shared" si="0"/>
        <v>0</v>
      </c>
      <c r="Q45" s="747">
        <f>'Раздел 1'!Q161</f>
        <v>0</v>
      </c>
      <c r="R45" s="385">
        <v>0</v>
      </c>
      <c r="S45" s="10">
        <f t="shared" si="1"/>
        <v>0</v>
      </c>
      <c r="T45" s="747">
        <f>'Раздел 1'!R161</f>
        <v>0</v>
      </c>
      <c r="U45" s="385">
        <v>0</v>
      </c>
      <c r="V45" s="10">
        <f t="shared" si="2"/>
        <v>0</v>
      </c>
      <c r="W45" s="564"/>
      <c r="X45" s="557"/>
      <c r="Y45" s="557"/>
      <c r="Z45" s="557"/>
      <c r="AA45" s="557"/>
      <c r="AB45" s="557"/>
      <c r="AC45" s="557"/>
    </row>
    <row r="46" spans="1:29" s="11" customFormat="1" ht="24.75" customHeight="1" x14ac:dyDescent="0.25">
      <c r="A46" s="913" t="str">
        <f>'Раздел 1'!C162</f>
        <v>х</v>
      </c>
      <c r="B46" s="914">
        <f>'Раздел 1'!D162</f>
        <v>0</v>
      </c>
      <c r="C46" s="914">
        <f>'Раздел 1'!E162</f>
        <v>0</v>
      </c>
      <c r="D46" s="914">
        <f>'Раздел 1'!F162</f>
        <v>0</v>
      </c>
      <c r="E46" s="914">
        <f>'Раздел 1'!G162</f>
        <v>0</v>
      </c>
      <c r="F46" s="914">
        <f>'Раздел 1'!H162</f>
        <v>0</v>
      </c>
      <c r="G46" s="914">
        <f>'Раздел 1'!I162</f>
        <v>0</v>
      </c>
      <c r="H46" s="915">
        <f>'Раздел 1'!J162</f>
        <v>0</v>
      </c>
      <c r="I46" s="62" t="str">
        <f>'Раздел 1'!K162</f>
        <v>х</v>
      </c>
      <c r="J46" s="62">
        <f>'Раздел 1'!L162</f>
        <v>0</v>
      </c>
      <c r="K46" s="62">
        <f>'Раздел 1'!M162</f>
        <v>0</v>
      </c>
      <c r="L46" s="62">
        <f>'Раздел 1'!N162</f>
        <v>0</v>
      </c>
      <c r="M46" s="9">
        <f>'Раздел 1'!O162</f>
        <v>0</v>
      </c>
      <c r="N46" s="746">
        <f>'Раздел 1'!P162</f>
        <v>2373057.6199999996</v>
      </c>
      <c r="O46" s="746">
        <v>2373057.6199999996</v>
      </c>
      <c r="P46" s="10">
        <f t="shared" si="0"/>
        <v>0</v>
      </c>
      <c r="Q46" s="747">
        <f>'Раздел 1'!Q162</f>
        <v>2479836.71</v>
      </c>
      <c r="R46" s="385">
        <v>2316752.0699999998</v>
      </c>
      <c r="S46" s="10">
        <f t="shared" si="1"/>
        <v>163084.64000000013</v>
      </c>
      <c r="T46" s="747">
        <f>'Раздел 1'!R162</f>
        <v>2479836.71</v>
      </c>
      <c r="U46" s="385">
        <v>2316752.0699999998</v>
      </c>
      <c r="V46" s="10">
        <f t="shared" si="2"/>
        <v>163084.64000000013</v>
      </c>
      <c r="W46" s="564"/>
      <c r="X46" s="557"/>
      <c r="Y46" s="557"/>
      <c r="Z46" s="557"/>
      <c r="AA46" s="557"/>
      <c r="AB46" s="557"/>
      <c r="AC46" s="557"/>
    </row>
    <row r="47" spans="1:29" s="11" customFormat="1" ht="24.75" customHeight="1" x14ac:dyDescent="0.25">
      <c r="A47" s="913" t="str">
        <f>'Раздел 1'!C163</f>
        <v>925</v>
      </c>
      <c r="B47" s="914" t="str">
        <f>'Раздел 1'!D163</f>
        <v>07</v>
      </c>
      <c r="C47" s="914" t="str">
        <f>'Раздел 1'!E163</f>
        <v>02</v>
      </c>
      <c r="D47" s="914" t="str">
        <f>'Раздел 1'!F163</f>
        <v>02</v>
      </c>
      <c r="E47" s="914" t="str">
        <f>'Раздел 1'!G163</f>
        <v>1</v>
      </c>
      <c r="F47" s="914" t="str">
        <f>'Раздел 1'!H163</f>
        <v>02</v>
      </c>
      <c r="G47" s="914" t="str">
        <f>'Раздел 1'!I163</f>
        <v>60860</v>
      </c>
      <c r="H47" s="915" t="str">
        <f>'Раздел 1'!J163</f>
        <v>119</v>
      </c>
      <c r="I47" s="62" t="str">
        <f>'Раздел 1'!K163</f>
        <v>213.00.00</v>
      </c>
      <c r="J47" s="62" t="str">
        <f>'Раздел 1'!L163</f>
        <v>000</v>
      </c>
      <c r="K47" s="62" t="str">
        <f>'Раздел 1'!M163</f>
        <v>00.00.00</v>
      </c>
      <c r="L47" s="62" t="str">
        <f>'Раздел 1'!N163</f>
        <v>001.07.0002</v>
      </c>
      <c r="M47" s="9" t="str">
        <f>'Раздел 1'!O163</f>
        <v>50.03.00</v>
      </c>
      <c r="N47" s="746">
        <f>'Раздел 1'!P163</f>
        <v>2106452.5499999998</v>
      </c>
      <c r="O47" s="746">
        <v>2106452.5499999998</v>
      </c>
      <c r="P47" s="10">
        <f t="shared" si="0"/>
        <v>0</v>
      </c>
      <c r="Q47" s="747">
        <f>'Раздел 1'!Q163</f>
        <v>2106452.5499999998</v>
      </c>
      <c r="R47" s="385">
        <v>2106452.5499999998</v>
      </c>
      <c r="S47" s="10">
        <f t="shared" si="1"/>
        <v>0</v>
      </c>
      <c r="T47" s="747">
        <f>'Раздел 1'!R163</f>
        <v>2106452.5499999998</v>
      </c>
      <c r="U47" s="385">
        <v>2106452.5499999998</v>
      </c>
      <c r="V47" s="10">
        <f t="shared" si="2"/>
        <v>0</v>
      </c>
      <c r="W47" s="564"/>
      <c r="X47" s="557"/>
      <c r="Y47" s="557"/>
      <c r="Z47" s="557"/>
      <c r="AA47" s="557"/>
      <c r="AB47" s="557"/>
      <c r="AC47" s="557"/>
    </row>
    <row r="48" spans="1:29" s="11" customFormat="1" ht="24.75" customHeight="1" x14ac:dyDescent="0.25">
      <c r="A48" s="913" t="str">
        <f>'Раздел 1'!C164</f>
        <v>925</v>
      </c>
      <c r="B48" s="914" t="str">
        <f>'Раздел 1'!D164</f>
        <v>07</v>
      </c>
      <c r="C48" s="914" t="str">
        <f>'Раздел 1'!E164</f>
        <v>03</v>
      </c>
      <c r="D48" s="914" t="str">
        <f>'Раздел 1'!F164</f>
        <v>02</v>
      </c>
      <c r="E48" s="914" t="str">
        <f>'Раздел 1'!G164</f>
        <v>2</v>
      </c>
      <c r="F48" s="914" t="str">
        <f>'Раздел 1'!H164</f>
        <v>01</v>
      </c>
      <c r="G48" s="914" t="str">
        <f>'Раздел 1'!I164</f>
        <v>60860</v>
      </c>
      <c r="H48" s="915" t="str">
        <f>'Раздел 1'!J164</f>
        <v>119</v>
      </c>
      <c r="I48" s="62" t="str">
        <f>'Раздел 1'!K164</f>
        <v>213.00.00</v>
      </c>
      <c r="J48" s="62" t="str">
        <f>'Раздел 1'!L164</f>
        <v>000</v>
      </c>
      <c r="K48" s="62" t="str">
        <f>'Раздел 1'!M164</f>
        <v>00.00.00</v>
      </c>
      <c r="L48" s="62" t="str">
        <f>'Раздел 1'!N164</f>
        <v>001.07.0002</v>
      </c>
      <c r="M48" s="9" t="str">
        <f>'Раздел 1'!O164</f>
        <v>50.03.00</v>
      </c>
      <c r="N48" s="746">
        <f>'Раздел 1'!P164</f>
        <v>203546.80000000002</v>
      </c>
      <c r="O48" s="746">
        <v>203546.80000000002</v>
      </c>
      <c r="P48" s="10">
        <f t="shared" si="0"/>
        <v>0</v>
      </c>
      <c r="Q48" s="747">
        <f>'Раздел 1'!Q164</f>
        <v>203546.80000000002</v>
      </c>
      <c r="R48" s="385">
        <v>203546.80000000002</v>
      </c>
      <c r="S48" s="10">
        <f t="shared" si="1"/>
        <v>0</v>
      </c>
      <c r="T48" s="747">
        <f>'Раздел 1'!R164</f>
        <v>203546.8</v>
      </c>
      <c r="U48" s="385">
        <v>203546.8</v>
      </c>
      <c r="V48" s="10">
        <f t="shared" si="2"/>
        <v>0</v>
      </c>
      <c r="W48" s="564"/>
      <c r="X48" s="557"/>
      <c r="Y48" s="557"/>
      <c r="Z48" s="557"/>
      <c r="AA48" s="557"/>
      <c r="AB48" s="557"/>
      <c r="AC48" s="557"/>
    </row>
    <row r="49" spans="1:29" s="11" customFormat="1" ht="24.75" customHeight="1" x14ac:dyDescent="0.25">
      <c r="A49" s="913" t="str">
        <f>'Раздел 1'!C165</f>
        <v>925</v>
      </c>
      <c r="B49" s="914" t="str">
        <f>'Раздел 1'!D165</f>
        <v>07</v>
      </c>
      <c r="C49" s="914" t="str">
        <f>'Раздел 1'!E165</f>
        <v>02</v>
      </c>
      <c r="D49" s="914" t="str">
        <f>'Раздел 1'!F165</f>
        <v>02</v>
      </c>
      <c r="E49" s="914" t="str">
        <f>'Раздел 1'!G165</f>
        <v>1</v>
      </c>
      <c r="F49" s="914" t="str">
        <f>'Раздел 1'!H165</f>
        <v>02</v>
      </c>
      <c r="G49" s="914" t="str">
        <f>'Раздел 1'!I165</f>
        <v>60860</v>
      </c>
      <c r="H49" s="915" t="str">
        <f>'Раздел 1'!J165</f>
        <v>119</v>
      </c>
      <c r="I49" s="62" t="str">
        <f>'Раздел 1'!K165</f>
        <v>213.00.00</v>
      </c>
      <c r="J49" s="62" t="str">
        <f>'Раздел 1'!L165</f>
        <v>000</v>
      </c>
      <c r="K49" s="62" t="str">
        <f>'Раздел 1'!M165</f>
        <v>00.00.00</v>
      </c>
      <c r="L49" s="62" t="str">
        <f>'Раздел 1'!N165</f>
        <v>х</v>
      </c>
      <c r="M49" s="9" t="str">
        <f>'Раздел 1'!O165</f>
        <v>50.03.00</v>
      </c>
      <c r="N49" s="746">
        <f>'Раздел 1'!P165</f>
        <v>0</v>
      </c>
      <c r="O49" s="746">
        <v>0</v>
      </c>
      <c r="P49" s="10">
        <f t="shared" si="0"/>
        <v>0</v>
      </c>
      <c r="Q49" s="747">
        <f>'Раздел 1'!Q165</f>
        <v>0</v>
      </c>
      <c r="R49" s="385">
        <v>0</v>
      </c>
      <c r="S49" s="10">
        <f t="shared" si="1"/>
        <v>0</v>
      </c>
      <c r="T49" s="747">
        <f>'Раздел 1'!R165</f>
        <v>0</v>
      </c>
      <c r="U49" s="385">
        <v>0</v>
      </c>
      <c r="V49" s="10">
        <f t="shared" si="2"/>
        <v>0</v>
      </c>
      <c r="W49" s="564"/>
      <c r="X49" s="557"/>
      <c r="Y49" s="557"/>
      <c r="Z49" s="557"/>
      <c r="AA49" s="557"/>
      <c r="AB49" s="557"/>
      <c r="AC49" s="557"/>
    </row>
    <row r="50" spans="1:29" s="11" customFormat="1" ht="24.75" customHeight="1" x14ac:dyDescent="0.25">
      <c r="A50" s="913" t="str">
        <f>'Раздел 1'!C166</f>
        <v>925</v>
      </c>
      <c r="B50" s="914" t="str">
        <f>'Раздел 1'!D166</f>
        <v>07</v>
      </c>
      <c r="C50" s="914" t="str">
        <f>'Раздел 1'!E166</f>
        <v>02</v>
      </c>
      <c r="D50" s="914" t="str">
        <f>'Раздел 1'!F166</f>
        <v>02</v>
      </c>
      <c r="E50" s="914" t="str">
        <f>'Раздел 1'!G166</f>
        <v>3</v>
      </c>
      <c r="F50" s="914" t="str">
        <f>'Раздел 1'!H166</f>
        <v>01</v>
      </c>
      <c r="G50" s="914" t="str">
        <f>'Раздел 1'!I166</f>
        <v>62500</v>
      </c>
      <c r="H50" s="915" t="str">
        <f>'Раздел 1'!J166</f>
        <v>119</v>
      </c>
      <c r="I50" s="62" t="str">
        <f>'Раздел 1'!K166</f>
        <v>213.00.00</v>
      </c>
      <c r="J50" s="62" t="str">
        <f>'Раздел 1'!L166</f>
        <v>000</v>
      </c>
      <c r="K50" s="62" t="str">
        <f>'Раздел 1'!M166</f>
        <v>00.00.00</v>
      </c>
      <c r="L50" s="62" t="str">
        <f>'Раздел 1'!N166</f>
        <v>500.02.0003</v>
      </c>
      <c r="M50" s="9" t="str">
        <f>'Раздел 1'!O166</f>
        <v>60.03.00</v>
      </c>
      <c r="N50" s="746">
        <f>'Раздел 1'!P166</f>
        <v>6674.2</v>
      </c>
      <c r="O50" s="746">
        <v>6674.2</v>
      </c>
      <c r="P50" s="10">
        <f t="shared" si="0"/>
        <v>0</v>
      </c>
      <c r="Q50" s="747">
        <f>'Раздел 1'!Q166</f>
        <v>6752.7199999999993</v>
      </c>
      <c r="R50" s="385">
        <v>6752.7199999999993</v>
      </c>
      <c r="S50" s="10">
        <f t="shared" si="1"/>
        <v>0</v>
      </c>
      <c r="T50" s="747">
        <f>'Раздел 1'!R166</f>
        <v>6752.7199999999993</v>
      </c>
      <c r="U50" s="385">
        <v>6752.7199999999993</v>
      </c>
      <c r="V50" s="10">
        <f t="shared" si="2"/>
        <v>0</v>
      </c>
      <c r="W50" s="564"/>
      <c r="X50" s="557"/>
      <c r="Y50" s="557"/>
      <c r="Z50" s="557"/>
      <c r="AA50" s="557"/>
      <c r="AB50" s="557"/>
      <c r="AC50" s="557"/>
    </row>
    <row r="51" spans="1:29" s="11" customFormat="1" ht="24.75" customHeight="1" x14ac:dyDescent="0.25">
      <c r="A51" s="913" t="str">
        <f>'Раздел 1'!C167</f>
        <v>925</v>
      </c>
      <c r="B51" s="914" t="str">
        <f>'Раздел 1'!D167</f>
        <v>07</v>
      </c>
      <c r="C51" s="914" t="str">
        <f>'Раздел 1'!E167</f>
        <v>02</v>
      </c>
      <c r="D51" s="914" t="str">
        <f>'Раздел 1'!F167</f>
        <v>02</v>
      </c>
      <c r="E51" s="914" t="str">
        <f>'Раздел 1'!G167</f>
        <v>1</v>
      </c>
      <c r="F51" s="914" t="str">
        <f>'Раздел 1'!H167</f>
        <v>02</v>
      </c>
      <c r="G51" s="914" t="str">
        <f>'Раздел 1'!I167</f>
        <v>53030</v>
      </c>
      <c r="H51" s="915" t="str">
        <f>'Раздел 1'!J167</f>
        <v>119</v>
      </c>
      <c r="I51" s="62" t="str">
        <f>'Раздел 1'!K167</f>
        <v>213.00.00</v>
      </c>
      <c r="J51" s="62" t="str">
        <f>'Раздел 1'!L167</f>
        <v>000</v>
      </c>
      <c r="K51" s="62" t="str">
        <f>'Раздел 1'!M167</f>
        <v>00.00.00</v>
      </c>
      <c r="L51" s="62" t="str">
        <f>'Раздел 1'!N167</f>
        <v>500.02.0006</v>
      </c>
      <c r="M51" s="9" t="str">
        <f>'Раздел 1'!O167</f>
        <v>60.02.00</v>
      </c>
      <c r="N51" s="746">
        <f>'Раздел 1'!P167</f>
        <v>54369.279999999999</v>
      </c>
      <c r="O51" s="746">
        <v>54369.279999999999</v>
      </c>
      <c r="P51" s="10">
        <f t="shared" si="0"/>
        <v>0</v>
      </c>
      <c r="Q51" s="747">
        <f>'Раздел 1'!Q167</f>
        <v>163084.64000000001</v>
      </c>
      <c r="R51" s="385">
        <v>0</v>
      </c>
      <c r="S51" s="10">
        <f t="shared" si="1"/>
        <v>163084.64000000001</v>
      </c>
      <c r="T51" s="747">
        <f>'Раздел 1'!R167</f>
        <v>163084.64000000001</v>
      </c>
      <c r="U51" s="385">
        <v>0</v>
      </c>
      <c r="V51" s="10">
        <f t="shared" si="2"/>
        <v>163084.64000000001</v>
      </c>
      <c r="W51" s="564"/>
      <c r="X51" s="557"/>
      <c r="Y51" s="557"/>
      <c r="Z51" s="557"/>
      <c r="AA51" s="557"/>
      <c r="AB51" s="557"/>
      <c r="AC51" s="557"/>
    </row>
    <row r="52" spans="1:29" s="11" customFormat="1" ht="24.75" customHeight="1" x14ac:dyDescent="0.25">
      <c r="A52" s="913" t="str">
        <f>'Раздел 1'!C168</f>
        <v>925</v>
      </c>
      <c r="B52" s="914" t="str">
        <f>'Раздел 1'!D168</f>
        <v>07</v>
      </c>
      <c r="C52" s="914" t="str">
        <f>'Раздел 1'!E168</f>
        <v>02</v>
      </c>
      <c r="D52" s="914" t="str">
        <f>'Раздел 1'!F168</f>
        <v>02</v>
      </c>
      <c r="E52" s="914" t="str">
        <f>'Раздел 1'!G168</f>
        <v>1</v>
      </c>
      <c r="F52" s="914" t="str">
        <f>'Раздел 1'!H168</f>
        <v>02</v>
      </c>
      <c r="G52" s="914" t="str">
        <f>'Раздел 1'!I168</f>
        <v>00590</v>
      </c>
      <c r="H52" s="915" t="str">
        <f>'Раздел 1'!J168</f>
        <v>119</v>
      </c>
      <c r="I52" s="62" t="str">
        <f>'Раздел 1'!K168</f>
        <v>213.00.00</v>
      </c>
      <c r="J52" s="62" t="str">
        <f>'Раздел 1'!L168</f>
        <v>000</v>
      </c>
      <c r="K52" s="62" t="str">
        <f>'Раздел 1'!M168</f>
        <v>71.02.00</v>
      </c>
      <c r="L52" s="62" t="str">
        <f>'Раздел 1'!N168</f>
        <v>001.01.0001</v>
      </c>
      <c r="M52" s="9" t="str">
        <f>'Раздел 1'!O168</f>
        <v>50.01.00</v>
      </c>
      <c r="N52" s="746">
        <f>'Раздел 1'!P168</f>
        <v>2014.79</v>
      </c>
      <c r="O52" s="746">
        <v>2014.79</v>
      </c>
      <c r="P52" s="10">
        <f t="shared" si="0"/>
        <v>0</v>
      </c>
      <c r="Q52" s="747">
        <f>'Раздел 1'!Q168</f>
        <v>0</v>
      </c>
      <c r="R52" s="385">
        <v>0</v>
      </c>
      <c r="S52" s="10">
        <f t="shared" si="1"/>
        <v>0</v>
      </c>
      <c r="T52" s="747">
        <f>'Раздел 1'!R168</f>
        <v>0</v>
      </c>
      <c r="U52" s="385">
        <v>0</v>
      </c>
      <c r="V52" s="10">
        <f t="shared" si="2"/>
        <v>0</v>
      </c>
      <c r="W52" s="564"/>
      <c r="X52" s="557"/>
      <c r="Y52" s="557"/>
      <c r="Z52" s="557"/>
      <c r="AA52" s="557"/>
      <c r="AB52" s="557"/>
      <c r="AC52" s="557"/>
    </row>
    <row r="53" spans="1:29" s="11" customFormat="1" ht="24.75" customHeight="1" x14ac:dyDescent="0.25">
      <c r="A53" s="913" t="str">
        <f>'Раздел 1'!C169</f>
        <v>925</v>
      </c>
      <c r="B53" s="914" t="str">
        <f>'Раздел 1'!D169</f>
        <v>07</v>
      </c>
      <c r="C53" s="914" t="str">
        <f>'Раздел 1'!E169</f>
        <v>02</v>
      </c>
      <c r="D53" s="914" t="str">
        <f>'Раздел 1'!F169</f>
        <v>02</v>
      </c>
      <c r="E53" s="914" t="str">
        <f>'Раздел 1'!G169</f>
        <v>1</v>
      </c>
      <c r="F53" s="914" t="str">
        <f>'Раздел 1'!H169</f>
        <v>02</v>
      </c>
      <c r="G53" s="914" t="str">
        <f>'Раздел 1'!I169</f>
        <v>00590</v>
      </c>
      <c r="H53" s="915" t="str">
        <f>'Раздел 1'!J169</f>
        <v>119</v>
      </c>
      <c r="I53" s="62" t="str">
        <f>'Раздел 1'!K169</f>
        <v>213.00.00</v>
      </c>
      <c r="J53" s="62" t="str">
        <f>'Раздел 1'!L169</f>
        <v>001</v>
      </c>
      <c r="K53" s="62" t="str">
        <f>'Раздел 1'!M169</f>
        <v>00.00.00</v>
      </c>
      <c r="L53" s="62" t="str">
        <f>'Раздел 1'!N169</f>
        <v>х</v>
      </c>
      <c r="M53" s="9" t="str">
        <f>'Раздел 1'!O169</f>
        <v>50.01.00</v>
      </c>
      <c r="N53" s="746">
        <f>'Раздел 1'!P169</f>
        <v>0</v>
      </c>
      <c r="O53" s="746">
        <v>0</v>
      </c>
      <c r="P53" s="10">
        <f t="shared" si="0"/>
        <v>0</v>
      </c>
      <c r="Q53" s="747">
        <f>'Раздел 1'!Q169</f>
        <v>0</v>
      </c>
      <c r="R53" s="385">
        <v>0</v>
      </c>
      <c r="S53" s="10">
        <f t="shared" si="1"/>
        <v>0</v>
      </c>
      <c r="T53" s="747">
        <f>'Раздел 1'!R169</f>
        <v>0</v>
      </c>
      <c r="U53" s="385">
        <v>0</v>
      </c>
      <c r="V53" s="10">
        <f t="shared" si="2"/>
        <v>0</v>
      </c>
      <c r="W53" s="564"/>
      <c r="X53" s="557"/>
      <c r="Y53" s="557"/>
      <c r="Z53" s="557"/>
      <c r="AA53" s="557"/>
      <c r="AB53" s="557"/>
      <c r="AC53" s="557"/>
    </row>
    <row r="54" spans="1:29" s="11" customFormat="1" ht="24.75" customHeight="1" x14ac:dyDescent="0.25">
      <c r="A54" s="913" t="str">
        <f>'Раздел 1'!C170</f>
        <v>925</v>
      </c>
      <c r="B54" s="914" t="str">
        <f>'Раздел 1'!D170</f>
        <v>07</v>
      </c>
      <c r="C54" s="914" t="str">
        <f>'Раздел 1'!E170</f>
        <v>02</v>
      </c>
      <c r="D54" s="914" t="str">
        <f>'Раздел 1'!F170</f>
        <v>02</v>
      </c>
      <c r="E54" s="914" t="str">
        <f>'Раздел 1'!G170</f>
        <v>1</v>
      </c>
      <c r="F54" s="914" t="str">
        <f>'Раздел 1'!H170</f>
        <v>02</v>
      </c>
      <c r="G54" s="914" t="str">
        <f>'Раздел 1'!I170</f>
        <v>00590</v>
      </c>
      <c r="H54" s="915" t="str">
        <f>'Раздел 1'!J170</f>
        <v>119</v>
      </c>
      <c r="I54" s="62" t="str">
        <f>'Раздел 1'!K170</f>
        <v>213.00.00</v>
      </c>
      <c r="J54" s="62" t="str">
        <f>'Раздел 1'!L170</f>
        <v>000</v>
      </c>
      <c r="K54" s="62" t="str">
        <f>'Раздел 1'!M170</f>
        <v>00.00.00</v>
      </c>
      <c r="L54" s="62" t="str">
        <f>'Раздел 1'!N170</f>
        <v>х</v>
      </c>
      <c r="M54" s="9" t="str">
        <f>'Раздел 1'!O170</f>
        <v>20.00.02</v>
      </c>
      <c r="N54" s="746">
        <f>'Раздел 1'!P170</f>
        <v>0</v>
      </c>
      <c r="O54" s="746">
        <v>0</v>
      </c>
      <c r="P54" s="10">
        <f t="shared" si="0"/>
        <v>0</v>
      </c>
      <c r="Q54" s="747">
        <f>'Раздел 1'!Q170</f>
        <v>0</v>
      </c>
      <c r="R54" s="385">
        <v>0</v>
      </c>
      <c r="S54" s="10">
        <f t="shared" si="1"/>
        <v>0</v>
      </c>
      <c r="T54" s="747">
        <f>'Раздел 1'!R170</f>
        <v>0</v>
      </c>
      <c r="U54" s="385">
        <v>0</v>
      </c>
      <c r="V54" s="10">
        <f t="shared" si="2"/>
        <v>0</v>
      </c>
      <c r="W54" s="564"/>
      <c r="X54" s="557"/>
      <c r="Y54" s="557"/>
      <c r="Z54" s="557"/>
      <c r="AA54" s="557"/>
      <c r="AB54" s="557"/>
      <c r="AC54" s="557"/>
    </row>
    <row r="55" spans="1:29" s="11" customFormat="1" ht="24.75" customHeight="1" x14ac:dyDescent="0.25">
      <c r="A55" s="913" t="str">
        <f>'Раздел 1'!C171</f>
        <v>925</v>
      </c>
      <c r="B55" s="914" t="str">
        <f>'Раздел 1'!D171</f>
        <v>07</v>
      </c>
      <c r="C55" s="914" t="str">
        <f>'Раздел 1'!E171</f>
        <v>02</v>
      </c>
      <c r="D55" s="914" t="str">
        <f>'Раздел 1'!F171</f>
        <v>02</v>
      </c>
      <c r="E55" s="914" t="str">
        <f>'Раздел 1'!G171</f>
        <v>1</v>
      </c>
      <c r="F55" s="914" t="str">
        <f>'Раздел 1'!H171</f>
        <v>02</v>
      </c>
      <c r="G55" s="914" t="str">
        <f>'Раздел 1'!I171</f>
        <v>00590</v>
      </c>
      <c r="H55" s="915" t="str">
        <f>'Раздел 1'!J171</f>
        <v>119</v>
      </c>
      <c r="I55" s="62" t="str">
        <f>'Раздел 1'!K171</f>
        <v>213.00.00</v>
      </c>
      <c r="J55" s="62" t="str">
        <f>'Раздел 1'!L171</f>
        <v>000</v>
      </c>
      <c r="K55" s="62" t="str">
        <f>'Раздел 1'!M171</f>
        <v>00.00.00</v>
      </c>
      <c r="L55" s="62" t="str">
        <f>'Раздел 1'!N171</f>
        <v>х</v>
      </c>
      <c r="M55" s="9" t="str">
        <f>'Раздел 1'!O171</f>
        <v>20.00.04</v>
      </c>
      <c r="N55" s="746">
        <f>'Раздел 1'!P171</f>
        <v>0</v>
      </c>
      <c r="O55" s="746">
        <v>0</v>
      </c>
      <c r="P55" s="10">
        <f t="shared" si="0"/>
        <v>0</v>
      </c>
      <c r="Q55" s="747">
        <f>'Раздел 1'!Q171</f>
        <v>0</v>
      </c>
      <c r="R55" s="385">
        <v>0</v>
      </c>
      <c r="S55" s="10">
        <f t="shared" si="1"/>
        <v>0</v>
      </c>
      <c r="T55" s="747">
        <f>'Раздел 1'!R171</f>
        <v>0</v>
      </c>
      <c r="U55" s="385">
        <v>0</v>
      </c>
      <c r="V55" s="10">
        <f t="shared" si="2"/>
        <v>0</v>
      </c>
      <c r="W55" s="564"/>
      <c r="X55" s="557"/>
      <c r="Y55" s="557"/>
      <c r="Z55" s="557"/>
      <c r="AA55" s="557"/>
      <c r="AB55" s="557"/>
      <c r="AC55" s="557"/>
    </row>
    <row r="56" spans="1:29" s="11" customFormat="1" ht="24.75" customHeight="1" x14ac:dyDescent="0.25">
      <c r="A56" s="913" t="str">
        <f>'Раздел 1'!C172</f>
        <v>925</v>
      </c>
      <c r="B56" s="914" t="str">
        <f>'Раздел 1'!D172</f>
        <v>07</v>
      </c>
      <c r="C56" s="914" t="str">
        <f>'Раздел 1'!E172</f>
        <v>02</v>
      </c>
      <c r="D56" s="914" t="str">
        <f>'Раздел 1'!F172</f>
        <v>02</v>
      </c>
      <c r="E56" s="914" t="str">
        <f>'Раздел 1'!G172</f>
        <v>1</v>
      </c>
      <c r="F56" s="914" t="str">
        <f>'Раздел 1'!H172</f>
        <v>02</v>
      </c>
      <c r="G56" s="914" t="str">
        <f>'Раздел 1'!I172</f>
        <v>00590</v>
      </c>
      <c r="H56" s="915" t="str">
        <f>'Раздел 1'!J172</f>
        <v>119</v>
      </c>
      <c r="I56" s="62" t="str">
        <f>'Раздел 1'!K172</f>
        <v>213.00.00</v>
      </c>
      <c r="J56" s="62" t="str">
        <f>'Раздел 1'!L172</f>
        <v>001</v>
      </c>
      <c r="K56" s="62" t="str">
        <f>'Раздел 1'!M172</f>
        <v>00.00.00</v>
      </c>
      <c r="L56" s="62" t="str">
        <f>'Раздел 1'!N172</f>
        <v>х</v>
      </c>
      <c r="M56" s="9" t="str">
        <f>'Раздел 1'!O172</f>
        <v>20.00.02</v>
      </c>
      <c r="N56" s="746">
        <f>'Раздел 1'!P172</f>
        <v>0</v>
      </c>
      <c r="O56" s="746">
        <v>0</v>
      </c>
      <c r="P56" s="10">
        <f t="shared" si="0"/>
        <v>0</v>
      </c>
      <c r="Q56" s="747">
        <f>'Раздел 1'!Q172</f>
        <v>0</v>
      </c>
      <c r="R56" s="385">
        <v>0</v>
      </c>
      <c r="S56" s="10">
        <f t="shared" si="1"/>
        <v>0</v>
      </c>
      <c r="T56" s="747">
        <f>'Раздел 1'!R172</f>
        <v>0</v>
      </c>
      <c r="U56" s="385">
        <v>0</v>
      </c>
      <c r="V56" s="10">
        <f t="shared" si="2"/>
        <v>0</v>
      </c>
      <c r="W56" s="564"/>
      <c r="X56" s="557"/>
      <c r="Y56" s="557"/>
      <c r="Z56" s="557"/>
      <c r="AA56" s="557"/>
      <c r="AB56" s="557"/>
      <c r="AC56" s="557"/>
    </row>
    <row r="57" spans="1:29" s="11" customFormat="1" ht="24.75" customHeight="1" x14ac:dyDescent="0.25">
      <c r="A57" s="913" t="str">
        <f>'Раздел 1'!C173</f>
        <v>925</v>
      </c>
      <c r="B57" s="914" t="str">
        <f>'Раздел 1'!D173</f>
        <v>07</v>
      </c>
      <c r="C57" s="914" t="str">
        <f>'Раздел 1'!E173</f>
        <v>02</v>
      </c>
      <c r="D57" s="914" t="str">
        <f>'Раздел 1'!F173</f>
        <v>02</v>
      </c>
      <c r="E57" s="914" t="str">
        <f>'Раздел 1'!G173</f>
        <v>1</v>
      </c>
      <c r="F57" s="914" t="str">
        <f>'Раздел 1'!H173</f>
        <v>02</v>
      </c>
      <c r="G57" s="914" t="str">
        <f>'Раздел 1'!I173</f>
        <v>00590</v>
      </c>
      <c r="H57" s="915" t="str">
        <f>'Раздел 1'!J173</f>
        <v>119</v>
      </c>
      <c r="I57" s="62" t="str">
        <f>'Раздел 1'!K173</f>
        <v>225.00.00</v>
      </c>
      <c r="J57" s="62" t="str">
        <f>'Раздел 1'!L173</f>
        <v>000</v>
      </c>
      <c r="K57" s="62" t="str">
        <f>'Раздел 1'!M173</f>
        <v>71.02.00</v>
      </c>
      <c r="L57" s="62" t="str">
        <f>'Раздел 1'!N173</f>
        <v>001.01.0001</v>
      </c>
      <c r="M57" s="9" t="str">
        <f>'Раздел 1'!O173</f>
        <v>50.01.00</v>
      </c>
      <c r="N57" s="746">
        <f>'Раздел 1'!P173</f>
        <v>0</v>
      </c>
      <c r="O57" s="746">
        <v>0</v>
      </c>
      <c r="P57" s="10">
        <f t="shared" si="0"/>
        <v>0</v>
      </c>
      <c r="Q57" s="747">
        <f>'Раздел 1'!Q173</f>
        <v>0</v>
      </c>
      <c r="R57" s="385">
        <v>0</v>
      </c>
      <c r="S57" s="10">
        <f t="shared" si="1"/>
        <v>0</v>
      </c>
      <c r="T57" s="747">
        <f>'Раздел 1'!R173</f>
        <v>0</v>
      </c>
      <c r="U57" s="385">
        <v>0</v>
      </c>
      <c r="V57" s="10">
        <f t="shared" si="2"/>
        <v>0</v>
      </c>
      <c r="W57" s="564"/>
      <c r="X57" s="557"/>
      <c r="Y57" s="557"/>
      <c r="Z57" s="557"/>
      <c r="AA57" s="557"/>
      <c r="AB57" s="557"/>
      <c r="AC57" s="557"/>
    </row>
    <row r="58" spans="1:29" s="11" customFormat="1" ht="24.75" customHeight="1" x14ac:dyDescent="0.25">
      <c r="A58" s="913" t="str">
        <f>'Раздел 1'!C174</f>
        <v>925</v>
      </c>
      <c r="B58" s="914" t="str">
        <f>'Раздел 1'!D174</f>
        <v>07</v>
      </c>
      <c r="C58" s="914" t="str">
        <f>'Раздел 1'!E174</f>
        <v>02</v>
      </c>
      <c r="D58" s="914" t="str">
        <f>'Раздел 1'!F174</f>
        <v>02</v>
      </c>
      <c r="E58" s="914" t="str">
        <f>'Раздел 1'!G174</f>
        <v>1</v>
      </c>
      <c r="F58" s="914" t="str">
        <f>'Раздел 1'!H174</f>
        <v>02</v>
      </c>
      <c r="G58" s="914" t="str">
        <f>'Раздел 1'!I174</f>
        <v>60860</v>
      </c>
      <c r="H58" s="915" t="str">
        <f>'Раздел 1'!J174</f>
        <v>119</v>
      </c>
      <c r="I58" s="62" t="str">
        <f>'Раздел 1'!K174</f>
        <v>225.00.00</v>
      </c>
      <c r="J58" s="62" t="str">
        <f>'Раздел 1'!L174</f>
        <v>000</v>
      </c>
      <c r="K58" s="62" t="str">
        <f>'Раздел 1'!M174</f>
        <v>00.00.00</v>
      </c>
      <c r="L58" s="62" t="str">
        <f>'Раздел 1'!N174</f>
        <v>001.07.0002</v>
      </c>
      <c r="M58" s="9" t="str">
        <f>'Раздел 1'!O174</f>
        <v>50.03.00</v>
      </c>
      <c r="N58" s="746">
        <f>'Раздел 1'!P174</f>
        <v>0</v>
      </c>
      <c r="O58" s="746">
        <v>0</v>
      </c>
      <c r="P58" s="10">
        <f t="shared" si="0"/>
        <v>0</v>
      </c>
      <c r="Q58" s="747">
        <f>'Раздел 1'!Q174</f>
        <v>0</v>
      </c>
      <c r="R58" s="385">
        <v>0</v>
      </c>
      <c r="S58" s="10">
        <f t="shared" si="1"/>
        <v>0</v>
      </c>
      <c r="T58" s="747">
        <f>'Раздел 1'!R174</f>
        <v>0</v>
      </c>
      <c r="U58" s="385">
        <v>0</v>
      </c>
      <c r="V58" s="10">
        <f t="shared" si="2"/>
        <v>0</v>
      </c>
      <c r="W58" s="564"/>
      <c r="X58" s="557"/>
      <c r="Y58" s="557"/>
      <c r="Z58" s="557"/>
      <c r="AA58" s="557"/>
      <c r="AB58" s="557"/>
      <c r="AC58" s="557"/>
    </row>
    <row r="59" spans="1:29" s="11" customFormat="1" ht="24.75" customHeight="1" x14ac:dyDescent="0.25">
      <c r="A59" s="913" t="str">
        <f>'Раздел 1'!C175</f>
        <v>925</v>
      </c>
      <c r="B59" s="914" t="str">
        <f>'Раздел 1'!D175</f>
        <v>07</v>
      </c>
      <c r="C59" s="914" t="str">
        <f>'Раздел 1'!E175</f>
        <v>03</v>
      </c>
      <c r="D59" s="914" t="str">
        <f>'Раздел 1'!F175</f>
        <v>02</v>
      </c>
      <c r="E59" s="914" t="str">
        <f>'Раздел 1'!G175</f>
        <v>1</v>
      </c>
      <c r="F59" s="914" t="str">
        <f>'Раздел 1'!H175</f>
        <v>02</v>
      </c>
      <c r="G59" s="914" t="str">
        <f>'Раздел 1'!I175</f>
        <v>60860</v>
      </c>
      <c r="H59" s="915" t="str">
        <f>'Раздел 1'!J175</f>
        <v>119</v>
      </c>
      <c r="I59" s="62" t="str">
        <f>'Раздел 1'!K175</f>
        <v>225.00.00</v>
      </c>
      <c r="J59" s="62" t="str">
        <f>'Раздел 1'!L175</f>
        <v>000</v>
      </c>
      <c r="K59" s="62" t="str">
        <f>'Раздел 1'!M175</f>
        <v>00.00.00</v>
      </c>
      <c r="L59" s="62" t="str">
        <f>'Раздел 1'!N175</f>
        <v>001.07.0002</v>
      </c>
      <c r="M59" s="9" t="str">
        <f>'Раздел 1'!O175</f>
        <v>50.03.00</v>
      </c>
      <c r="N59" s="746">
        <f>'Раздел 1'!P175</f>
        <v>0</v>
      </c>
      <c r="O59" s="746">
        <v>0</v>
      </c>
      <c r="P59" s="10">
        <f t="shared" si="0"/>
        <v>0</v>
      </c>
      <c r="Q59" s="747">
        <f>'Раздел 1'!Q175</f>
        <v>0</v>
      </c>
      <c r="R59" s="385">
        <v>0</v>
      </c>
      <c r="S59" s="10">
        <f t="shared" si="1"/>
        <v>0</v>
      </c>
      <c r="T59" s="747">
        <f>'Раздел 1'!R175</f>
        <v>0</v>
      </c>
      <c r="U59" s="385">
        <v>0</v>
      </c>
      <c r="V59" s="10">
        <f t="shared" si="2"/>
        <v>0</v>
      </c>
      <c r="W59" s="564"/>
      <c r="X59" s="557"/>
      <c r="Y59" s="557"/>
      <c r="Z59" s="557"/>
      <c r="AA59" s="557"/>
      <c r="AB59" s="557"/>
      <c r="AC59" s="557"/>
    </row>
    <row r="60" spans="1:29" s="11" customFormat="1" ht="24.75" customHeight="1" x14ac:dyDescent="0.25">
      <c r="A60" s="913" t="str">
        <f>'Раздел 1'!C176</f>
        <v>925</v>
      </c>
      <c r="B60" s="914" t="str">
        <f>'Раздел 1'!D176</f>
        <v>07</v>
      </c>
      <c r="C60" s="914" t="str">
        <f>'Раздел 1'!E176</f>
        <v>02</v>
      </c>
      <c r="D60" s="914" t="str">
        <f>'Раздел 1'!F176</f>
        <v>02</v>
      </c>
      <c r="E60" s="914" t="str">
        <f>'Раздел 1'!G176</f>
        <v>1</v>
      </c>
      <c r="F60" s="914" t="str">
        <f>'Раздел 1'!H176</f>
        <v>02</v>
      </c>
      <c r="G60" s="914" t="str">
        <f>'Раздел 1'!I176</f>
        <v>00590</v>
      </c>
      <c r="H60" s="915" t="str">
        <f>'Раздел 1'!J176</f>
        <v>119</v>
      </c>
      <c r="I60" s="62" t="str">
        <f>'Раздел 1'!K176</f>
        <v>226.00.00</v>
      </c>
      <c r="J60" s="62" t="str">
        <f>'Раздел 1'!L176</f>
        <v>000</v>
      </c>
      <c r="K60" s="62" t="str">
        <f>'Раздел 1'!M176</f>
        <v>71.02.00</v>
      </c>
      <c r="L60" s="62" t="str">
        <f>'Раздел 1'!N176</f>
        <v>001.01.0001</v>
      </c>
      <c r="M60" s="9" t="str">
        <f>'Раздел 1'!O176</f>
        <v>50.01.00</v>
      </c>
      <c r="N60" s="746">
        <f>'Раздел 1'!P176</f>
        <v>0</v>
      </c>
      <c r="O60" s="746">
        <v>0</v>
      </c>
      <c r="P60" s="10">
        <f t="shared" si="0"/>
        <v>0</v>
      </c>
      <c r="Q60" s="747">
        <f>'Раздел 1'!Q176</f>
        <v>0</v>
      </c>
      <c r="R60" s="385">
        <v>0</v>
      </c>
      <c r="S60" s="10">
        <f t="shared" si="1"/>
        <v>0</v>
      </c>
      <c r="T60" s="747">
        <f>'Раздел 1'!R176</f>
        <v>0</v>
      </c>
      <c r="U60" s="385">
        <v>0</v>
      </c>
      <c r="V60" s="10">
        <f t="shared" si="2"/>
        <v>0</v>
      </c>
      <c r="W60" s="564"/>
      <c r="X60" s="557"/>
      <c r="Y60" s="557"/>
      <c r="Z60" s="557"/>
      <c r="AA60" s="557"/>
      <c r="AB60" s="557"/>
      <c r="AC60" s="557"/>
    </row>
    <row r="61" spans="1:29" s="11" customFormat="1" ht="24.75" customHeight="1" x14ac:dyDescent="0.25">
      <c r="A61" s="913" t="str">
        <f>'Раздел 1'!C177</f>
        <v>925</v>
      </c>
      <c r="B61" s="914" t="str">
        <f>'Раздел 1'!D177</f>
        <v>07</v>
      </c>
      <c r="C61" s="914" t="str">
        <f>'Раздел 1'!E177</f>
        <v>02</v>
      </c>
      <c r="D61" s="914" t="str">
        <f>'Раздел 1'!F177</f>
        <v>02</v>
      </c>
      <c r="E61" s="914" t="str">
        <f>'Раздел 1'!G177</f>
        <v>1</v>
      </c>
      <c r="F61" s="914" t="str">
        <f>'Раздел 1'!H177</f>
        <v>02</v>
      </c>
      <c r="G61" s="914" t="str">
        <f>'Раздел 1'!I177</f>
        <v>60860</v>
      </c>
      <c r="H61" s="915" t="str">
        <f>'Раздел 1'!J177</f>
        <v>119</v>
      </c>
      <c r="I61" s="62" t="str">
        <f>'Раздел 1'!K177</f>
        <v>226.00.00</v>
      </c>
      <c r="J61" s="62" t="str">
        <f>'Раздел 1'!L177</f>
        <v>000</v>
      </c>
      <c r="K61" s="62" t="str">
        <f>'Раздел 1'!M177</f>
        <v>00.00.00</v>
      </c>
      <c r="L61" s="62" t="str">
        <f>'Раздел 1'!N177</f>
        <v>001.07.0002</v>
      </c>
      <c r="M61" s="9" t="str">
        <f>'Раздел 1'!O177</f>
        <v>50.03.00</v>
      </c>
      <c r="N61" s="746">
        <f>'Раздел 1'!P177</f>
        <v>0</v>
      </c>
      <c r="O61" s="746">
        <v>0</v>
      </c>
      <c r="P61" s="10">
        <f t="shared" si="0"/>
        <v>0</v>
      </c>
      <c r="Q61" s="747">
        <f>'Раздел 1'!Q177</f>
        <v>0</v>
      </c>
      <c r="R61" s="385">
        <v>0</v>
      </c>
      <c r="S61" s="10">
        <f t="shared" si="1"/>
        <v>0</v>
      </c>
      <c r="T61" s="747">
        <f>'Раздел 1'!R177</f>
        <v>0</v>
      </c>
      <c r="U61" s="385">
        <v>0</v>
      </c>
      <c r="V61" s="10">
        <f t="shared" si="2"/>
        <v>0</v>
      </c>
      <c r="W61" s="564"/>
      <c r="X61" s="557"/>
      <c r="Y61" s="557"/>
      <c r="Z61" s="557"/>
      <c r="AA61" s="557"/>
      <c r="AB61" s="557"/>
      <c r="AC61" s="557"/>
    </row>
    <row r="62" spans="1:29" s="11" customFormat="1" ht="24.75" customHeight="1" x14ac:dyDescent="0.25">
      <c r="A62" s="913" t="str">
        <f>'Раздел 1'!C178</f>
        <v>925</v>
      </c>
      <c r="B62" s="914" t="str">
        <f>'Раздел 1'!D178</f>
        <v>07</v>
      </c>
      <c r="C62" s="914" t="str">
        <f>'Раздел 1'!E178</f>
        <v>03</v>
      </c>
      <c r="D62" s="914" t="str">
        <f>'Раздел 1'!F178</f>
        <v>02</v>
      </c>
      <c r="E62" s="914" t="str">
        <f>'Раздел 1'!G178</f>
        <v>1</v>
      </c>
      <c r="F62" s="914" t="str">
        <f>'Раздел 1'!H178</f>
        <v>02</v>
      </c>
      <c r="G62" s="914" t="str">
        <f>'Раздел 1'!I178</f>
        <v>60860</v>
      </c>
      <c r="H62" s="915" t="str">
        <f>'Раздел 1'!J178</f>
        <v>119</v>
      </c>
      <c r="I62" s="62" t="str">
        <f>'Раздел 1'!K178</f>
        <v>226.00.00</v>
      </c>
      <c r="J62" s="62" t="str">
        <f>'Раздел 1'!L178</f>
        <v>000</v>
      </c>
      <c r="K62" s="62" t="str">
        <f>'Раздел 1'!M178</f>
        <v>00.00.00</v>
      </c>
      <c r="L62" s="62" t="str">
        <f>'Раздел 1'!N178</f>
        <v>001.07.0002</v>
      </c>
      <c r="M62" s="9" t="str">
        <f>'Раздел 1'!O178</f>
        <v>50.03.00</v>
      </c>
      <c r="N62" s="746">
        <f>'Раздел 1'!P178</f>
        <v>0</v>
      </c>
      <c r="O62" s="746">
        <v>0</v>
      </c>
      <c r="P62" s="10">
        <f t="shared" si="0"/>
        <v>0</v>
      </c>
      <c r="Q62" s="747">
        <f>'Раздел 1'!Q178</f>
        <v>0</v>
      </c>
      <c r="R62" s="385">
        <v>0</v>
      </c>
      <c r="S62" s="10">
        <f t="shared" si="1"/>
        <v>0</v>
      </c>
      <c r="T62" s="747">
        <f>'Раздел 1'!R178</f>
        <v>0</v>
      </c>
      <c r="U62" s="385">
        <v>0</v>
      </c>
      <c r="V62" s="10">
        <f t="shared" si="2"/>
        <v>0</v>
      </c>
      <c r="W62" s="564"/>
      <c r="X62" s="557"/>
      <c r="Y62" s="557"/>
      <c r="Z62" s="557"/>
      <c r="AA62" s="557"/>
      <c r="AB62" s="557"/>
      <c r="AC62" s="557"/>
    </row>
    <row r="63" spans="1:29" s="11" customFormat="1" ht="24.75" customHeight="1" x14ac:dyDescent="0.25">
      <c r="A63" s="913" t="str">
        <f>'Раздел 1'!C179</f>
        <v>925</v>
      </c>
      <c r="B63" s="914" t="str">
        <f>'Раздел 1'!D179</f>
        <v>07</v>
      </c>
      <c r="C63" s="914" t="str">
        <f>'Раздел 1'!E179</f>
        <v>02</v>
      </c>
      <c r="D63" s="914" t="str">
        <f>'Раздел 1'!F179</f>
        <v>02</v>
      </c>
      <c r="E63" s="914" t="str">
        <f>'Раздел 1'!G179</f>
        <v>1</v>
      </c>
      <c r="F63" s="914" t="str">
        <f>'Раздел 1'!H179</f>
        <v>02</v>
      </c>
      <c r="G63" s="914" t="str">
        <f>'Раздел 1'!I179</f>
        <v>00590</v>
      </c>
      <c r="H63" s="915" t="str">
        <f>'Раздел 1'!J179</f>
        <v>119</v>
      </c>
      <c r="I63" s="62" t="str">
        <f>'Раздел 1'!K179</f>
        <v>310.00.00</v>
      </c>
      <c r="J63" s="62" t="str">
        <f>'Раздел 1'!L179</f>
        <v>000</v>
      </c>
      <c r="K63" s="62" t="str">
        <f>'Раздел 1'!M179</f>
        <v>71.02.00</v>
      </c>
      <c r="L63" s="62" t="str">
        <f>'Раздел 1'!N179</f>
        <v>001.01.0001</v>
      </c>
      <c r="M63" s="9" t="str">
        <f>'Раздел 1'!O179</f>
        <v>50.01.00</v>
      </c>
      <c r="N63" s="746">
        <f>'Раздел 1'!P179</f>
        <v>0</v>
      </c>
      <c r="O63" s="746">
        <v>0</v>
      </c>
      <c r="P63" s="10">
        <f t="shared" si="0"/>
        <v>0</v>
      </c>
      <c r="Q63" s="747">
        <f>'Раздел 1'!Q179</f>
        <v>0</v>
      </c>
      <c r="R63" s="385">
        <v>0</v>
      </c>
      <c r="S63" s="10">
        <f t="shared" si="1"/>
        <v>0</v>
      </c>
      <c r="T63" s="747">
        <f>'Раздел 1'!R179</f>
        <v>0</v>
      </c>
      <c r="U63" s="385">
        <v>0</v>
      </c>
      <c r="V63" s="10">
        <f t="shared" si="2"/>
        <v>0</v>
      </c>
      <c r="W63" s="564"/>
      <c r="X63" s="557"/>
      <c r="Y63" s="557"/>
      <c r="Z63" s="557"/>
      <c r="AA63" s="557"/>
      <c r="AB63" s="557"/>
      <c r="AC63" s="557"/>
    </row>
    <row r="64" spans="1:29" s="11" customFormat="1" ht="24.75" customHeight="1" x14ac:dyDescent="0.25">
      <c r="A64" s="913" t="str">
        <f>'Раздел 1'!C180</f>
        <v>925</v>
      </c>
      <c r="B64" s="914" t="str">
        <f>'Раздел 1'!D180</f>
        <v>07</v>
      </c>
      <c r="C64" s="914" t="str">
        <f>'Раздел 1'!E180</f>
        <v>02</v>
      </c>
      <c r="D64" s="914" t="str">
        <f>'Раздел 1'!F180</f>
        <v>02</v>
      </c>
      <c r="E64" s="914" t="str">
        <f>'Раздел 1'!G180</f>
        <v>1</v>
      </c>
      <c r="F64" s="914" t="str">
        <f>'Раздел 1'!H180</f>
        <v>02</v>
      </c>
      <c r="G64" s="914" t="str">
        <f>'Раздел 1'!I180</f>
        <v>60860</v>
      </c>
      <c r="H64" s="915" t="str">
        <f>'Раздел 1'!J180</f>
        <v>119</v>
      </c>
      <c r="I64" s="62" t="str">
        <f>'Раздел 1'!K180</f>
        <v>310.00.00</v>
      </c>
      <c r="J64" s="62" t="str">
        <f>'Раздел 1'!L180</f>
        <v>000</v>
      </c>
      <c r="K64" s="62" t="str">
        <f>'Раздел 1'!M180</f>
        <v>00.00.00</v>
      </c>
      <c r="L64" s="62" t="str">
        <f>'Раздел 1'!N180</f>
        <v>001.07.0002</v>
      </c>
      <c r="M64" s="9" t="str">
        <f>'Раздел 1'!O180</f>
        <v>50.03.00</v>
      </c>
      <c r="N64" s="746">
        <f>'Раздел 1'!P180</f>
        <v>0</v>
      </c>
      <c r="O64" s="746">
        <v>0</v>
      </c>
      <c r="P64" s="10">
        <f t="shared" si="0"/>
        <v>0</v>
      </c>
      <c r="Q64" s="747">
        <f>'Раздел 1'!Q180</f>
        <v>0</v>
      </c>
      <c r="R64" s="385">
        <v>0</v>
      </c>
      <c r="S64" s="10">
        <f t="shared" si="1"/>
        <v>0</v>
      </c>
      <c r="T64" s="747">
        <f>'Раздел 1'!R180</f>
        <v>0</v>
      </c>
      <c r="U64" s="385">
        <v>0</v>
      </c>
      <c r="V64" s="10">
        <f t="shared" si="2"/>
        <v>0</v>
      </c>
      <c r="W64" s="564"/>
      <c r="X64" s="557"/>
      <c r="Y64" s="557"/>
      <c r="Z64" s="557"/>
      <c r="AA64" s="557"/>
      <c r="AB64" s="557"/>
      <c r="AC64" s="557"/>
    </row>
    <row r="65" spans="1:29" s="11" customFormat="1" ht="24.75" customHeight="1" x14ac:dyDescent="0.25">
      <c r="A65" s="913" t="str">
        <f>'Раздел 1'!C181</f>
        <v>925</v>
      </c>
      <c r="B65" s="914" t="str">
        <f>'Раздел 1'!D181</f>
        <v>07</v>
      </c>
      <c r="C65" s="914" t="str">
        <f>'Раздел 1'!E181</f>
        <v>03</v>
      </c>
      <c r="D65" s="914" t="str">
        <f>'Раздел 1'!F181</f>
        <v>02</v>
      </c>
      <c r="E65" s="914" t="str">
        <f>'Раздел 1'!G181</f>
        <v>1</v>
      </c>
      <c r="F65" s="914" t="str">
        <f>'Раздел 1'!H181</f>
        <v>02</v>
      </c>
      <c r="G65" s="914" t="str">
        <f>'Раздел 1'!I181</f>
        <v>60860</v>
      </c>
      <c r="H65" s="915" t="str">
        <f>'Раздел 1'!J181</f>
        <v>119</v>
      </c>
      <c r="I65" s="62" t="str">
        <f>'Раздел 1'!K181</f>
        <v>310.00.00</v>
      </c>
      <c r="J65" s="62" t="str">
        <f>'Раздел 1'!L181</f>
        <v>000</v>
      </c>
      <c r="K65" s="62" t="str">
        <f>'Раздел 1'!M181</f>
        <v>00.00.00</v>
      </c>
      <c r="L65" s="62" t="str">
        <f>'Раздел 1'!N181</f>
        <v>001.07.0002</v>
      </c>
      <c r="M65" s="9" t="str">
        <f>'Раздел 1'!O181</f>
        <v>50.03.00</v>
      </c>
      <c r="N65" s="746">
        <f>'Раздел 1'!P181</f>
        <v>0</v>
      </c>
      <c r="O65" s="746">
        <v>0</v>
      </c>
      <c r="P65" s="10">
        <f t="shared" si="0"/>
        <v>0</v>
      </c>
      <c r="Q65" s="747">
        <f>'Раздел 1'!Q181</f>
        <v>0</v>
      </c>
      <c r="R65" s="385">
        <v>0</v>
      </c>
      <c r="S65" s="10">
        <f t="shared" si="1"/>
        <v>0</v>
      </c>
      <c r="T65" s="747">
        <f>'Раздел 1'!R181</f>
        <v>0</v>
      </c>
      <c r="U65" s="385">
        <v>0</v>
      </c>
      <c r="V65" s="10">
        <f t="shared" si="2"/>
        <v>0</v>
      </c>
      <c r="W65" s="564"/>
      <c r="X65" s="557"/>
      <c r="Y65" s="557"/>
      <c r="Z65" s="557"/>
      <c r="AA65" s="557"/>
      <c r="AB65" s="557"/>
      <c r="AC65" s="557"/>
    </row>
    <row r="66" spans="1:29" s="11" customFormat="1" ht="24.75" customHeight="1" x14ac:dyDescent="0.25">
      <c r="A66" s="913" t="str">
        <f>'Раздел 1'!C182</f>
        <v>925</v>
      </c>
      <c r="B66" s="914" t="str">
        <f>'Раздел 1'!D182</f>
        <v>07</v>
      </c>
      <c r="C66" s="914" t="str">
        <f>'Раздел 1'!E182</f>
        <v>02</v>
      </c>
      <c r="D66" s="914" t="str">
        <f>'Раздел 1'!F182</f>
        <v>02</v>
      </c>
      <c r="E66" s="914" t="str">
        <f>'Раздел 1'!G182</f>
        <v>1</v>
      </c>
      <c r="F66" s="914" t="str">
        <f>'Раздел 1'!H182</f>
        <v>02</v>
      </c>
      <c r="G66" s="914" t="str">
        <f>'Раздел 1'!I182</f>
        <v>00590</v>
      </c>
      <c r="H66" s="915" t="str">
        <f>'Раздел 1'!J182</f>
        <v>119</v>
      </c>
      <c r="I66" s="62" t="str">
        <f>'Раздел 1'!K182</f>
        <v>341.00.00</v>
      </c>
      <c r="J66" s="62" t="str">
        <f>'Раздел 1'!L182</f>
        <v>000</v>
      </c>
      <c r="K66" s="62" t="str">
        <f>'Раздел 1'!M182</f>
        <v>71.02.00</v>
      </c>
      <c r="L66" s="62" t="str">
        <f>'Раздел 1'!N182</f>
        <v>001.01.0001</v>
      </c>
      <c r="M66" s="9" t="str">
        <f>'Раздел 1'!O182</f>
        <v>50.01.00</v>
      </c>
      <c r="N66" s="746">
        <f>'Раздел 1'!P182</f>
        <v>0</v>
      </c>
      <c r="O66" s="746">
        <v>0</v>
      </c>
      <c r="P66" s="10">
        <f t="shared" si="0"/>
        <v>0</v>
      </c>
      <c r="Q66" s="747">
        <f>'Раздел 1'!Q182</f>
        <v>0</v>
      </c>
      <c r="R66" s="385">
        <v>0</v>
      </c>
      <c r="S66" s="10">
        <f t="shared" si="1"/>
        <v>0</v>
      </c>
      <c r="T66" s="747">
        <f>'Раздел 1'!R182</f>
        <v>0</v>
      </c>
      <c r="U66" s="385">
        <v>0</v>
      </c>
      <c r="V66" s="10">
        <f t="shared" si="2"/>
        <v>0</v>
      </c>
      <c r="W66" s="564"/>
      <c r="X66" s="557"/>
      <c r="Y66" s="557"/>
      <c r="Z66" s="557"/>
      <c r="AA66" s="557"/>
      <c r="AB66" s="557"/>
      <c r="AC66" s="557"/>
    </row>
    <row r="67" spans="1:29" s="11" customFormat="1" ht="24.75" customHeight="1" x14ac:dyDescent="0.25">
      <c r="A67" s="913" t="str">
        <f>'Раздел 1'!C183</f>
        <v>925</v>
      </c>
      <c r="B67" s="914" t="str">
        <f>'Раздел 1'!D183</f>
        <v>07</v>
      </c>
      <c r="C67" s="914" t="str">
        <f>'Раздел 1'!E183</f>
        <v>02</v>
      </c>
      <c r="D67" s="914" t="str">
        <f>'Раздел 1'!F183</f>
        <v>02</v>
      </c>
      <c r="E67" s="914" t="str">
        <f>'Раздел 1'!G183</f>
        <v>1</v>
      </c>
      <c r="F67" s="914" t="str">
        <f>'Раздел 1'!H183</f>
        <v>02</v>
      </c>
      <c r="G67" s="914" t="str">
        <f>'Раздел 1'!I183</f>
        <v>60860</v>
      </c>
      <c r="H67" s="915" t="str">
        <f>'Раздел 1'!J183</f>
        <v>119</v>
      </c>
      <c r="I67" s="62" t="str">
        <f>'Раздел 1'!K183</f>
        <v>341.00.00</v>
      </c>
      <c r="J67" s="62" t="str">
        <f>'Раздел 1'!L183</f>
        <v>000</v>
      </c>
      <c r="K67" s="62" t="str">
        <f>'Раздел 1'!M183</f>
        <v>00.00.00</v>
      </c>
      <c r="L67" s="62" t="str">
        <f>'Раздел 1'!N183</f>
        <v>001.07.0002</v>
      </c>
      <c r="M67" s="9" t="str">
        <f>'Раздел 1'!O183</f>
        <v>50.03.00</v>
      </c>
      <c r="N67" s="746">
        <f>'Раздел 1'!P183</f>
        <v>0</v>
      </c>
      <c r="O67" s="746">
        <v>0</v>
      </c>
      <c r="P67" s="10">
        <f t="shared" si="0"/>
        <v>0</v>
      </c>
      <c r="Q67" s="747">
        <f>'Раздел 1'!Q183</f>
        <v>0</v>
      </c>
      <c r="R67" s="385">
        <v>0</v>
      </c>
      <c r="S67" s="10">
        <f t="shared" si="1"/>
        <v>0</v>
      </c>
      <c r="T67" s="747">
        <f>'Раздел 1'!R183</f>
        <v>0</v>
      </c>
      <c r="U67" s="385">
        <v>0</v>
      </c>
      <c r="V67" s="10">
        <f t="shared" si="2"/>
        <v>0</v>
      </c>
      <c r="W67" s="564"/>
      <c r="X67" s="557"/>
      <c r="Y67" s="557"/>
      <c r="Z67" s="557"/>
      <c r="AA67" s="557"/>
      <c r="AB67" s="557"/>
      <c r="AC67" s="557"/>
    </row>
    <row r="68" spans="1:29" s="11" customFormat="1" ht="24.75" customHeight="1" x14ac:dyDescent="0.25">
      <c r="A68" s="913" t="str">
        <f>'Раздел 1'!C184</f>
        <v>925</v>
      </c>
      <c r="B68" s="914" t="str">
        <f>'Раздел 1'!D184</f>
        <v>07</v>
      </c>
      <c r="C68" s="914" t="str">
        <f>'Раздел 1'!E184</f>
        <v>03</v>
      </c>
      <c r="D68" s="914" t="str">
        <f>'Раздел 1'!F184</f>
        <v>02</v>
      </c>
      <c r="E68" s="914" t="str">
        <f>'Раздел 1'!G184</f>
        <v>1</v>
      </c>
      <c r="F68" s="914" t="str">
        <f>'Раздел 1'!H184</f>
        <v>02</v>
      </c>
      <c r="G68" s="914" t="str">
        <f>'Раздел 1'!I184</f>
        <v>60860</v>
      </c>
      <c r="H68" s="915" t="str">
        <f>'Раздел 1'!J184</f>
        <v>119</v>
      </c>
      <c r="I68" s="62" t="str">
        <f>'Раздел 1'!K184</f>
        <v>341.00.00</v>
      </c>
      <c r="J68" s="62" t="str">
        <f>'Раздел 1'!L184</f>
        <v>000</v>
      </c>
      <c r="K68" s="62" t="str">
        <f>'Раздел 1'!M184</f>
        <v>00.00.00</v>
      </c>
      <c r="L68" s="62" t="str">
        <f>'Раздел 1'!N184</f>
        <v>001.07.0002</v>
      </c>
      <c r="M68" s="9" t="str">
        <f>'Раздел 1'!O184</f>
        <v>50.03.00</v>
      </c>
      <c r="N68" s="746">
        <f>'Раздел 1'!P184</f>
        <v>0</v>
      </c>
      <c r="O68" s="746">
        <v>0</v>
      </c>
      <c r="P68" s="10">
        <f t="shared" si="0"/>
        <v>0</v>
      </c>
      <c r="Q68" s="747">
        <f>'Раздел 1'!Q184</f>
        <v>0</v>
      </c>
      <c r="R68" s="385">
        <v>0</v>
      </c>
      <c r="S68" s="10">
        <f t="shared" si="1"/>
        <v>0</v>
      </c>
      <c r="T68" s="747">
        <f>'Раздел 1'!R184</f>
        <v>0</v>
      </c>
      <c r="U68" s="385">
        <v>0</v>
      </c>
      <c r="V68" s="10">
        <f t="shared" si="2"/>
        <v>0</v>
      </c>
      <c r="W68" s="564"/>
      <c r="X68" s="557"/>
      <c r="Y68" s="557"/>
      <c r="Z68" s="557"/>
      <c r="AA68" s="557"/>
      <c r="AB68" s="557"/>
      <c r="AC68" s="557"/>
    </row>
    <row r="69" spans="1:29" s="11" customFormat="1" ht="24.75" customHeight="1" x14ac:dyDescent="0.25">
      <c r="A69" s="913" t="str">
        <f>'Раздел 1'!C185</f>
        <v>925</v>
      </c>
      <c r="B69" s="914" t="str">
        <f>'Раздел 1'!D185</f>
        <v>07</v>
      </c>
      <c r="C69" s="914" t="str">
        <f>'Раздел 1'!E185</f>
        <v>02</v>
      </c>
      <c r="D69" s="914" t="str">
        <f>'Раздел 1'!F185</f>
        <v>02</v>
      </c>
      <c r="E69" s="914" t="str">
        <f>'Раздел 1'!G185</f>
        <v>1</v>
      </c>
      <c r="F69" s="914" t="str">
        <f>'Раздел 1'!H185</f>
        <v>02</v>
      </c>
      <c r="G69" s="914" t="str">
        <f>'Раздел 1'!I185</f>
        <v>00590</v>
      </c>
      <c r="H69" s="915" t="str">
        <f>'Раздел 1'!J185</f>
        <v>119</v>
      </c>
      <c r="I69" s="62" t="str">
        <f>'Раздел 1'!K185</f>
        <v>345.00.00</v>
      </c>
      <c r="J69" s="62" t="str">
        <f>'Раздел 1'!L185</f>
        <v>000</v>
      </c>
      <c r="K69" s="62" t="str">
        <f>'Раздел 1'!M185</f>
        <v>71.02.00</v>
      </c>
      <c r="L69" s="62" t="str">
        <f>'Раздел 1'!N185</f>
        <v>001.01.0001</v>
      </c>
      <c r="M69" s="9" t="str">
        <f>'Раздел 1'!O185</f>
        <v>50.01.00</v>
      </c>
      <c r="N69" s="746">
        <f>'Раздел 1'!P185</f>
        <v>0</v>
      </c>
      <c r="O69" s="746">
        <v>0</v>
      </c>
      <c r="P69" s="10">
        <f t="shared" si="0"/>
        <v>0</v>
      </c>
      <c r="Q69" s="747">
        <f>'Раздел 1'!Q185</f>
        <v>0</v>
      </c>
      <c r="R69" s="385">
        <v>0</v>
      </c>
      <c r="S69" s="10">
        <f t="shared" si="1"/>
        <v>0</v>
      </c>
      <c r="T69" s="747">
        <f>'Раздел 1'!R185</f>
        <v>0</v>
      </c>
      <c r="U69" s="385">
        <v>0</v>
      </c>
      <c r="V69" s="10">
        <f t="shared" si="2"/>
        <v>0</v>
      </c>
      <c r="W69" s="564"/>
      <c r="X69" s="557"/>
      <c r="Y69" s="557"/>
      <c r="Z69" s="557"/>
      <c r="AA69" s="557"/>
      <c r="AB69" s="557"/>
      <c r="AC69" s="557"/>
    </row>
    <row r="70" spans="1:29" s="11" customFormat="1" ht="24.75" customHeight="1" x14ac:dyDescent="0.25">
      <c r="A70" s="913" t="str">
        <f>'Раздел 1'!C186</f>
        <v>925</v>
      </c>
      <c r="B70" s="914" t="str">
        <f>'Раздел 1'!D186</f>
        <v>07</v>
      </c>
      <c r="C70" s="914" t="str">
        <f>'Раздел 1'!E186</f>
        <v>02</v>
      </c>
      <c r="D70" s="914" t="str">
        <f>'Раздел 1'!F186</f>
        <v>02</v>
      </c>
      <c r="E70" s="914" t="str">
        <f>'Раздел 1'!G186</f>
        <v>1</v>
      </c>
      <c r="F70" s="914" t="str">
        <f>'Раздел 1'!H186</f>
        <v>02</v>
      </c>
      <c r="G70" s="914" t="str">
        <f>'Раздел 1'!I186</f>
        <v>60860</v>
      </c>
      <c r="H70" s="915" t="str">
        <f>'Раздел 1'!J186</f>
        <v>119</v>
      </c>
      <c r="I70" s="62" t="str">
        <f>'Раздел 1'!K186</f>
        <v>345.00.00</v>
      </c>
      <c r="J70" s="62" t="str">
        <f>'Раздел 1'!L186</f>
        <v>000</v>
      </c>
      <c r="K70" s="62" t="str">
        <f>'Раздел 1'!M186</f>
        <v>00.00.00</v>
      </c>
      <c r="L70" s="62" t="str">
        <f>'Раздел 1'!N186</f>
        <v>001.07.0002</v>
      </c>
      <c r="M70" s="9" t="str">
        <f>'Раздел 1'!O186</f>
        <v>50.03.00</v>
      </c>
      <c r="N70" s="746">
        <f>'Раздел 1'!P186</f>
        <v>0</v>
      </c>
      <c r="O70" s="746">
        <v>0</v>
      </c>
      <c r="P70" s="10">
        <f t="shared" si="0"/>
        <v>0</v>
      </c>
      <c r="Q70" s="747">
        <f>'Раздел 1'!Q186</f>
        <v>0</v>
      </c>
      <c r="R70" s="385">
        <v>0</v>
      </c>
      <c r="S70" s="10">
        <f t="shared" si="1"/>
        <v>0</v>
      </c>
      <c r="T70" s="747">
        <f>'Раздел 1'!R186</f>
        <v>0</v>
      </c>
      <c r="U70" s="385">
        <v>0</v>
      </c>
      <c r="V70" s="10">
        <f t="shared" si="2"/>
        <v>0</v>
      </c>
      <c r="W70" s="564"/>
      <c r="X70" s="557"/>
      <c r="Y70" s="557"/>
      <c r="Z70" s="557"/>
      <c r="AA70" s="557"/>
      <c r="AB70" s="557"/>
      <c r="AC70" s="557"/>
    </row>
    <row r="71" spans="1:29" s="11" customFormat="1" ht="24.75" customHeight="1" x14ac:dyDescent="0.25">
      <c r="A71" s="913" t="str">
        <f>'Раздел 1'!C187</f>
        <v>925</v>
      </c>
      <c r="B71" s="914" t="str">
        <f>'Раздел 1'!D187</f>
        <v>07</v>
      </c>
      <c r="C71" s="914" t="str">
        <f>'Раздел 1'!E187</f>
        <v>03</v>
      </c>
      <c r="D71" s="914" t="str">
        <f>'Раздел 1'!F187</f>
        <v>02</v>
      </c>
      <c r="E71" s="914" t="str">
        <f>'Раздел 1'!G187</f>
        <v>1</v>
      </c>
      <c r="F71" s="914" t="str">
        <f>'Раздел 1'!H187</f>
        <v>02</v>
      </c>
      <c r="G71" s="914" t="str">
        <f>'Раздел 1'!I187</f>
        <v>60860</v>
      </c>
      <c r="H71" s="915" t="str">
        <f>'Раздел 1'!J187</f>
        <v>119</v>
      </c>
      <c r="I71" s="62" t="str">
        <f>'Раздел 1'!K187</f>
        <v>345.00.00</v>
      </c>
      <c r="J71" s="62" t="str">
        <f>'Раздел 1'!L187</f>
        <v>000</v>
      </c>
      <c r="K71" s="62" t="str">
        <f>'Раздел 1'!M187</f>
        <v>00.00.00</v>
      </c>
      <c r="L71" s="62" t="str">
        <f>'Раздел 1'!N187</f>
        <v>001.07.0002</v>
      </c>
      <c r="M71" s="9" t="str">
        <f>'Раздел 1'!O187</f>
        <v>50.03.00</v>
      </c>
      <c r="N71" s="746">
        <f>'Раздел 1'!P187</f>
        <v>0</v>
      </c>
      <c r="O71" s="746">
        <v>0</v>
      </c>
      <c r="P71" s="10">
        <f t="shared" si="0"/>
        <v>0</v>
      </c>
      <c r="Q71" s="747">
        <f>'Раздел 1'!Q187</f>
        <v>0</v>
      </c>
      <c r="R71" s="385">
        <v>0</v>
      </c>
      <c r="S71" s="10">
        <f t="shared" si="1"/>
        <v>0</v>
      </c>
      <c r="T71" s="747">
        <f>'Раздел 1'!R187</f>
        <v>0</v>
      </c>
      <c r="U71" s="385">
        <v>0</v>
      </c>
      <c r="V71" s="10">
        <f t="shared" si="2"/>
        <v>0</v>
      </c>
      <c r="W71" s="564"/>
      <c r="X71" s="557"/>
      <c r="Y71" s="557"/>
      <c r="Z71" s="557"/>
      <c r="AA71" s="557"/>
      <c r="AB71" s="557"/>
      <c r="AC71" s="557"/>
    </row>
    <row r="72" spans="1:29" s="11" customFormat="1" ht="24.75" customHeight="1" x14ac:dyDescent="0.25">
      <c r="A72" s="913" t="str">
        <f>'Раздел 1'!C188</f>
        <v>925</v>
      </c>
      <c r="B72" s="914" t="str">
        <f>'Раздел 1'!D188</f>
        <v>07</v>
      </c>
      <c r="C72" s="914" t="str">
        <f>'Раздел 1'!E188</f>
        <v>02</v>
      </c>
      <c r="D72" s="914" t="str">
        <f>'Раздел 1'!F188</f>
        <v>02</v>
      </c>
      <c r="E72" s="914" t="str">
        <f>'Раздел 1'!G188</f>
        <v>1</v>
      </c>
      <c r="F72" s="914" t="str">
        <f>'Раздел 1'!H188</f>
        <v>02</v>
      </c>
      <c r="G72" s="914" t="str">
        <f>'Раздел 1'!I188</f>
        <v>00590</v>
      </c>
      <c r="H72" s="915" t="str">
        <f>'Раздел 1'!J188</f>
        <v>119</v>
      </c>
      <c r="I72" s="62" t="str">
        <f>'Раздел 1'!K188</f>
        <v>346.00.00</v>
      </c>
      <c r="J72" s="62" t="str">
        <f>'Раздел 1'!L188</f>
        <v>000</v>
      </c>
      <c r="K72" s="62" t="str">
        <f>'Раздел 1'!M188</f>
        <v>71.02.00</v>
      </c>
      <c r="L72" s="62" t="str">
        <f>'Раздел 1'!N188</f>
        <v>001.01.0001</v>
      </c>
      <c r="M72" s="9" t="str">
        <f>'Раздел 1'!O188</f>
        <v>50.01.00</v>
      </c>
      <c r="N72" s="746">
        <f>'Раздел 1'!P188</f>
        <v>0</v>
      </c>
      <c r="O72" s="746">
        <v>0</v>
      </c>
      <c r="P72" s="10">
        <f t="shared" si="0"/>
        <v>0</v>
      </c>
      <c r="Q72" s="747">
        <f>'Раздел 1'!Q188</f>
        <v>0</v>
      </c>
      <c r="R72" s="385">
        <v>0</v>
      </c>
      <c r="S72" s="10">
        <f t="shared" si="1"/>
        <v>0</v>
      </c>
      <c r="T72" s="747">
        <f>'Раздел 1'!R188</f>
        <v>0</v>
      </c>
      <c r="U72" s="385">
        <v>0</v>
      </c>
      <c r="V72" s="10">
        <f t="shared" si="2"/>
        <v>0</v>
      </c>
      <c r="W72" s="564"/>
      <c r="X72" s="557"/>
      <c r="Y72" s="557"/>
      <c r="Z72" s="557"/>
      <c r="AA72" s="557"/>
      <c r="AB72" s="557"/>
      <c r="AC72" s="557"/>
    </row>
    <row r="73" spans="1:29" s="11" customFormat="1" ht="24.75" customHeight="1" x14ac:dyDescent="0.25">
      <c r="A73" s="913" t="str">
        <f>'Раздел 1'!C189</f>
        <v>925</v>
      </c>
      <c r="B73" s="914" t="str">
        <f>'Раздел 1'!D189</f>
        <v>07</v>
      </c>
      <c r="C73" s="914" t="str">
        <f>'Раздел 1'!E189</f>
        <v>02</v>
      </c>
      <c r="D73" s="914" t="str">
        <f>'Раздел 1'!F189</f>
        <v>02</v>
      </c>
      <c r="E73" s="914" t="str">
        <f>'Раздел 1'!G189</f>
        <v>1</v>
      </c>
      <c r="F73" s="914" t="str">
        <f>'Раздел 1'!H189</f>
        <v>02</v>
      </c>
      <c r="G73" s="914" t="str">
        <f>'Раздел 1'!I189</f>
        <v>60860</v>
      </c>
      <c r="H73" s="915" t="str">
        <f>'Раздел 1'!J189</f>
        <v>119</v>
      </c>
      <c r="I73" s="62" t="str">
        <f>'Раздел 1'!K189</f>
        <v>346.00.00</v>
      </c>
      <c r="J73" s="62" t="str">
        <f>'Раздел 1'!L189</f>
        <v>000</v>
      </c>
      <c r="K73" s="62" t="str">
        <f>'Раздел 1'!M189</f>
        <v>00.00.00</v>
      </c>
      <c r="L73" s="62" t="str">
        <f>'Раздел 1'!N189</f>
        <v>001.07.0002</v>
      </c>
      <c r="M73" s="9" t="str">
        <f>'Раздел 1'!O189</f>
        <v>50.03.00</v>
      </c>
      <c r="N73" s="746">
        <f>'Раздел 1'!P189</f>
        <v>0</v>
      </c>
      <c r="O73" s="746">
        <v>0</v>
      </c>
      <c r="P73" s="10">
        <f t="shared" ref="P73:P136" si="3">N73-O73</f>
        <v>0</v>
      </c>
      <c r="Q73" s="747">
        <f>'Раздел 1'!Q189</f>
        <v>0</v>
      </c>
      <c r="R73" s="385">
        <v>0</v>
      </c>
      <c r="S73" s="10">
        <f t="shared" ref="S73:S136" si="4">Q73-R73</f>
        <v>0</v>
      </c>
      <c r="T73" s="747">
        <f>'Раздел 1'!R189</f>
        <v>0</v>
      </c>
      <c r="U73" s="385">
        <v>0</v>
      </c>
      <c r="V73" s="10">
        <f t="shared" ref="V73:V136" si="5">T73-U73</f>
        <v>0</v>
      </c>
      <c r="W73" s="564"/>
      <c r="X73" s="557"/>
      <c r="Y73" s="557"/>
      <c r="Z73" s="557"/>
      <c r="AA73" s="557"/>
      <c r="AB73" s="557"/>
      <c r="AC73" s="557"/>
    </row>
    <row r="74" spans="1:29" s="11" customFormat="1" ht="24.75" customHeight="1" x14ac:dyDescent="0.25">
      <c r="A74" s="913" t="str">
        <f>'Раздел 1'!C190</f>
        <v>925</v>
      </c>
      <c r="B74" s="914" t="str">
        <f>'Раздел 1'!D190</f>
        <v>07</v>
      </c>
      <c r="C74" s="914" t="str">
        <f>'Раздел 1'!E190</f>
        <v>03</v>
      </c>
      <c r="D74" s="914" t="str">
        <f>'Раздел 1'!F190</f>
        <v>02</v>
      </c>
      <c r="E74" s="914" t="str">
        <f>'Раздел 1'!G190</f>
        <v>1</v>
      </c>
      <c r="F74" s="914" t="str">
        <f>'Раздел 1'!H190</f>
        <v>02</v>
      </c>
      <c r="G74" s="914" t="str">
        <f>'Раздел 1'!I190</f>
        <v>60860</v>
      </c>
      <c r="H74" s="915" t="str">
        <f>'Раздел 1'!J190</f>
        <v>119</v>
      </c>
      <c r="I74" s="62" t="str">
        <f>'Раздел 1'!K190</f>
        <v>346.00.00</v>
      </c>
      <c r="J74" s="62" t="str">
        <f>'Раздел 1'!L190</f>
        <v>000</v>
      </c>
      <c r="K74" s="62" t="str">
        <f>'Раздел 1'!M190</f>
        <v>00.00.00</v>
      </c>
      <c r="L74" s="62" t="str">
        <f>'Раздел 1'!N190</f>
        <v>001.07.0002</v>
      </c>
      <c r="M74" s="9" t="str">
        <f>'Раздел 1'!O190</f>
        <v>50.03.00</v>
      </c>
      <c r="N74" s="746">
        <f>'Раздел 1'!P190</f>
        <v>0</v>
      </c>
      <c r="O74" s="746">
        <v>0</v>
      </c>
      <c r="P74" s="10">
        <f t="shared" si="3"/>
        <v>0</v>
      </c>
      <c r="Q74" s="747">
        <f>'Раздел 1'!Q190</f>
        <v>0</v>
      </c>
      <c r="R74" s="385">
        <v>0</v>
      </c>
      <c r="S74" s="10">
        <f t="shared" si="4"/>
        <v>0</v>
      </c>
      <c r="T74" s="747">
        <f>'Раздел 1'!R190</f>
        <v>0</v>
      </c>
      <c r="U74" s="385">
        <v>0</v>
      </c>
      <c r="V74" s="10">
        <f t="shared" si="5"/>
        <v>0</v>
      </c>
      <c r="W74" s="564"/>
      <c r="X74" s="557"/>
      <c r="Y74" s="557"/>
      <c r="Z74" s="557"/>
      <c r="AA74" s="557"/>
      <c r="AB74" s="557"/>
      <c r="AC74" s="557"/>
    </row>
    <row r="75" spans="1:29" s="11" customFormat="1" ht="24.75" customHeight="1" x14ac:dyDescent="0.25">
      <c r="A75" s="913" t="str">
        <f>'Раздел 1'!C191</f>
        <v>925</v>
      </c>
      <c r="B75" s="914" t="str">
        <f>'Раздел 1'!D191</f>
        <v>07</v>
      </c>
      <c r="C75" s="914" t="str">
        <f>'Раздел 1'!E191</f>
        <v>02</v>
      </c>
      <c r="D75" s="914" t="str">
        <f>'Раздел 1'!F191</f>
        <v>02</v>
      </c>
      <c r="E75" s="914" t="str">
        <f>'Раздел 1'!G191</f>
        <v>1</v>
      </c>
      <c r="F75" s="914" t="str">
        <f>'Раздел 1'!H191</f>
        <v>02</v>
      </c>
      <c r="G75" s="914" t="str">
        <f>'Раздел 1'!I191</f>
        <v>00590</v>
      </c>
      <c r="H75" s="915" t="str">
        <f>'Раздел 1'!J191</f>
        <v>119</v>
      </c>
      <c r="I75" s="62" t="str">
        <f>'Раздел 1'!K191</f>
        <v>349.00.00</v>
      </c>
      <c r="J75" s="62" t="str">
        <f>'Раздел 1'!L191</f>
        <v>000</v>
      </c>
      <c r="K75" s="62" t="str">
        <f>'Раздел 1'!M191</f>
        <v>71.02.00</v>
      </c>
      <c r="L75" s="62" t="str">
        <f>'Раздел 1'!N191</f>
        <v>001.01.0001</v>
      </c>
      <c r="M75" s="9" t="str">
        <f>'Раздел 1'!O191</f>
        <v>50.01.00</v>
      </c>
      <c r="N75" s="746">
        <f>'Раздел 1'!P191</f>
        <v>0</v>
      </c>
      <c r="O75" s="746">
        <v>0</v>
      </c>
      <c r="P75" s="10">
        <f t="shared" si="3"/>
        <v>0</v>
      </c>
      <c r="Q75" s="747">
        <f>'Раздел 1'!Q191</f>
        <v>0</v>
      </c>
      <c r="R75" s="385">
        <v>0</v>
      </c>
      <c r="S75" s="10">
        <f t="shared" si="4"/>
        <v>0</v>
      </c>
      <c r="T75" s="747">
        <f>'Раздел 1'!R191</f>
        <v>0</v>
      </c>
      <c r="U75" s="385">
        <v>0</v>
      </c>
      <c r="V75" s="10">
        <f t="shared" si="5"/>
        <v>0</v>
      </c>
      <c r="W75" s="564"/>
      <c r="X75" s="557"/>
      <c r="Y75" s="557"/>
      <c r="Z75" s="557"/>
      <c r="AA75" s="557"/>
      <c r="AB75" s="557"/>
      <c r="AC75" s="557"/>
    </row>
    <row r="76" spans="1:29" s="11" customFormat="1" ht="24.75" customHeight="1" x14ac:dyDescent="0.25">
      <c r="A76" s="913" t="str">
        <f>'Раздел 1'!C192</f>
        <v>925</v>
      </c>
      <c r="B76" s="914" t="str">
        <f>'Раздел 1'!D192</f>
        <v>07</v>
      </c>
      <c r="C76" s="914" t="str">
        <f>'Раздел 1'!E192</f>
        <v>02</v>
      </c>
      <c r="D76" s="914" t="str">
        <f>'Раздел 1'!F192</f>
        <v>02</v>
      </c>
      <c r="E76" s="914" t="str">
        <f>'Раздел 1'!G192</f>
        <v>1</v>
      </c>
      <c r="F76" s="914" t="str">
        <f>'Раздел 1'!H192</f>
        <v>02</v>
      </c>
      <c r="G76" s="914" t="str">
        <f>'Раздел 1'!I192</f>
        <v>60860</v>
      </c>
      <c r="H76" s="915" t="str">
        <f>'Раздел 1'!J192</f>
        <v>119</v>
      </c>
      <c r="I76" s="62" t="str">
        <f>'Раздел 1'!K192</f>
        <v>349.00.00</v>
      </c>
      <c r="J76" s="62" t="str">
        <f>'Раздел 1'!L192</f>
        <v>000</v>
      </c>
      <c r="K76" s="62" t="str">
        <f>'Раздел 1'!M192</f>
        <v>00.00.00</v>
      </c>
      <c r="L76" s="62" t="str">
        <f>'Раздел 1'!N192</f>
        <v>001.07.0002</v>
      </c>
      <c r="M76" s="9" t="str">
        <f>'Раздел 1'!O192</f>
        <v>50.03.00</v>
      </c>
      <c r="N76" s="746">
        <f>'Раздел 1'!P192</f>
        <v>0</v>
      </c>
      <c r="O76" s="746">
        <v>0</v>
      </c>
      <c r="P76" s="10">
        <f t="shared" si="3"/>
        <v>0</v>
      </c>
      <c r="Q76" s="747">
        <f>'Раздел 1'!Q192</f>
        <v>0</v>
      </c>
      <c r="R76" s="385">
        <v>0</v>
      </c>
      <c r="S76" s="10">
        <f t="shared" si="4"/>
        <v>0</v>
      </c>
      <c r="T76" s="747">
        <f>'Раздел 1'!R192</f>
        <v>0</v>
      </c>
      <c r="U76" s="385">
        <v>0</v>
      </c>
      <c r="V76" s="10">
        <f t="shared" si="5"/>
        <v>0</v>
      </c>
      <c r="W76" s="564"/>
      <c r="X76" s="557"/>
      <c r="Y76" s="557"/>
      <c r="Z76" s="557"/>
      <c r="AA76" s="557"/>
      <c r="AB76" s="557"/>
      <c r="AC76" s="557"/>
    </row>
    <row r="77" spans="1:29" s="11" customFormat="1" ht="24.75" customHeight="1" x14ac:dyDescent="0.25">
      <c r="A77" s="913" t="str">
        <f>'Раздел 1'!C193</f>
        <v>925</v>
      </c>
      <c r="B77" s="914" t="str">
        <f>'Раздел 1'!D193</f>
        <v>07</v>
      </c>
      <c r="C77" s="914" t="str">
        <f>'Раздел 1'!E193</f>
        <v>03</v>
      </c>
      <c r="D77" s="914" t="str">
        <f>'Раздел 1'!F193</f>
        <v>02</v>
      </c>
      <c r="E77" s="914" t="str">
        <f>'Раздел 1'!G193</f>
        <v>1</v>
      </c>
      <c r="F77" s="914" t="str">
        <f>'Раздел 1'!H193</f>
        <v>02</v>
      </c>
      <c r="G77" s="914" t="str">
        <f>'Раздел 1'!I193</f>
        <v>60860</v>
      </c>
      <c r="H77" s="915" t="str">
        <f>'Раздел 1'!J193</f>
        <v>119</v>
      </c>
      <c r="I77" s="62" t="str">
        <f>'Раздел 1'!K193</f>
        <v>349.00.00</v>
      </c>
      <c r="J77" s="62" t="str">
        <f>'Раздел 1'!L193</f>
        <v>000</v>
      </c>
      <c r="K77" s="62" t="str">
        <f>'Раздел 1'!M193</f>
        <v>00.00.00</v>
      </c>
      <c r="L77" s="62" t="str">
        <f>'Раздел 1'!N193</f>
        <v>001.07.0002</v>
      </c>
      <c r="M77" s="9" t="str">
        <f>'Раздел 1'!O193</f>
        <v>50.03.00</v>
      </c>
      <c r="N77" s="746">
        <f>'Раздел 1'!P193</f>
        <v>0</v>
      </c>
      <c r="O77" s="746">
        <v>0</v>
      </c>
      <c r="P77" s="10">
        <f t="shared" si="3"/>
        <v>0</v>
      </c>
      <c r="Q77" s="747">
        <f>'Раздел 1'!Q193</f>
        <v>0</v>
      </c>
      <c r="R77" s="385">
        <v>0</v>
      </c>
      <c r="S77" s="10">
        <f t="shared" si="4"/>
        <v>0</v>
      </c>
      <c r="T77" s="747">
        <f>'Раздел 1'!R193</f>
        <v>0</v>
      </c>
      <c r="U77" s="385">
        <v>0</v>
      </c>
      <c r="V77" s="10">
        <f t="shared" si="5"/>
        <v>0</v>
      </c>
      <c r="W77" s="564"/>
      <c r="X77" s="557"/>
      <c r="Y77" s="557"/>
      <c r="Z77" s="557"/>
      <c r="AA77" s="557"/>
      <c r="AB77" s="557"/>
      <c r="AC77" s="557"/>
    </row>
    <row r="78" spans="1:29" s="11" customFormat="1" ht="24.75" customHeight="1" x14ac:dyDescent="0.25">
      <c r="A78" s="913" t="str">
        <f>'Раздел 1'!C194</f>
        <v>х</v>
      </c>
      <c r="B78" s="914">
        <f>'Раздел 1'!D194</f>
        <v>0</v>
      </c>
      <c r="C78" s="914">
        <f>'Раздел 1'!E194</f>
        <v>0</v>
      </c>
      <c r="D78" s="914">
        <f>'Раздел 1'!F194</f>
        <v>0</v>
      </c>
      <c r="E78" s="914">
        <f>'Раздел 1'!G194</f>
        <v>0</v>
      </c>
      <c r="F78" s="914">
        <f>'Раздел 1'!H194</f>
        <v>0</v>
      </c>
      <c r="G78" s="914">
        <f>'Раздел 1'!I194</f>
        <v>0</v>
      </c>
      <c r="H78" s="915">
        <f>'Раздел 1'!J194</f>
        <v>0</v>
      </c>
      <c r="I78" s="62" t="str">
        <f>'Раздел 1'!K194</f>
        <v>х</v>
      </c>
      <c r="J78" s="62">
        <f>'Раздел 1'!L194</f>
        <v>0</v>
      </c>
      <c r="K78" s="62">
        <f>'Раздел 1'!M194</f>
        <v>0</v>
      </c>
      <c r="L78" s="62">
        <f>'Раздел 1'!N194</f>
        <v>0</v>
      </c>
      <c r="M78" s="9">
        <f>'Раздел 1'!O194</f>
        <v>0</v>
      </c>
      <c r="N78" s="746">
        <f>'Раздел 1'!P194</f>
        <v>0</v>
      </c>
      <c r="O78" s="746">
        <v>0</v>
      </c>
      <c r="P78" s="10">
        <f t="shared" si="3"/>
        <v>0</v>
      </c>
      <c r="Q78" s="747">
        <f>'Раздел 1'!Q194</f>
        <v>0</v>
      </c>
      <c r="R78" s="385">
        <v>0</v>
      </c>
      <c r="S78" s="10">
        <f t="shared" si="4"/>
        <v>0</v>
      </c>
      <c r="T78" s="747">
        <f>'Раздел 1'!R194</f>
        <v>0</v>
      </c>
      <c r="U78" s="385">
        <v>0</v>
      </c>
      <c r="V78" s="10">
        <f t="shared" si="5"/>
        <v>0</v>
      </c>
      <c r="W78" s="564"/>
      <c r="X78" s="557"/>
      <c r="Y78" s="557"/>
      <c r="Z78" s="557"/>
      <c r="AA78" s="557"/>
      <c r="AB78" s="557"/>
      <c r="AC78" s="557"/>
    </row>
    <row r="79" spans="1:29" s="11" customFormat="1" ht="24.75" customHeight="1" x14ac:dyDescent="0.25">
      <c r="A79" s="913" t="str">
        <f>'Раздел 1'!C195</f>
        <v>х</v>
      </c>
      <c r="B79" s="914">
        <f>'Раздел 1'!D195</f>
        <v>0</v>
      </c>
      <c r="C79" s="914">
        <f>'Раздел 1'!E195</f>
        <v>0</v>
      </c>
      <c r="D79" s="914">
        <f>'Раздел 1'!F195</f>
        <v>0</v>
      </c>
      <c r="E79" s="914">
        <f>'Раздел 1'!G195</f>
        <v>0</v>
      </c>
      <c r="F79" s="914">
        <f>'Раздел 1'!H195</f>
        <v>0</v>
      </c>
      <c r="G79" s="914">
        <f>'Раздел 1'!I195</f>
        <v>0</v>
      </c>
      <c r="H79" s="915">
        <f>'Раздел 1'!J195</f>
        <v>0</v>
      </c>
      <c r="I79" s="62" t="str">
        <f>'Раздел 1'!K195</f>
        <v>х</v>
      </c>
      <c r="J79" s="62">
        <f>'Раздел 1'!L195</f>
        <v>0</v>
      </c>
      <c r="K79" s="62">
        <f>'Раздел 1'!M195</f>
        <v>0</v>
      </c>
      <c r="L79" s="62">
        <f>'Раздел 1'!N195</f>
        <v>0</v>
      </c>
      <c r="M79" s="9">
        <f>'Раздел 1'!O195</f>
        <v>0</v>
      </c>
      <c r="N79" s="746">
        <f>'Раздел 1'!P195</f>
        <v>0</v>
      </c>
      <c r="O79" s="746">
        <v>0</v>
      </c>
      <c r="P79" s="10">
        <f t="shared" si="3"/>
        <v>0</v>
      </c>
      <c r="Q79" s="747">
        <f>'Раздел 1'!Q195</f>
        <v>0</v>
      </c>
      <c r="R79" s="385">
        <v>0</v>
      </c>
      <c r="S79" s="10">
        <f t="shared" si="4"/>
        <v>0</v>
      </c>
      <c r="T79" s="747">
        <f>'Раздел 1'!R195</f>
        <v>0</v>
      </c>
      <c r="U79" s="385">
        <v>0</v>
      </c>
      <c r="V79" s="10">
        <f t="shared" si="5"/>
        <v>0</v>
      </c>
      <c r="W79" s="564"/>
      <c r="X79" s="557"/>
      <c r="Y79" s="557"/>
      <c r="Z79" s="557"/>
      <c r="AA79" s="557"/>
      <c r="AB79" s="557"/>
      <c r="AC79" s="557"/>
    </row>
    <row r="80" spans="1:29" s="11" customFormat="1" ht="24.75" customHeight="1" x14ac:dyDescent="0.25">
      <c r="A80" s="913" t="str">
        <f>'Раздел 1'!C196</f>
        <v>х</v>
      </c>
      <c r="B80" s="914">
        <f>'Раздел 1'!D196</f>
        <v>0</v>
      </c>
      <c r="C80" s="914">
        <f>'Раздел 1'!E196</f>
        <v>0</v>
      </c>
      <c r="D80" s="914">
        <f>'Раздел 1'!F196</f>
        <v>0</v>
      </c>
      <c r="E80" s="914">
        <f>'Раздел 1'!G196</f>
        <v>0</v>
      </c>
      <c r="F80" s="914">
        <f>'Раздел 1'!H196</f>
        <v>0</v>
      </c>
      <c r="G80" s="914">
        <f>'Раздел 1'!I196</f>
        <v>0</v>
      </c>
      <c r="H80" s="915">
        <f>'Раздел 1'!J196</f>
        <v>0</v>
      </c>
      <c r="I80" s="62" t="str">
        <f>'Раздел 1'!K196</f>
        <v>х</v>
      </c>
      <c r="J80" s="62">
        <f>'Раздел 1'!L196</f>
        <v>0</v>
      </c>
      <c r="K80" s="62">
        <f>'Раздел 1'!M196</f>
        <v>0</v>
      </c>
      <c r="L80" s="62">
        <f>'Раздел 1'!N196</f>
        <v>0</v>
      </c>
      <c r="M80" s="9">
        <f>'Раздел 1'!O196</f>
        <v>0</v>
      </c>
      <c r="N80" s="746">
        <f>'Раздел 1'!P196</f>
        <v>0</v>
      </c>
      <c r="O80" s="746">
        <v>0</v>
      </c>
      <c r="P80" s="10">
        <f t="shared" si="3"/>
        <v>0</v>
      </c>
      <c r="Q80" s="747">
        <f>'Раздел 1'!Q196</f>
        <v>0</v>
      </c>
      <c r="R80" s="385">
        <v>0</v>
      </c>
      <c r="S80" s="10">
        <f t="shared" si="4"/>
        <v>0</v>
      </c>
      <c r="T80" s="747">
        <f>'Раздел 1'!R196</f>
        <v>0</v>
      </c>
      <c r="U80" s="385">
        <v>0</v>
      </c>
      <c r="V80" s="10">
        <f t="shared" si="5"/>
        <v>0</v>
      </c>
      <c r="W80" s="564"/>
      <c r="X80" s="557"/>
      <c r="Y80" s="557"/>
      <c r="Z80" s="557"/>
      <c r="AA80" s="557"/>
      <c r="AB80" s="557"/>
      <c r="AC80" s="557"/>
    </row>
    <row r="81" spans="1:29" s="11" customFormat="1" ht="24.75" customHeight="1" x14ac:dyDescent="0.25">
      <c r="A81" s="913" t="str">
        <f>'Раздел 1'!C197</f>
        <v>925</v>
      </c>
      <c r="B81" s="914" t="str">
        <f>'Раздел 1'!D197</f>
        <v>07</v>
      </c>
      <c r="C81" s="914" t="str">
        <f>'Раздел 1'!E197</f>
        <v>02</v>
      </c>
      <c r="D81" s="914" t="str">
        <f>'Раздел 1'!F197</f>
        <v>02</v>
      </c>
      <c r="E81" s="914" t="str">
        <f>'Раздел 1'!G197</f>
        <v>1</v>
      </c>
      <c r="F81" s="914" t="str">
        <f>'Раздел 1'!H197</f>
        <v>02</v>
      </c>
      <c r="G81" s="914" t="str">
        <f>'Раздел 1'!I197</f>
        <v>00590</v>
      </c>
      <c r="H81" s="915" t="str">
        <f>'Раздел 1'!J197</f>
        <v>321</v>
      </c>
      <c r="I81" s="62" t="str">
        <f>'Раздел 1'!K197</f>
        <v>264.00.00</v>
      </c>
      <c r="J81" s="62" t="str">
        <f>'Раздел 1'!L197</f>
        <v>000</v>
      </c>
      <c r="K81" s="62" t="str">
        <f>'Раздел 1'!M197</f>
        <v>71.02.00</v>
      </c>
      <c r="L81" s="62" t="str">
        <f>'Раздел 1'!N197</f>
        <v>001.01.0001</v>
      </c>
      <c r="M81" s="9" t="str">
        <f>'Раздел 1'!O197</f>
        <v>50.01.00</v>
      </c>
      <c r="N81" s="746">
        <f>'Раздел 1'!P197</f>
        <v>0</v>
      </c>
      <c r="O81" s="746">
        <v>0</v>
      </c>
      <c r="P81" s="10">
        <f t="shared" si="3"/>
        <v>0</v>
      </c>
      <c r="Q81" s="747">
        <f>'Раздел 1'!Q197</f>
        <v>0</v>
      </c>
      <c r="R81" s="385">
        <v>0</v>
      </c>
      <c r="S81" s="10">
        <f t="shared" si="4"/>
        <v>0</v>
      </c>
      <c r="T81" s="747">
        <f>'Раздел 1'!R197</f>
        <v>0</v>
      </c>
      <c r="U81" s="385">
        <v>0</v>
      </c>
      <c r="V81" s="10">
        <f t="shared" si="5"/>
        <v>0</v>
      </c>
      <c r="W81" s="564"/>
      <c r="X81" s="557"/>
      <c r="Y81" s="557"/>
      <c r="Z81" s="557"/>
      <c r="AA81" s="557"/>
      <c r="AB81" s="557"/>
      <c r="AC81" s="557"/>
    </row>
    <row r="82" spans="1:29" s="11" customFormat="1" ht="24.75" customHeight="1" x14ac:dyDescent="0.25">
      <c r="A82" s="913" t="str">
        <f>'Раздел 1'!C198</f>
        <v>925</v>
      </c>
      <c r="B82" s="914" t="str">
        <f>'Раздел 1'!D198</f>
        <v>07</v>
      </c>
      <c r="C82" s="914" t="str">
        <f>'Раздел 1'!E198</f>
        <v>02</v>
      </c>
      <c r="D82" s="914" t="str">
        <f>'Раздел 1'!F198</f>
        <v>02</v>
      </c>
      <c r="E82" s="914" t="str">
        <f>'Раздел 1'!G198</f>
        <v>1</v>
      </c>
      <c r="F82" s="914" t="str">
        <f>'Раздел 1'!H198</f>
        <v>02</v>
      </c>
      <c r="G82" s="914" t="str">
        <f>'Раздел 1'!I198</f>
        <v>60820</v>
      </c>
      <c r="H82" s="915" t="str">
        <f>'Раздел 1'!J198</f>
        <v>321</v>
      </c>
      <c r="I82" s="62" t="str">
        <f>'Раздел 1'!K198</f>
        <v>265.00.00</v>
      </c>
      <c r="J82" s="62" t="str">
        <f>'Раздел 1'!L198</f>
        <v>000</v>
      </c>
      <c r="K82" s="62" t="str">
        <f>'Раздел 1'!M198</f>
        <v>00.00.00</v>
      </c>
      <c r="L82" s="62" t="str">
        <f>'Раздел 1'!N198</f>
        <v>006.00.0000</v>
      </c>
      <c r="M82" s="9" t="str">
        <f>'Раздел 1'!O198</f>
        <v>60.03.00</v>
      </c>
      <c r="N82" s="746">
        <f>'Раздел 1'!P198</f>
        <v>0</v>
      </c>
      <c r="O82" s="746">
        <v>0</v>
      </c>
      <c r="P82" s="10">
        <f t="shared" si="3"/>
        <v>0</v>
      </c>
      <c r="Q82" s="747">
        <f>'Раздел 1'!Q198</f>
        <v>0</v>
      </c>
      <c r="R82" s="385">
        <v>0</v>
      </c>
      <c r="S82" s="10">
        <f t="shared" si="4"/>
        <v>0</v>
      </c>
      <c r="T82" s="747">
        <f>'Раздел 1'!R198</f>
        <v>0</v>
      </c>
      <c r="U82" s="385">
        <v>0</v>
      </c>
      <c r="V82" s="10">
        <f t="shared" si="5"/>
        <v>0</v>
      </c>
      <c r="W82" s="564"/>
      <c r="X82" s="557"/>
      <c r="Y82" s="557"/>
      <c r="Z82" s="557"/>
      <c r="AA82" s="557"/>
      <c r="AB82" s="557"/>
      <c r="AC82" s="557"/>
    </row>
    <row r="83" spans="1:29" s="11" customFormat="1" ht="24.75" customHeight="1" x14ac:dyDescent="0.25">
      <c r="A83" s="913" t="str">
        <f>'Раздел 1'!C199</f>
        <v>х</v>
      </c>
      <c r="B83" s="914">
        <f>'Раздел 1'!D199</f>
        <v>0</v>
      </c>
      <c r="C83" s="914">
        <f>'Раздел 1'!E199</f>
        <v>0</v>
      </c>
      <c r="D83" s="914">
        <f>'Раздел 1'!F199</f>
        <v>0</v>
      </c>
      <c r="E83" s="914">
        <f>'Раздел 1'!G199</f>
        <v>0</v>
      </c>
      <c r="F83" s="914">
        <f>'Раздел 1'!H199</f>
        <v>0</v>
      </c>
      <c r="G83" s="914">
        <f>'Раздел 1'!I199</f>
        <v>0</v>
      </c>
      <c r="H83" s="915">
        <f>'Раздел 1'!J199</f>
        <v>0</v>
      </c>
      <c r="I83" s="62" t="str">
        <f>'Раздел 1'!K199</f>
        <v>х</v>
      </c>
      <c r="J83" s="62">
        <f>'Раздел 1'!L199</f>
        <v>0</v>
      </c>
      <c r="K83" s="62">
        <f>'Раздел 1'!M199</f>
        <v>0</v>
      </c>
      <c r="L83" s="62">
        <f>'Раздел 1'!N199</f>
        <v>0</v>
      </c>
      <c r="M83" s="9">
        <f>'Раздел 1'!O199</f>
        <v>0</v>
      </c>
      <c r="N83" s="746">
        <f>'Раздел 1'!P199</f>
        <v>1342745</v>
      </c>
      <c r="O83" s="746">
        <v>1342745</v>
      </c>
      <c r="P83" s="10">
        <f t="shared" si="3"/>
        <v>0</v>
      </c>
      <c r="Q83" s="747">
        <f>'Раздел 1'!Q199</f>
        <v>1396393</v>
      </c>
      <c r="R83" s="385">
        <v>1396393</v>
      </c>
      <c r="S83" s="10">
        <f t="shared" si="4"/>
        <v>0</v>
      </c>
      <c r="T83" s="747">
        <f>'Раздел 1'!R199</f>
        <v>1368959</v>
      </c>
      <c r="U83" s="385">
        <v>1368959</v>
      </c>
      <c r="V83" s="10">
        <f t="shared" si="5"/>
        <v>0</v>
      </c>
      <c r="W83" s="564"/>
      <c r="X83" s="557"/>
      <c r="Y83" s="557"/>
      <c r="Z83" s="557"/>
      <c r="AA83" s="557"/>
      <c r="AB83" s="557"/>
      <c r="AC83" s="557"/>
    </row>
    <row r="84" spans="1:29" s="11" customFormat="1" ht="24.75" customHeight="1" x14ac:dyDescent="0.25">
      <c r="A84" s="913" t="str">
        <f>'Раздел 1'!C200</f>
        <v>925</v>
      </c>
      <c r="B84" s="914" t="str">
        <f>'Раздел 1'!D200</f>
        <v>07</v>
      </c>
      <c r="C84" s="914" t="str">
        <f>'Раздел 1'!E200</f>
        <v>02</v>
      </c>
      <c r="D84" s="914" t="str">
        <f>'Раздел 1'!F200</f>
        <v>02</v>
      </c>
      <c r="E84" s="914" t="str">
        <f>'Раздел 1'!G200</f>
        <v>1</v>
      </c>
      <c r="F84" s="914" t="str">
        <f>'Раздел 1'!H200</f>
        <v>02</v>
      </c>
      <c r="G84" s="914" t="str">
        <f>'Раздел 1'!I200</f>
        <v>00590</v>
      </c>
      <c r="H84" s="915" t="str">
        <f>'Раздел 1'!J200</f>
        <v>851</v>
      </c>
      <c r="I84" s="62" t="str">
        <f>'Раздел 1'!K200</f>
        <v>291.00.00</v>
      </c>
      <c r="J84" s="62" t="str">
        <f>'Раздел 1'!L200</f>
        <v>000</v>
      </c>
      <c r="K84" s="62" t="str">
        <f>'Раздел 1'!M200</f>
        <v>68.01.00</v>
      </c>
      <c r="L84" s="62" t="str">
        <f>'Раздел 1'!N200</f>
        <v>001.03.0001</v>
      </c>
      <c r="M84" s="9" t="str">
        <f>'Раздел 1'!O200</f>
        <v>50.01.00</v>
      </c>
      <c r="N84" s="746">
        <f>'Раздел 1'!P200</f>
        <v>1332745</v>
      </c>
      <c r="O84" s="746">
        <v>1332745</v>
      </c>
      <c r="P84" s="10">
        <f t="shared" si="3"/>
        <v>0</v>
      </c>
      <c r="Q84" s="747">
        <f>'Раздел 1'!Q200</f>
        <v>1396393</v>
      </c>
      <c r="R84" s="385">
        <v>1396393</v>
      </c>
      <c r="S84" s="10">
        <f t="shared" si="4"/>
        <v>0</v>
      </c>
      <c r="T84" s="747">
        <f>'Раздел 1'!R200</f>
        <v>1368959</v>
      </c>
      <c r="U84" s="385">
        <v>1368959</v>
      </c>
      <c r="V84" s="10">
        <f t="shared" si="5"/>
        <v>0</v>
      </c>
      <c r="W84" s="564"/>
      <c r="X84" s="557"/>
      <c r="Y84" s="557"/>
      <c r="Z84" s="557"/>
      <c r="AA84" s="557"/>
      <c r="AB84" s="557"/>
      <c r="AC84" s="557"/>
    </row>
    <row r="85" spans="1:29" s="11" customFormat="1" ht="24.75" customHeight="1" x14ac:dyDescent="0.25">
      <c r="A85" s="913" t="str">
        <f>'Раздел 1'!C201</f>
        <v>925</v>
      </c>
      <c r="B85" s="914" t="str">
        <f>'Раздел 1'!D201</f>
        <v>07</v>
      </c>
      <c r="C85" s="914" t="str">
        <f>'Раздел 1'!E201</f>
        <v>02</v>
      </c>
      <c r="D85" s="914" t="str">
        <f>'Раздел 1'!F201</f>
        <v>02</v>
      </c>
      <c r="E85" s="914" t="str">
        <f>'Раздел 1'!G201</f>
        <v>1</v>
      </c>
      <c r="F85" s="914" t="str">
        <f>'Раздел 1'!H201</f>
        <v>02</v>
      </c>
      <c r="G85" s="914" t="str">
        <f>'Раздел 1'!I201</f>
        <v>00590</v>
      </c>
      <c r="H85" s="915" t="str">
        <f>'Раздел 1'!J201</f>
        <v>851</v>
      </c>
      <c r="I85" s="62" t="str">
        <f>'Раздел 1'!K201</f>
        <v>291.00.00</v>
      </c>
      <c r="J85" s="62" t="str">
        <f>'Раздел 1'!L201</f>
        <v>001</v>
      </c>
      <c r="K85" s="62" t="str">
        <f>'Раздел 1'!M201</f>
        <v>68.01.00</v>
      </c>
      <c r="L85" s="62">
        <f>'Раздел 1'!N201</f>
        <v>0</v>
      </c>
      <c r="M85" s="9" t="str">
        <f>'Раздел 1'!O201</f>
        <v>50.01.00</v>
      </c>
      <c r="N85" s="746">
        <f>'Раздел 1'!P201</f>
        <v>0</v>
      </c>
      <c r="O85" s="746">
        <v>0</v>
      </c>
      <c r="P85" s="10">
        <f t="shared" si="3"/>
        <v>0</v>
      </c>
      <c r="Q85" s="747">
        <f>'Раздел 1'!Q201</f>
        <v>0</v>
      </c>
      <c r="R85" s="385">
        <v>0</v>
      </c>
      <c r="S85" s="10">
        <f t="shared" si="4"/>
        <v>0</v>
      </c>
      <c r="T85" s="747">
        <f>'Раздел 1'!R201</f>
        <v>0</v>
      </c>
      <c r="U85" s="385">
        <v>0</v>
      </c>
      <c r="V85" s="10">
        <f t="shared" si="5"/>
        <v>0</v>
      </c>
      <c r="W85" s="564"/>
      <c r="X85" s="557"/>
      <c r="Y85" s="557"/>
      <c r="Z85" s="557"/>
      <c r="AA85" s="557"/>
      <c r="AB85" s="557"/>
      <c r="AC85" s="557"/>
    </row>
    <row r="86" spans="1:29" s="11" customFormat="1" ht="24.75" customHeight="1" x14ac:dyDescent="0.25">
      <c r="A86" s="913" t="str">
        <f>'Раздел 1'!C202</f>
        <v>925</v>
      </c>
      <c r="B86" s="914" t="str">
        <f>'Раздел 1'!D202</f>
        <v>07</v>
      </c>
      <c r="C86" s="914" t="str">
        <f>'Раздел 1'!E202</f>
        <v>02</v>
      </c>
      <c r="D86" s="914" t="str">
        <f>'Раздел 1'!F202</f>
        <v>02</v>
      </c>
      <c r="E86" s="914" t="str">
        <f>'Раздел 1'!G202</f>
        <v>1</v>
      </c>
      <c r="F86" s="914" t="str">
        <f>'Раздел 1'!H202</f>
        <v>02</v>
      </c>
      <c r="G86" s="914" t="str">
        <f>'Раздел 1'!I202</f>
        <v>00590</v>
      </c>
      <c r="H86" s="915" t="str">
        <f>'Раздел 1'!J202</f>
        <v>851</v>
      </c>
      <c r="I86" s="62" t="str">
        <f>'Раздел 1'!K202</f>
        <v>291.00.00</v>
      </c>
      <c r="J86" s="62" t="str">
        <f>'Раздел 1'!L202</f>
        <v>000</v>
      </c>
      <c r="K86" s="62" t="str">
        <f>'Раздел 1'!M202</f>
        <v>68.01.00</v>
      </c>
      <c r="L86" s="62" t="str">
        <f>'Раздел 1'!N202</f>
        <v>х</v>
      </c>
      <c r="M86" s="9" t="str">
        <f>'Раздел 1'!O202</f>
        <v>20.00.02</v>
      </c>
      <c r="N86" s="746">
        <f>'Раздел 1'!P202</f>
        <v>0</v>
      </c>
      <c r="O86" s="746">
        <v>0</v>
      </c>
      <c r="P86" s="10">
        <f t="shared" si="3"/>
        <v>0</v>
      </c>
      <c r="Q86" s="747">
        <f>'Раздел 1'!Q202</f>
        <v>0</v>
      </c>
      <c r="R86" s="385">
        <v>0</v>
      </c>
      <c r="S86" s="10">
        <f t="shared" si="4"/>
        <v>0</v>
      </c>
      <c r="T86" s="747">
        <f>'Раздел 1'!R202</f>
        <v>0</v>
      </c>
      <c r="U86" s="385">
        <v>0</v>
      </c>
      <c r="V86" s="10">
        <f t="shared" si="5"/>
        <v>0</v>
      </c>
      <c r="W86" s="564"/>
      <c r="X86" s="557"/>
      <c r="Y86" s="557"/>
      <c r="Z86" s="557"/>
      <c r="AA86" s="557"/>
      <c r="AB86" s="557"/>
      <c r="AC86" s="557"/>
    </row>
    <row r="87" spans="1:29" s="11" customFormat="1" ht="24.75" customHeight="1" x14ac:dyDescent="0.25">
      <c r="A87" s="913" t="str">
        <f>'Раздел 1'!C203</f>
        <v>925</v>
      </c>
      <c r="B87" s="914" t="str">
        <f>'Раздел 1'!D203</f>
        <v>07</v>
      </c>
      <c r="C87" s="914" t="str">
        <f>'Раздел 1'!E203</f>
        <v>02</v>
      </c>
      <c r="D87" s="914" t="str">
        <f>'Раздел 1'!F203</f>
        <v>02</v>
      </c>
      <c r="E87" s="914" t="str">
        <f>'Раздел 1'!G203</f>
        <v>1</v>
      </c>
      <c r="F87" s="914" t="str">
        <f>'Раздел 1'!H203</f>
        <v>02</v>
      </c>
      <c r="G87" s="914" t="str">
        <f>'Раздел 1'!I203</f>
        <v>00590</v>
      </c>
      <c r="H87" s="915" t="str">
        <f>'Раздел 1'!J203</f>
        <v>851</v>
      </c>
      <c r="I87" s="62" t="str">
        <f>'Раздел 1'!K203</f>
        <v>291.00.00</v>
      </c>
      <c r="J87" s="62" t="str">
        <f>'Раздел 1'!L203</f>
        <v>001</v>
      </c>
      <c r="K87" s="62" t="str">
        <f>'Раздел 1'!M203</f>
        <v>68.01.00</v>
      </c>
      <c r="L87" s="62" t="str">
        <f>'Раздел 1'!N203</f>
        <v>х</v>
      </c>
      <c r="M87" s="9" t="str">
        <f>'Раздел 1'!O203</f>
        <v>20.00.02</v>
      </c>
      <c r="N87" s="746">
        <f>'Раздел 1'!P203</f>
        <v>0</v>
      </c>
      <c r="O87" s="746">
        <v>0</v>
      </c>
      <c r="P87" s="10">
        <f t="shared" si="3"/>
        <v>0</v>
      </c>
      <c r="Q87" s="747">
        <f>'Раздел 1'!Q203</f>
        <v>0</v>
      </c>
      <c r="R87" s="385">
        <v>0</v>
      </c>
      <c r="S87" s="10">
        <f t="shared" si="4"/>
        <v>0</v>
      </c>
      <c r="T87" s="747">
        <f>'Раздел 1'!R203</f>
        <v>0</v>
      </c>
      <c r="U87" s="385">
        <v>0</v>
      </c>
      <c r="V87" s="10">
        <f t="shared" si="5"/>
        <v>0</v>
      </c>
      <c r="W87" s="564"/>
      <c r="X87" s="557"/>
      <c r="Y87" s="557"/>
      <c r="Z87" s="557"/>
      <c r="AA87" s="557"/>
      <c r="AB87" s="557"/>
      <c r="AC87" s="557"/>
    </row>
    <row r="88" spans="1:29" s="11" customFormat="1" ht="24.75" customHeight="1" x14ac:dyDescent="0.25">
      <c r="A88" s="913" t="str">
        <f>'Раздел 1'!C204</f>
        <v>х</v>
      </c>
      <c r="B88" s="914">
        <f>'Раздел 1'!D204</f>
        <v>0</v>
      </c>
      <c r="C88" s="914">
        <f>'Раздел 1'!E204</f>
        <v>0</v>
      </c>
      <c r="D88" s="914">
        <f>'Раздел 1'!F204</f>
        <v>0</v>
      </c>
      <c r="E88" s="914">
        <f>'Раздел 1'!G204</f>
        <v>0</v>
      </c>
      <c r="F88" s="914">
        <f>'Раздел 1'!H204</f>
        <v>0</v>
      </c>
      <c r="G88" s="914">
        <f>'Раздел 1'!I204</f>
        <v>0</v>
      </c>
      <c r="H88" s="915">
        <f>'Раздел 1'!J204</f>
        <v>0</v>
      </c>
      <c r="I88" s="62" t="str">
        <f>'Раздел 1'!K204</f>
        <v>х</v>
      </c>
      <c r="J88" s="62">
        <f>'Раздел 1'!L204</f>
        <v>0</v>
      </c>
      <c r="K88" s="62">
        <f>'Раздел 1'!M204</f>
        <v>0</v>
      </c>
      <c r="L88" s="62">
        <f>'Раздел 1'!N204</f>
        <v>0</v>
      </c>
      <c r="M88" s="9">
        <f>'Раздел 1'!O204</f>
        <v>0</v>
      </c>
      <c r="N88" s="746">
        <f>'Раздел 1'!P204</f>
        <v>0</v>
      </c>
      <c r="O88" s="746">
        <v>0</v>
      </c>
      <c r="P88" s="10">
        <f t="shared" si="3"/>
        <v>0</v>
      </c>
      <c r="Q88" s="747">
        <f>'Раздел 1'!Q204</f>
        <v>0</v>
      </c>
      <c r="R88" s="385">
        <v>0</v>
      </c>
      <c r="S88" s="10">
        <f t="shared" si="4"/>
        <v>0</v>
      </c>
      <c r="T88" s="747">
        <f>'Раздел 1'!R204</f>
        <v>0</v>
      </c>
      <c r="U88" s="385">
        <v>0</v>
      </c>
      <c r="V88" s="10">
        <f t="shared" si="5"/>
        <v>0</v>
      </c>
      <c r="W88" s="564"/>
      <c r="X88" s="557"/>
      <c r="Y88" s="557"/>
      <c r="Z88" s="557"/>
      <c r="AA88" s="557"/>
      <c r="AB88" s="557"/>
      <c r="AC88" s="557"/>
    </row>
    <row r="89" spans="1:29" s="11" customFormat="1" ht="24.75" customHeight="1" x14ac:dyDescent="0.25">
      <c r="A89" s="913" t="str">
        <f>'Раздел 1'!C205</f>
        <v>925</v>
      </c>
      <c r="B89" s="914" t="str">
        <f>'Раздел 1'!D205</f>
        <v>07</v>
      </c>
      <c r="C89" s="914" t="str">
        <f>'Раздел 1'!E205</f>
        <v>02</v>
      </c>
      <c r="D89" s="914" t="str">
        <f>'Раздел 1'!F205</f>
        <v>02</v>
      </c>
      <c r="E89" s="914" t="str">
        <f>'Раздел 1'!G205</f>
        <v>1</v>
      </c>
      <c r="F89" s="914" t="str">
        <f>'Раздел 1'!H205</f>
        <v>02</v>
      </c>
      <c r="G89" s="914" t="str">
        <f>'Раздел 1'!I205</f>
        <v>60860</v>
      </c>
      <c r="H89" s="915" t="str">
        <f>'Раздел 1'!J205</f>
        <v>852</v>
      </c>
      <c r="I89" s="62" t="str">
        <f>'Раздел 1'!K205</f>
        <v>291.00.00</v>
      </c>
      <c r="J89" s="62" t="str">
        <f>'Раздел 1'!L205</f>
        <v>000</v>
      </c>
      <c r="K89" s="62" t="str">
        <f>'Раздел 1'!M205</f>
        <v>00.00.00</v>
      </c>
      <c r="L89" s="62" t="str">
        <f>'Раздел 1'!N205</f>
        <v>001.07.0002</v>
      </c>
      <c r="M89" s="9" t="str">
        <f>'Раздел 1'!O205</f>
        <v>50.03.00</v>
      </c>
      <c r="N89" s="746">
        <f>'Раздел 1'!P205</f>
        <v>0</v>
      </c>
      <c r="O89" s="746">
        <v>0</v>
      </c>
      <c r="P89" s="10">
        <f t="shared" si="3"/>
        <v>0</v>
      </c>
      <c r="Q89" s="747">
        <f>'Раздел 1'!Q205</f>
        <v>0</v>
      </c>
      <c r="R89" s="385">
        <v>0</v>
      </c>
      <c r="S89" s="10">
        <f t="shared" si="4"/>
        <v>0</v>
      </c>
      <c r="T89" s="747">
        <f>'Раздел 1'!R205</f>
        <v>0</v>
      </c>
      <c r="U89" s="385">
        <v>0</v>
      </c>
      <c r="V89" s="10">
        <f t="shared" si="5"/>
        <v>0</v>
      </c>
      <c r="W89" s="564"/>
      <c r="X89" s="557"/>
      <c r="Y89" s="557"/>
      <c r="Z89" s="557"/>
      <c r="AA89" s="557"/>
      <c r="AB89" s="557"/>
      <c r="AC89" s="557"/>
    </row>
    <row r="90" spans="1:29" s="11" customFormat="1" ht="24.75" customHeight="1" x14ac:dyDescent="0.25">
      <c r="A90" s="913" t="str">
        <f>'Раздел 1'!C206</f>
        <v>925</v>
      </c>
      <c r="B90" s="914" t="str">
        <f>'Раздел 1'!D206</f>
        <v>07</v>
      </c>
      <c r="C90" s="914" t="str">
        <f>'Раздел 1'!E206</f>
        <v>02</v>
      </c>
      <c r="D90" s="914" t="str">
        <f>'Раздел 1'!F206</f>
        <v>02</v>
      </c>
      <c r="E90" s="914" t="str">
        <f>'Раздел 1'!G206</f>
        <v>1</v>
      </c>
      <c r="F90" s="914" t="str">
        <f>'Раздел 1'!H206</f>
        <v>02</v>
      </c>
      <c r="G90" s="914" t="str">
        <f>'Раздел 1'!I206</f>
        <v>00590</v>
      </c>
      <c r="H90" s="915" t="str">
        <f>'Раздел 1'!J206</f>
        <v>852</v>
      </c>
      <c r="I90" s="62" t="str">
        <f>'Раздел 1'!K206</f>
        <v>291.00.00</v>
      </c>
      <c r="J90" s="62" t="str">
        <f>'Раздел 1'!L206</f>
        <v>000</v>
      </c>
      <c r="K90" s="62" t="str">
        <f>'Раздел 1'!M206</f>
        <v>00.00.00</v>
      </c>
      <c r="L90" s="62" t="str">
        <f>'Раздел 1'!N206</f>
        <v>001.99.0001</v>
      </c>
      <c r="M90" s="9" t="str">
        <f>'Раздел 1'!O206</f>
        <v>50.01.00</v>
      </c>
      <c r="N90" s="746">
        <f>'Раздел 1'!P206</f>
        <v>0</v>
      </c>
      <c r="O90" s="746">
        <v>0</v>
      </c>
      <c r="P90" s="10">
        <f t="shared" si="3"/>
        <v>0</v>
      </c>
      <c r="Q90" s="747">
        <f>'Раздел 1'!Q206</f>
        <v>0</v>
      </c>
      <c r="R90" s="385">
        <v>0</v>
      </c>
      <c r="S90" s="10">
        <f t="shared" si="4"/>
        <v>0</v>
      </c>
      <c r="T90" s="747">
        <f>'Раздел 1'!R206</f>
        <v>0</v>
      </c>
      <c r="U90" s="385">
        <v>0</v>
      </c>
      <c r="V90" s="10">
        <f t="shared" si="5"/>
        <v>0</v>
      </c>
      <c r="W90" s="564"/>
      <c r="X90" s="557"/>
      <c r="Y90" s="557"/>
      <c r="Z90" s="557"/>
      <c r="AA90" s="557"/>
      <c r="AB90" s="557"/>
      <c r="AC90" s="557"/>
    </row>
    <row r="91" spans="1:29" s="11" customFormat="1" ht="24.75" customHeight="1" x14ac:dyDescent="0.25">
      <c r="A91" s="913" t="str">
        <f>'Раздел 1'!C207</f>
        <v>925</v>
      </c>
      <c r="B91" s="914" t="str">
        <f>'Раздел 1'!D207</f>
        <v>07</v>
      </c>
      <c r="C91" s="914" t="str">
        <f>'Раздел 1'!E207</f>
        <v>02</v>
      </c>
      <c r="D91" s="914" t="str">
        <f>'Раздел 1'!F207</f>
        <v>02</v>
      </c>
      <c r="E91" s="914" t="str">
        <f>'Раздел 1'!G207</f>
        <v>1</v>
      </c>
      <c r="F91" s="914" t="str">
        <f>'Раздел 1'!H207</f>
        <v>02</v>
      </c>
      <c r="G91" s="914" t="str">
        <f>'Раздел 1'!I207</f>
        <v>00590</v>
      </c>
      <c r="H91" s="915" t="str">
        <f>'Раздел 1'!J207</f>
        <v>852</v>
      </c>
      <c r="I91" s="62" t="str">
        <f>'Раздел 1'!K207</f>
        <v>291.00.00</v>
      </c>
      <c r="J91" s="62" t="str">
        <f>'Раздел 1'!L207</f>
        <v>000</v>
      </c>
      <c r="K91" s="62" t="str">
        <f>'Раздел 1'!M207</f>
        <v>00.00.00</v>
      </c>
      <c r="L91" s="62" t="str">
        <f>'Раздел 1'!N207</f>
        <v>001.06.0000</v>
      </c>
      <c r="M91" s="9" t="str">
        <f>'Раздел 1'!O207</f>
        <v>50.01.00</v>
      </c>
      <c r="N91" s="746">
        <f>'Раздел 1'!P207</f>
        <v>0</v>
      </c>
      <c r="O91" s="746">
        <v>0</v>
      </c>
      <c r="P91" s="10">
        <f t="shared" si="3"/>
        <v>0</v>
      </c>
      <c r="Q91" s="747">
        <f>'Раздел 1'!Q207</f>
        <v>0</v>
      </c>
      <c r="R91" s="385">
        <v>0</v>
      </c>
      <c r="S91" s="10">
        <f t="shared" si="4"/>
        <v>0</v>
      </c>
      <c r="T91" s="747">
        <f>'Раздел 1'!R207</f>
        <v>0</v>
      </c>
      <c r="U91" s="385">
        <v>0</v>
      </c>
      <c r="V91" s="10">
        <f t="shared" si="5"/>
        <v>0</v>
      </c>
      <c r="W91" s="564"/>
      <c r="X91" s="557"/>
      <c r="Y91" s="557"/>
      <c r="Z91" s="557"/>
      <c r="AA91" s="557"/>
      <c r="AB91" s="557"/>
      <c r="AC91" s="557"/>
    </row>
    <row r="92" spans="1:29" s="11" customFormat="1" ht="24.75" customHeight="1" x14ac:dyDescent="0.25">
      <c r="A92" s="913" t="str">
        <f>'Раздел 1'!C208</f>
        <v>925</v>
      </c>
      <c r="B92" s="914" t="str">
        <f>'Раздел 1'!D208</f>
        <v>07</v>
      </c>
      <c r="C92" s="914" t="str">
        <f>'Раздел 1'!E208</f>
        <v>02</v>
      </c>
      <c r="D92" s="914" t="str">
        <f>'Раздел 1'!F208</f>
        <v>02</v>
      </c>
      <c r="E92" s="914" t="str">
        <f>'Раздел 1'!G208</f>
        <v>1</v>
      </c>
      <c r="F92" s="914" t="str">
        <f>'Раздел 1'!H208</f>
        <v>02</v>
      </c>
      <c r="G92" s="914" t="str">
        <f>'Раздел 1'!I208</f>
        <v>00590</v>
      </c>
      <c r="H92" s="915" t="str">
        <f>'Раздел 1'!J208</f>
        <v>852</v>
      </c>
      <c r="I92" s="62" t="str">
        <f>'Раздел 1'!K208</f>
        <v>291.00.00</v>
      </c>
      <c r="J92" s="62" t="str">
        <f>'Раздел 1'!L208</f>
        <v>001</v>
      </c>
      <c r="K92" s="62" t="str">
        <f>'Раздел 1'!M208</f>
        <v>00.00.00</v>
      </c>
      <c r="L92" s="62">
        <f>'Раздел 1'!N208</f>
        <v>0</v>
      </c>
      <c r="M92" s="9" t="str">
        <f>'Раздел 1'!O208</f>
        <v>50.01.00</v>
      </c>
      <c r="N92" s="746">
        <f>'Раздел 1'!P208</f>
        <v>0</v>
      </c>
      <c r="O92" s="746">
        <v>0</v>
      </c>
      <c r="P92" s="10">
        <f t="shared" si="3"/>
        <v>0</v>
      </c>
      <c r="Q92" s="747">
        <f>'Раздел 1'!Q208</f>
        <v>0</v>
      </c>
      <c r="R92" s="385">
        <v>0</v>
      </c>
      <c r="S92" s="10">
        <f t="shared" si="4"/>
        <v>0</v>
      </c>
      <c r="T92" s="747">
        <f>'Раздел 1'!R208</f>
        <v>0</v>
      </c>
      <c r="U92" s="385">
        <v>0</v>
      </c>
      <c r="V92" s="10">
        <f t="shared" si="5"/>
        <v>0</v>
      </c>
      <c r="W92" s="564"/>
      <c r="X92" s="557"/>
      <c r="Y92" s="557"/>
      <c r="Z92" s="557"/>
      <c r="AA92" s="557"/>
      <c r="AB92" s="557"/>
      <c r="AC92" s="557"/>
    </row>
    <row r="93" spans="1:29" s="11" customFormat="1" ht="24.75" customHeight="1" x14ac:dyDescent="0.25">
      <c r="A93" s="913" t="str">
        <f>'Раздел 1'!C209</f>
        <v>925</v>
      </c>
      <c r="B93" s="914" t="str">
        <f>'Раздел 1'!D209</f>
        <v>07</v>
      </c>
      <c r="C93" s="914" t="str">
        <f>'Раздел 1'!E209</f>
        <v>02</v>
      </c>
      <c r="D93" s="914" t="str">
        <f>'Раздел 1'!F209</f>
        <v>02</v>
      </c>
      <c r="E93" s="914" t="str">
        <f>'Раздел 1'!G209</f>
        <v>1</v>
      </c>
      <c r="F93" s="914" t="str">
        <f>'Раздел 1'!H209</f>
        <v>02</v>
      </c>
      <c r="G93" s="914" t="str">
        <f>'Раздел 1'!I209</f>
        <v>00590</v>
      </c>
      <c r="H93" s="915" t="str">
        <f>'Раздел 1'!J209</f>
        <v>852</v>
      </c>
      <c r="I93" s="62" t="str">
        <f>'Раздел 1'!K209</f>
        <v>291.00.00</v>
      </c>
      <c r="J93" s="62" t="str">
        <f>'Раздел 1'!L209</f>
        <v>000</v>
      </c>
      <c r="K93" s="62" t="str">
        <f>'Раздел 1'!M209</f>
        <v>00.00.00</v>
      </c>
      <c r="L93" s="62" t="str">
        <f>'Раздел 1'!N209</f>
        <v>х</v>
      </c>
      <c r="M93" s="9" t="str">
        <f>'Раздел 1'!O209</f>
        <v>20.00.02</v>
      </c>
      <c r="N93" s="746">
        <f>'Раздел 1'!P209</f>
        <v>0</v>
      </c>
      <c r="O93" s="746">
        <v>0</v>
      </c>
      <c r="P93" s="10">
        <f t="shared" si="3"/>
        <v>0</v>
      </c>
      <c r="Q93" s="747">
        <f>'Раздел 1'!Q209</f>
        <v>0</v>
      </c>
      <c r="R93" s="385">
        <v>0</v>
      </c>
      <c r="S93" s="10">
        <f t="shared" si="4"/>
        <v>0</v>
      </c>
      <c r="T93" s="747">
        <f>'Раздел 1'!R209</f>
        <v>0</v>
      </c>
      <c r="U93" s="385">
        <v>0</v>
      </c>
      <c r="V93" s="10">
        <f t="shared" si="5"/>
        <v>0</v>
      </c>
      <c r="W93" s="564"/>
      <c r="X93" s="557"/>
      <c r="Y93" s="557"/>
      <c r="Z93" s="557"/>
      <c r="AA93" s="557"/>
      <c r="AB93" s="557"/>
      <c r="AC93" s="557"/>
    </row>
    <row r="94" spans="1:29" s="11" customFormat="1" ht="24.75" customHeight="1" x14ac:dyDescent="0.25">
      <c r="A94" s="913" t="str">
        <f>'Раздел 1'!C210</f>
        <v>925</v>
      </c>
      <c r="B94" s="914" t="str">
        <f>'Раздел 1'!D210</f>
        <v>07</v>
      </c>
      <c r="C94" s="914" t="str">
        <f>'Раздел 1'!E210</f>
        <v>02</v>
      </c>
      <c r="D94" s="914" t="str">
        <f>'Раздел 1'!F210</f>
        <v>02</v>
      </c>
      <c r="E94" s="914" t="str">
        <f>'Раздел 1'!G210</f>
        <v>1</v>
      </c>
      <c r="F94" s="914" t="str">
        <f>'Раздел 1'!H210</f>
        <v>02</v>
      </c>
      <c r="G94" s="914" t="str">
        <f>'Раздел 1'!I210</f>
        <v>00590</v>
      </c>
      <c r="H94" s="915" t="str">
        <f>'Раздел 1'!J210</f>
        <v>852</v>
      </c>
      <c r="I94" s="62" t="str">
        <f>'Раздел 1'!K210</f>
        <v>291.00.00</v>
      </c>
      <c r="J94" s="62" t="str">
        <f>'Раздел 1'!L210</f>
        <v>001</v>
      </c>
      <c r="K94" s="62" t="str">
        <f>'Раздел 1'!M210</f>
        <v>00.00.00</v>
      </c>
      <c r="L94" s="62" t="str">
        <f>'Раздел 1'!N210</f>
        <v>х</v>
      </c>
      <c r="M94" s="9" t="str">
        <f>'Раздел 1'!O210</f>
        <v>20.00.02</v>
      </c>
      <c r="N94" s="746">
        <f>'Раздел 1'!P210</f>
        <v>0</v>
      </c>
      <c r="O94" s="746">
        <v>0</v>
      </c>
      <c r="P94" s="10">
        <f t="shared" si="3"/>
        <v>0</v>
      </c>
      <c r="Q94" s="747">
        <f>'Раздел 1'!Q210</f>
        <v>0</v>
      </c>
      <c r="R94" s="385">
        <v>0</v>
      </c>
      <c r="S94" s="10">
        <f t="shared" si="4"/>
        <v>0</v>
      </c>
      <c r="T94" s="747">
        <f>'Раздел 1'!R210</f>
        <v>0</v>
      </c>
      <c r="U94" s="385">
        <v>0</v>
      </c>
      <c r="V94" s="10">
        <f t="shared" si="5"/>
        <v>0</v>
      </c>
      <c r="W94" s="564"/>
      <c r="X94" s="557"/>
      <c r="Y94" s="557"/>
      <c r="Z94" s="557"/>
      <c r="AA94" s="557"/>
      <c r="AB94" s="557"/>
      <c r="AC94" s="557"/>
    </row>
    <row r="95" spans="1:29" s="11" customFormat="1" ht="24.75" customHeight="1" x14ac:dyDescent="0.25">
      <c r="A95" s="913" t="str">
        <f>'Раздел 1'!C211</f>
        <v>925</v>
      </c>
      <c r="B95" s="914" t="str">
        <f>'Раздел 1'!D211</f>
        <v>07</v>
      </c>
      <c r="C95" s="914" t="str">
        <f>'Раздел 1'!E211</f>
        <v>02</v>
      </c>
      <c r="D95" s="914" t="str">
        <f>'Раздел 1'!F211</f>
        <v>02</v>
      </c>
      <c r="E95" s="914" t="str">
        <f>'Раздел 1'!G211</f>
        <v>1</v>
      </c>
      <c r="F95" s="914" t="str">
        <f>'Раздел 1'!H211</f>
        <v>02</v>
      </c>
      <c r="G95" s="914" t="str">
        <f>'Раздел 1'!I211</f>
        <v>00590</v>
      </c>
      <c r="H95" s="915" t="str">
        <f>'Раздел 1'!J211</f>
        <v>852</v>
      </c>
      <c r="I95" s="62" t="str">
        <f>'Раздел 1'!K211</f>
        <v>292.00.00</v>
      </c>
      <c r="J95" s="62" t="str">
        <f>'Раздел 1'!L211</f>
        <v>000</v>
      </c>
      <c r="K95" s="62" t="str">
        <f>'Раздел 1'!M211</f>
        <v>00.00.00</v>
      </c>
      <c r="L95" s="62" t="str">
        <f>'Раздел 1'!N211</f>
        <v>001.99.0001</v>
      </c>
      <c r="M95" s="9" t="str">
        <f>'Раздел 1'!O211</f>
        <v>50.01.00</v>
      </c>
      <c r="N95" s="746">
        <f>'Раздел 1'!P211</f>
        <v>0</v>
      </c>
      <c r="O95" s="746">
        <v>0</v>
      </c>
      <c r="P95" s="10">
        <f t="shared" si="3"/>
        <v>0</v>
      </c>
      <c r="Q95" s="747">
        <f>'Раздел 1'!Q211</f>
        <v>0</v>
      </c>
      <c r="R95" s="385">
        <v>0</v>
      </c>
      <c r="S95" s="10">
        <f t="shared" si="4"/>
        <v>0</v>
      </c>
      <c r="T95" s="747">
        <f>'Раздел 1'!R211</f>
        <v>0</v>
      </c>
      <c r="U95" s="385">
        <v>0</v>
      </c>
      <c r="V95" s="10">
        <f t="shared" si="5"/>
        <v>0</v>
      </c>
      <c r="W95" s="564"/>
      <c r="X95" s="557"/>
      <c r="Y95" s="557"/>
      <c r="Z95" s="557"/>
      <c r="AA95" s="557"/>
      <c r="AB95" s="557"/>
      <c r="AC95" s="557"/>
    </row>
    <row r="96" spans="1:29" s="11" customFormat="1" ht="24.75" customHeight="1" x14ac:dyDescent="0.25">
      <c r="A96" s="913" t="str">
        <f>'Раздел 1'!C212</f>
        <v>х</v>
      </c>
      <c r="B96" s="914">
        <f>'Раздел 1'!D212</f>
        <v>0</v>
      </c>
      <c r="C96" s="914">
        <f>'Раздел 1'!E212</f>
        <v>0</v>
      </c>
      <c r="D96" s="914">
        <f>'Раздел 1'!F212</f>
        <v>0</v>
      </c>
      <c r="E96" s="914">
        <f>'Раздел 1'!G212</f>
        <v>0</v>
      </c>
      <c r="F96" s="914">
        <f>'Раздел 1'!H212</f>
        <v>0</v>
      </c>
      <c r="G96" s="914">
        <f>'Раздел 1'!I212</f>
        <v>0</v>
      </c>
      <c r="H96" s="915">
        <f>'Раздел 1'!J212</f>
        <v>0</v>
      </c>
      <c r="I96" s="62" t="str">
        <f>'Раздел 1'!K212</f>
        <v>х</v>
      </c>
      <c r="J96" s="62">
        <f>'Раздел 1'!L212</f>
        <v>0</v>
      </c>
      <c r="K96" s="62">
        <f>'Раздел 1'!M212</f>
        <v>0</v>
      </c>
      <c r="L96" s="62">
        <f>'Раздел 1'!N212</f>
        <v>0</v>
      </c>
      <c r="M96" s="9">
        <f>'Раздел 1'!O212</f>
        <v>0</v>
      </c>
      <c r="N96" s="746">
        <f>'Раздел 1'!P212</f>
        <v>10000</v>
      </c>
      <c r="O96" s="746">
        <v>10000</v>
      </c>
      <c r="P96" s="10">
        <f t="shared" si="3"/>
        <v>0</v>
      </c>
      <c r="Q96" s="747">
        <f>'Раздел 1'!Q212</f>
        <v>0</v>
      </c>
      <c r="R96" s="385">
        <v>0</v>
      </c>
      <c r="S96" s="10">
        <f t="shared" si="4"/>
        <v>0</v>
      </c>
      <c r="T96" s="747">
        <f>'Раздел 1'!R212</f>
        <v>0</v>
      </c>
      <c r="U96" s="385">
        <v>0</v>
      </c>
      <c r="V96" s="10">
        <f t="shared" si="5"/>
        <v>0</v>
      </c>
      <c r="W96" s="564"/>
      <c r="X96" s="557"/>
      <c r="Y96" s="557"/>
      <c r="Z96" s="557"/>
      <c r="AA96" s="557"/>
      <c r="AB96" s="557"/>
      <c r="AC96" s="557"/>
    </row>
    <row r="97" spans="1:29" s="11" customFormat="1" ht="24.75" customHeight="1" x14ac:dyDescent="0.25">
      <c r="A97" s="913" t="str">
        <f>'Раздел 1'!C213</f>
        <v>925</v>
      </c>
      <c r="B97" s="914" t="str">
        <f>'Раздел 1'!D213</f>
        <v>07</v>
      </c>
      <c r="C97" s="914" t="str">
        <f>'Раздел 1'!E213</f>
        <v>02</v>
      </c>
      <c r="D97" s="914" t="str">
        <f>'Раздел 1'!F213</f>
        <v>02</v>
      </c>
      <c r="E97" s="914" t="str">
        <f>'Раздел 1'!G213</f>
        <v>1</v>
      </c>
      <c r="F97" s="914" t="str">
        <f>'Раздел 1'!H213</f>
        <v>02</v>
      </c>
      <c r="G97" s="914" t="str">
        <f>'Раздел 1'!I213</f>
        <v>60860</v>
      </c>
      <c r="H97" s="915" t="str">
        <f>'Раздел 1'!J213</f>
        <v>853</v>
      </c>
      <c r="I97" s="62" t="str">
        <f>'Раздел 1'!K213</f>
        <v>291.00.00</v>
      </c>
      <c r="J97" s="62" t="str">
        <f>'Раздел 1'!L213</f>
        <v>000</v>
      </c>
      <c r="K97" s="62" t="str">
        <f>'Раздел 1'!M213</f>
        <v>00.00.00</v>
      </c>
      <c r="L97" s="62" t="str">
        <f>'Раздел 1'!N213</f>
        <v>001.07.0002</v>
      </c>
      <c r="M97" s="9" t="str">
        <f>'Раздел 1'!O213</f>
        <v>50.03.00</v>
      </c>
      <c r="N97" s="746">
        <f>'Раздел 1'!P213</f>
        <v>0</v>
      </c>
      <c r="O97" s="746">
        <v>0</v>
      </c>
      <c r="P97" s="10">
        <f t="shared" si="3"/>
        <v>0</v>
      </c>
      <c r="Q97" s="747">
        <f>'Раздел 1'!Q213</f>
        <v>0</v>
      </c>
      <c r="R97" s="385">
        <v>0</v>
      </c>
      <c r="S97" s="10">
        <f t="shared" si="4"/>
        <v>0</v>
      </c>
      <c r="T97" s="747">
        <f>'Раздел 1'!R213</f>
        <v>0</v>
      </c>
      <c r="U97" s="385">
        <v>0</v>
      </c>
      <c r="V97" s="10">
        <f t="shared" si="5"/>
        <v>0</v>
      </c>
      <c r="W97" s="564"/>
      <c r="X97" s="557"/>
      <c r="Y97" s="557"/>
      <c r="Z97" s="557"/>
      <c r="AA97" s="557"/>
      <c r="AB97" s="557"/>
      <c r="AC97" s="557"/>
    </row>
    <row r="98" spans="1:29" s="11" customFormat="1" ht="24.75" customHeight="1" x14ac:dyDescent="0.25">
      <c r="A98" s="913" t="str">
        <f>'Раздел 1'!C214</f>
        <v>925</v>
      </c>
      <c r="B98" s="914" t="str">
        <f>'Раздел 1'!D214</f>
        <v>07</v>
      </c>
      <c r="C98" s="914" t="str">
        <f>'Раздел 1'!E214</f>
        <v>02</v>
      </c>
      <c r="D98" s="914" t="str">
        <f>'Раздел 1'!F214</f>
        <v>02</v>
      </c>
      <c r="E98" s="914" t="str">
        <f>'Раздел 1'!G214</f>
        <v>1</v>
      </c>
      <c r="F98" s="914" t="str">
        <f>'Раздел 1'!H214</f>
        <v>02</v>
      </c>
      <c r="G98" s="914" t="str">
        <f>'Раздел 1'!I214</f>
        <v>00590</v>
      </c>
      <c r="H98" s="915" t="str">
        <f>'Раздел 1'!J214</f>
        <v>853</v>
      </c>
      <c r="I98" s="62" t="str">
        <f>'Раздел 1'!K214</f>
        <v>291.00.00</v>
      </c>
      <c r="J98" s="62" t="str">
        <f>'Раздел 1'!L214</f>
        <v>000</v>
      </c>
      <c r="K98" s="62" t="str">
        <f>'Раздел 1'!M214</f>
        <v>00.00.00</v>
      </c>
      <c r="L98" s="62" t="str">
        <f>'Раздел 1'!N214</f>
        <v>001.99.0001</v>
      </c>
      <c r="M98" s="9" t="str">
        <f>'Раздел 1'!O214</f>
        <v>50.01.00</v>
      </c>
      <c r="N98" s="746">
        <f>'Раздел 1'!P214</f>
        <v>0</v>
      </c>
      <c r="O98" s="746">
        <v>0</v>
      </c>
      <c r="P98" s="10">
        <f t="shared" si="3"/>
        <v>0</v>
      </c>
      <c r="Q98" s="747">
        <f>'Раздел 1'!Q214</f>
        <v>0</v>
      </c>
      <c r="R98" s="385">
        <v>0</v>
      </c>
      <c r="S98" s="10">
        <f t="shared" si="4"/>
        <v>0</v>
      </c>
      <c r="T98" s="747">
        <f>'Раздел 1'!R214</f>
        <v>0</v>
      </c>
      <c r="U98" s="385">
        <v>0</v>
      </c>
      <c r="V98" s="10">
        <f t="shared" si="5"/>
        <v>0</v>
      </c>
      <c r="W98" s="564"/>
      <c r="X98" s="557"/>
      <c r="Y98" s="557"/>
      <c r="Z98" s="557"/>
      <c r="AA98" s="557"/>
      <c r="AB98" s="557"/>
      <c r="AC98" s="557"/>
    </row>
    <row r="99" spans="1:29" s="11" customFormat="1" ht="24.75" customHeight="1" x14ac:dyDescent="0.25">
      <c r="A99" s="913" t="str">
        <f>'Раздел 1'!C215</f>
        <v>925</v>
      </c>
      <c r="B99" s="914" t="str">
        <f>'Раздел 1'!D215</f>
        <v>07</v>
      </c>
      <c r="C99" s="914" t="str">
        <f>'Раздел 1'!E215</f>
        <v>02</v>
      </c>
      <c r="D99" s="914" t="str">
        <f>'Раздел 1'!F215</f>
        <v>02</v>
      </c>
      <c r="E99" s="914" t="str">
        <f>'Раздел 1'!G215</f>
        <v>1</v>
      </c>
      <c r="F99" s="914" t="str">
        <f>'Раздел 1'!H215</f>
        <v>02</v>
      </c>
      <c r="G99" s="914" t="str">
        <f>'Раздел 1'!I215</f>
        <v>00590</v>
      </c>
      <c r="H99" s="915" t="str">
        <f>'Раздел 1'!J215</f>
        <v>853</v>
      </c>
      <c r="I99" s="62" t="str">
        <f>'Раздел 1'!K215</f>
        <v>291.00.00</v>
      </c>
      <c r="J99" s="62" t="str">
        <f>'Раздел 1'!L215</f>
        <v>000</v>
      </c>
      <c r="K99" s="62" t="str">
        <f>'Раздел 1'!M215</f>
        <v>00.00.00</v>
      </c>
      <c r="L99" s="62" t="str">
        <f>'Раздел 1'!N215</f>
        <v>001.06.0000</v>
      </c>
      <c r="M99" s="9" t="str">
        <f>'Раздел 1'!O215</f>
        <v>50.01.00</v>
      </c>
      <c r="N99" s="746">
        <f>'Раздел 1'!P215</f>
        <v>0</v>
      </c>
      <c r="O99" s="746">
        <v>0</v>
      </c>
      <c r="P99" s="10">
        <f t="shared" si="3"/>
        <v>0</v>
      </c>
      <c r="Q99" s="747">
        <f>'Раздел 1'!Q215</f>
        <v>0</v>
      </c>
      <c r="R99" s="385">
        <v>0</v>
      </c>
      <c r="S99" s="10">
        <f t="shared" si="4"/>
        <v>0</v>
      </c>
      <c r="T99" s="747">
        <f>'Раздел 1'!R215</f>
        <v>0</v>
      </c>
      <c r="U99" s="385">
        <v>0</v>
      </c>
      <c r="V99" s="10">
        <f t="shared" si="5"/>
        <v>0</v>
      </c>
      <c r="W99" s="564"/>
      <c r="X99" s="557"/>
      <c r="Y99" s="557"/>
      <c r="Z99" s="557"/>
      <c r="AA99" s="557"/>
      <c r="AB99" s="557"/>
      <c r="AC99" s="557"/>
    </row>
    <row r="100" spans="1:29" s="11" customFormat="1" ht="24.75" customHeight="1" x14ac:dyDescent="0.25">
      <c r="A100" s="913" t="str">
        <f>'Раздел 1'!C216</f>
        <v>925</v>
      </c>
      <c r="B100" s="914" t="str">
        <f>'Раздел 1'!D216</f>
        <v>07</v>
      </c>
      <c r="C100" s="914" t="str">
        <f>'Раздел 1'!E216</f>
        <v>02</v>
      </c>
      <c r="D100" s="914" t="str">
        <f>'Раздел 1'!F216</f>
        <v>02</v>
      </c>
      <c r="E100" s="914" t="str">
        <f>'Раздел 1'!G216</f>
        <v>1</v>
      </c>
      <c r="F100" s="914" t="str">
        <f>'Раздел 1'!H216</f>
        <v>02</v>
      </c>
      <c r="G100" s="914" t="str">
        <f>'Раздел 1'!I216</f>
        <v>00590</v>
      </c>
      <c r="H100" s="915" t="str">
        <f>'Раздел 1'!J216</f>
        <v>853</v>
      </c>
      <c r="I100" s="62" t="str">
        <f>'Раздел 1'!K216</f>
        <v>291.00.00</v>
      </c>
      <c r="J100" s="62" t="str">
        <f>'Раздел 1'!L216</f>
        <v>001</v>
      </c>
      <c r="K100" s="62" t="str">
        <f>'Раздел 1'!M216</f>
        <v>00.00.00</v>
      </c>
      <c r="L100" s="62" t="str">
        <f>'Раздел 1'!N216</f>
        <v>001.99.0001</v>
      </c>
      <c r="M100" s="9" t="str">
        <f>'Раздел 1'!O216</f>
        <v>50.01.00</v>
      </c>
      <c r="N100" s="746">
        <f>'Раздел 1'!P216</f>
        <v>0</v>
      </c>
      <c r="O100" s="746">
        <v>0</v>
      </c>
      <c r="P100" s="10">
        <f t="shared" si="3"/>
        <v>0</v>
      </c>
      <c r="Q100" s="747">
        <f>'Раздел 1'!Q216</f>
        <v>0</v>
      </c>
      <c r="R100" s="385">
        <v>0</v>
      </c>
      <c r="S100" s="10">
        <f t="shared" si="4"/>
        <v>0</v>
      </c>
      <c r="T100" s="747">
        <f>'Раздел 1'!R216</f>
        <v>0</v>
      </c>
      <c r="U100" s="385">
        <v>0</v>
      </c>
      <c r="V100" s="10">
        <f t="shared" si="5"/>
        <v>0</v>
      </c>
      <c r="W100" s="564"/>
      <c r="X100" s="557"/>
      <c r="Y100" s="557"/>
      <c r="Z100" s="557"/>
      <c r="AA100" s="557"/>
      <c r="AB100" s="557"/>
      <c r="AC100" s="557"/>
    </row>
    <row r="101" spans="1:29" s="11" customFormat="1" ht="24.75" customHeight="1" x14ac:dyDescent="0.25">
      <c r="A101" s="913" t="str">
        <f>'Раздел 1'!C217</f>
        <v>925</v>
      </c>
      <c r="B101" s="914" t="str">
        <f>'Раздел 1'!D217</f>
        <v>07</v>
      </c>
      <c r="C101" s="914" t="str">
        <f>'Раздел 1'!E217</f>
        <v>02</v>
      </c>
      <c r="D101" s="914" t="str">
        <f>'Раздел 1'!F217</f>
        <v>02</v>
      </c>
      <c r="E101" s="914" t="str">
        <f>'Раздел 1'!G217</f>
        <v>1</v>
      </c>
      <c r="F101" s="914" t="str">
        <f>'Раздел 1'!H217</f>
        <v>02</v>
      </c>
      <c r="G101" s="914" t="str">
        <f>'Раздел 1'!I217</f>
        <v>00590</v>
      </c>
      <c r="H101" s="915" t="str">
        <f>'Раздел 1'!J217</f>
        <v>853</v>
      </c>
      <c r="I101" s="62" t="str">
        <f>'Раздел 1'!K217</f>
        <v>291.00.00</v>
      </c>
      <c r="J101" s="62" t="str">
        <f>'Раздел 1'!L217</f>
        <v>001</v>
      </c>
      <c r="K101" s="62" t="str">
        <f>'Раздел 1'!M217</f>
        <v>00.00.00</v>
      </c>
      <c r="L101" s="62" t="str">
        <f>'Раздел 1'!N217</f>
        <v>х</v>
      </c>
      <c r="M101" s="9" t="str">
        <f>'Раздел 1'!O217</f>
        <v>20.00.02</v>
      </c>
      <c r="N101" s="746">
        <f>'Раздел 1'!P217</f>
        <v>0</v>
      </c>
      <c r="O101" s="746">
        <v>0</v>
      </c>
      <c r="P101" s="10">
        <f t="shared" si="3"/>
        <v>0</v>
      </c>
      <c r="Q101" s="747">
        <f>'Раздел 1'!Q217</f>
        <v>0</v>
      </c>
      <c r="R101" s="385">
        <v>0</v>
      </c>
      <c r="S101" s="10">
        <f t="shared" si="4"/>
        <v>0</v>
      </c>
      <c r="T101" s="747">
        <f>'Раздел 1'!R217</f>
        <v>0</v>
      </c>
      <c r="U101" s="385">
        <v>0</v>
      </c>
      <c r="V101" s="10">
        <f t="shared" si="5"/>
        <v>0</v>
      </c>
      <c r="W101" s="564"/>
      <c r="X101" s="557"/>
      <c r="Y101" s="557"/>
      <c r="Z101" s="557"/>
      <c r="AA101" s="557"/>
      <c r="AB101" s="557"/>
      <c r="AC101" s="557"/>
    </row>
    <row r="102" spans="1:29" s="11" customFormat="1" ht="24.75" customHeight="1" x14ac:dyDescent="0.25">
      <c r="A102" s="913" t="str">
        <f>'Раздел 1'!C218</f>
        <v>925</v>
      </c>
      <c r="B102" s="914" t="str">
        <f>'Раздел 1'!D218</f>
        <v>07</v>
      </c>
      <c r="C102" s="914" t="str">
        <f>'Раздел 1'!E218</f>
        <v>02</v>
      </c>
      <c r="D102" s="914" t="str">
        <f>'Раздел 1'!F218</f>
        <v>02</v>
      </c>
      <c r="E102" s="914" t="str">
        <f>'Раздел 1'!G218</f>
        <v>1</v>
      </c>
      <c r="F102" s="914" t="str">
        <f>'Раздел 1'!H218</f>
        <v>02</v>
      </c>
      <c r="G102" s="914" t="str">
        <f>'Раздел 1'!I218</f>
        <v>00590</v>
      </c>
      <c r="H102" s="915" t="str">
        <f>'Раздел 1'!J218</f>
        <v>853</v>
      </c>
      <c r="I102" s="62" t="str">
        <f>'Раздел 1'!K218</f>
        <v>292.00.00</v>
      </c>
      <c r="J102" s="62" t="str">
        <f>'Раздел 1'!L218</f>
        <v>000</v>
      </c>
      <c r="K102" s="62" t="str">
        <f>'Раздел 1'!M218</f>
        <v>00.00.00</v>
      </c>
      <c r="L102" s="62" t="str">
        <f>'Раздел 1'!N218</f>
        <v>001.99.0001</v>
      </c>
      <c r="M102" s="9" t="str">
        <f>'Раздел 1'!O218</f>
        <v>50.01.00</v>
      </c>
      <c r="N102" s="746">
        <f>'Раздел 1'!P218</f>
        <v>0</v>
      </c>
      <c r="O102" s="746">
        <v>0</v>
      </c>
      <c r="P102" s="10">
        <f t="shared" si="3"/>
        <v>0</v>
      </c>
      <c r="Q102" s="747">
        <f>'Раздел 1'!Q218</f>
        <v>0</v>
      </c>
      <c r="R102" s="385">
        <v>0</v>
      </c>
      <c r="S102" s="10">
        <f t="shared" si="4"/>
        <v>0</v>
      </c>
      <c r="T102" s="747">
        <f>'Раздел 1'!R218</f>
        <v>0</v>
      </c>
      <c r="U102" s="385">
        <v>0</v>
      </c>
      <c r="V102" s="10">
        <f t="shared" si="5"/>
        <v>0</v>
      </c>
      <c r="W102" s="564"/>
      <c r="X102" s="557"/>
      <c r="Y102" s="557"/>
      <c r="Z102" s="557"/>
      <c r="AA102" s="557"/>
      <c r="AB102" s="557"/>
      <c r="AC102" s="557"/>
    </row>
    <row r="103" spans="1:29" s="11" customFormat="1" ht="24.75" customHeight="1" x14ac:dyDescent="0.25">
      <c r="A103" s="913" t="str">
        <f>'Раздел 1'!C219</f>
        <v>925</v>
      </c>
      <c r="B103" s="914" t="str">
        <f>'Раздел 1'!D219</f>
        <v>07</v>
      </c>
      <c r="C103" s="914" t="str">
        <f>'Раздел 1'!E219</f>
        <v>02</v>
      </c>
      <c r="D103" s="914" t="str">
        <f>'Раздел 1'!F219</f>
        <v>02</v>
      </c>
      <c r="E103" s="914" t="str">
        <f>'Раздел 1'!G219</f>
        <v>1</v>
      </c>
      <c r="F103" s="914" t="str">
        <f>'Раздел 1'!H219</f>
        <v>02</v>
      </c>
      <c r="G103" s="914" t="str">
        <f>'Раздел 1'!I219</f>
        <v>00590</v>
      </c>
      <c r="H103" s="915" t="str">
        <f>'Раздел 1'!J219</f>
        <v>853</v>
      </c>
      <c r="I103" s="62" t="str">
        <f>'Раздел 1'!K219</f>
        <v>292.00.00</v>
      </c>
      <c r="J103" s="62" t="str">
        <f>'Раздел 1'!L219</f>
        <v>000</v>
      </c>
      <c r="K103" s="62" t="str">
        <f>'Раздел 1'!M219</f>
        <v>00.00.00</v>
      </c>
      <c r="L103" s="62" t="str">
        <f>'Раздел 1'!N219</f>
        <v>х</v>
      </c>
      <c r="M103" s="9" t="str">
        <f>'Раздел 1'!O219</f>
        <v>20.00.02</v>
      </c>
      <c r="N103" s="746">
        <f>'Раздел 1'!P219</f>
        <v>0</v>
      </c>
      <c r="O103" s="746">
        <v>0</v>
      </c>
      <c r="P103" s="10">
        <f t="shared" si="3"/>
        <v>0</v>
      </c>
      <c r="Q103" s="747">
        <f>'Раздел 1'!Q219</f>
        <v>0</v>
      </c>
      <c r="R103" s="385">
        <v>0</v>
      </c>
      <c r="S103" s="10">
        <f t="shared" si="4"/>
        <v>0</v>
      </c>
      <c r="T103" s="747">
        <f>'Раздел 1'!R219</f>
        <v>0</v>
      </c>
      <c r="U103" s="385">
        <v>0</v>
      </c>
      <c r="V103" s="10">
        <f t="shared" si="5"/>
        <v>0</v>
      </c>
      <c r="W103" s="564"/>
      <c r="X103" s="557"/>
      <c r="Y103" s="557"/>
      <c r="Z103" s="557"/>
      <c r="AA103" s="557"/>
      <c r="AB103" s="557"/>
      <c r="AC103" s="557"/>
    </row>
    <row r="104" spans="1:29" s="11" customFormat="1" ht="24.75" customHeight="1" x14ac:dyDescent="0.25">
      <c r="A104" s="913" t="str">
        <f>'Раздел 1'!C220</f>
        <v>925</v>
      </c>
      <c r="B104" s="914" t="str">
        <f>'Раздел 1'!D220</f>
        <v>07</v>
      </c>
      <c r="C104" s="914" t="str">
        <f>'Раздел 1'!E220</f>
        <v>02</v>
      </c>
      <c r="D104" s="914" t="str">
        <f>'Раздел 1'!F220</f>
        <v>02</v>
      </c>
      <c r="E104" s="914" t="str">
        <f>'Раздел 1'!G220</f>
        <v>1</v>
      </c>
      <c r="F104" s="914" t="str">
        <f>'Раздел 1'!H220</f>
        <v>02</v>
      </c>
      <c r="G104" s="914" t="str">
        <f>'Раздел 1'!I220</f>
        <v>00590</v>
      </c>
      <c r="H104" s="915" t="str">
        <f>'Раздел 1'!J220</f>
        <v>853</v>
      </c>
      <c r="I104" s="62" t="str">
        <f>'Раздел 1'!K220</f>
        <v>292.00.00</v>
      </c>
      <c r="J104" s="62" t="str">
        <f>'Раздел 1'!L220</f>
        <v>001</v>
      </c>
      <c r="K104" s="62" t="str">
        <f>'Раздел 1'!M220</f>
        <v>00.00.00</v>
      </c>
      <c r="L104" s="62" t="str">
        <f>'Раздел 1'!N220</f>
        <v>001.99.0001</v>
      </c>
      <c r="M104" s="9" t="str">
        <f>'Раздел 1'!O220</f>
        <v>50.01.00</v>
      </c>
      <c r="N104" s="746">
        <f>'Раздел 1'!P220</f>
        <v>0</v>
      </c>
      <c r="O104" s="746">
        <v>0</v>
      </c>
      <c r="P104" s="10">
        <f t="shared" si="3"/>
        <v>0</v>
      </c>
      <c r="Q104" s="747">
        <f>'Раздел 1'!Q220</f>
        <v>0</v>
      </c>
      <c r="R104" s="385">
        <v>0</v>
      </c>
      <c r="S104" s="10">
        <f t="shared" si="4"/>
        <v>0</v>
      </c>
      <c r="T104" s="747">
        <f>'Раздел 1'!R220</f>
        <v>0</v>
      </c>
      <c r="U104" s="385">
        <v>0</v>
      </c>
      <c r="V104" s="10">
        <f t="shared" si="5"/>
        <v>0</v>
      </c>
      <c r="W104" s="564"/>
      <c r="X104" s="557"/>
      <c r="Y104" s="557"/>
      <c r="Z104" s="557"/>
      <c r="AA104" s="557"/>
      <c r="AB104" s="557"/>
      <c r="AC104" s="557"/>
    </row>
    <row r="105" spans="1:29" s="11" customFormat="1" ht="24.75" customHeight="1" x14ac:dyDescent="0.25">
      <c r="A105" s="913" t="str">
        <f>'Раздел 1'!C221</f>
        <v>925</v>
      </c>
      <c r="B105" s="914" t="str">
        <f>'Раздел 1'!D221</f>
        <v>07</v>
      </c>
      <c r="C105" s="914" t="str">
        <f>'Раздел 1'!E221</f>
        <v>02</v>
      </c>
      <c r="D105" s="914" t="str">
        <f>'Раздел 1'!F221</f>
        <v>02</v>
      </c>
      <c r="E105" s="914" t="str">
        <f>'Раздел 1'!G221</f>
        <v>1</v>
      </c>
      <c r="F105" s="914" t="str">
        <f>'Раздел 1'!H221</f>
        <v>02</v>
      </c>
      <c r="G105" s="914" t="str">
        <f>'Раздел 1'!I221</f>
        <v>00590</v>
      </c>
      <c r="H105" s="915" t="str">
        <f>'Раздел 1'!J221</f>
        <v>853</v>
      </c>
      <c r="I105" s="62" t="str">
        <f>'Раздел 1'!K221</f>
        <v>295.00.00</v>
      </c>
      <c r="J105" s="62" t="str">
        <f>'Раздел 1'!L221</f>
        <v>000</v>
      </c>
      <c r="K105" s="62" t="str">
        <f>'Раздел 1'!M221</f>
        <v>00.00.00</v>
      </c>
      <c r="L105" s="62" t="str">
        <f>'Раздел 1'!N221</f>
        <v>001.99.0001</v>
      </c>
      <c r="M105" s="9" t="str">
        <f>'Раздел 1'!O221</f>
        <v>50.01.00</v>
      </c>
      <c r="N105" s="746">
        <f>'Раздел 1'!P221</f>
        <v>0</v>
      </c>
      <c r="O105" s="746">
        <v>0</v>
      </c>
      <c r="P105" s="10">
        <f t="shared" si="3"/>
        <v>0</v>
      </c>
      <c r="Q105" s="747">
        <f>'Раздел 1'!Q221</f>
        <v>0</v>
      </c>
      <c r="R105" s="385">
        <v>0</v>
      </c>
      <c r="S105" s="10">
        <f t="shared" si="4"/>
        <v>0</v>
      </c>
      <c r="T105" s="747">
        <f>'Раздел 1'!R221</f>
        <v>0</v>
      </c>
      <c r="U105" s="385">
        <v>0</v>
      </c>
      <c r="V105" s="10">
        <f t="shared" si="5"/>
        <v>0</v>
      </c>
      <c r="W105" s="564"/>
      <c r="X105" s="557"/>
      <c r="Y105" s="557"/>
      <c r="Z105" s="557"/>
      <c r="AA105" s="557"/>
      <c r="AB105" s="557"/>
      <c r="AC105" s="557"/>
    </row>
    <row r="106" spans="1:29" s="11" customFormat="1" ht="24.75" customHeight="1" x14ac:dyDescent="0.25">
      <c r="A106" s="913" t="str">
        <f>'Раздел 1'!C222</f>
        <v>925</v>
      </c>
      <c r="B106" s="914" t="str">
        <f>'Раздел 1'!D222</f>
        <v>07</v>
      </c>
      <c r="C106" s="914" t="str">
        <f>'Раздел 1'!E222</f>
        <v>02</v>
      </c>
      <c r="D106" s="914" t="str">
        <f>'Раздел 1'!F222</f>
        <v>02</v>
      </c>
      <c r="E106" s="914" t="str">
        <f>'Раздел 1'!G222</f>
        <v>1</v>
      </c>
      <c r="F106" s="914" t="str">
        <f>'Раздел 1'!H222</f>
        <v>02</v>
      </c>
      <c r="G106" s="914" t="str">
        <f>'Раздел 1'!I222</f>
        <v>00590</v>
      </c>
      <c r="H106" s="915" t="str">
        <f>'Раздел 1'!J222</f>
        <v>853</v>
      </c>
      <c r="I106" s="62" t="str">
        <f>'Раздел 1'!K222</f>
        <v>295.00.00</v>
      </c>
      <c r="J106" s="62" t="str">
        <f>'Раздел 1'!L222</f>
        <v>000</v>
      </c>
      <c r="K106" s="62" t="str">
        <f>'Раздел 1'!M222</f>
        <v>00.00.00</v>
      </c>
      <c r="L106" s="62" t="str">
        <f>'Раздел 1'!N222</f>
        <v>х</v>
      </c>
      <c r="M106" s="9" t="str">
        <f>'Раздел 1'!O222</f>
        <v>20.00.02</v>
      </c>
      <c r="N106" s="746">
        <f>'Раздел 1'!P222</f>
        <v>0</v>
      </c>
      <c r="O106" s="746">
        <v>0</v>
      </c>
      <c r="P106" s="10">
        <f t="shared" si="3"/>
        <v>0</v>
      </c>
      <c r="Q106" s="747">
        <f>'Раздел 1'!Q222</f>
        <v>0</v>
      </c>
      <c r="R106" s="385">
        <v>0</v>
      </c>
      <c r="S106" s="10">
        <f t="shared" si="4"/>
        <v>0</v>
      </c>
      <c r="T106" s="747">
        <f>'Раздел 1'!R222</f>
        <v>0</v>
      </c>
      <c r="U106" s="385">
        <v>0</v>
      </c>
      <c r="V106" s="10">
        <f t="shared" si="5"/>
        <v>0</v>
      </c>
      <c r="W106" s="564"/>
      <c r="X106" s="557"/>
      <c r="Y106" s="557"/>
      <c r="Z106" s="557"/>
      <c r="AA106" s="557"/>
      <c r="AB106" s="557"/>
      <c r="AC106" s="557"/>
    </row>
    <row r="107" spans="1:29" s="11" customFormat="1" ht="24.75" customHeight="1" x14ac:dyDescent="0.25">
      <c r="A107" s="913" t="str">
        <f>'Раздел 1'!C223</f>
        <v>925</v>
      </c>
      <c r="B107" s="914" t="str">
        <f>'Раздел 1'!D223</f>
        <v>07</v>
      </c>
      <c r="C107" s="914" t="str">
        <f>'Раздел 1'!E223</f>
        <v>02</v>
      </c>
      <c r="D107" s="914" t="str">
        <f>'Раздел 1'!F223</f>
        <v>02</v>
      </c>
      <c r="E107" s="914" t="str">
        <f>'Раздел 1'!G223</f>
        <v>1</v>
      </c>
      <c r="F107" s="914" t="str">
        <f>'Раздел 1'!H223</f>
        <v>02</v>
      </c>
      <c r="G107" s="914" t="str">
        <f>'Раздел 1'!I223</f>
        <v>00590</v>
      </c>
      <c r="H107" s="915" t="str">
        <f>'Раздел 1'!J223</f>
        <v>853</v>
      </c>
      <c r="I107" s="62" t="str">
        <f>'Раздел 1'!K223</f>
        <v>295.00.00</v>
      </c>
      <c r="J107" s="62" t="str">
        <f>'Раздел 1'!L223</f>
        <v>001</v>
      </c>
      <c r="K107" s="62" t="str">
        <f>'Раздел 1'!M223</f>
        <v>00.00.00</v>
      </c>
      <c r="L107" s="62" t="str">
        <f>'Раздел 1'!N223</f>
        <v>001.99.0001</v>
      </c>
      <c r="M107" s="9" t="str">
        <f>'Раздел 1'!O223</f>
        <v>50.01.00</v>
      </c>
      <c r="N107" s="746">
        <f>'Раздел 1'!P223</f>
        <v>0</v>
      </c>
      <c r="O107" s="746">
        <v>0</v>
      </c>
      <c r="P107" s="10">
        <f t="shared" si="3"/>
        <v>0</v>
      </c>
      <c r="Q107" s="747">
        <f>'Раздел 1'!Q223</f>
        <v>0</v>
      </c>
      <c r="R107" s="385">
        <v>0</v>
      </c>
      <c r="S107" s="10">
        <f t="shared" si="4"/>
        <v>0</v>
      </c>
      <c r="T107" s="747">
        <f>'Раздел 1'!R223</f>
        <v>0</v>
      </c>
      <c r="U107" s="385">
        <v>0</v>
      </c>
      <c r="V107" s="10">
        <f t="shared" si="5"/>
        <v>0</v>
      </c>
      <c r="W107" s="564"/>
      <c r="X107" s="557"/>
      <c r="Y107" s="557"/>
      <c r="Z107" s="557"/>
      <c r="AA107" s="557"/>
      <c r="AB107" s="557"/>
      <c r="AC107" s="557"/>
    </row>
    <row r="108" spans="1:29" s="11" customFormat="1" ht="24.75" customHeight="1" x14ac:dyDescent="0.25">
      <c r="A108" s="913" t="str">
        <f>'Раздел 1'!C224</f>
        <v>925</v>
      </c>
      <c r="B108" s="914" t="str">
        <f>'Раздел 1'!D224</f>
        <v>07</v>
      </c>
      <c r="C108" s="914" t="str">
        <f>'Раздел 1'!E224</f>
        <v>02</v>
      </c>
      <c r="D108" s="914" t="str">
        <f>'Раздел 1'!F224</f>
        <v>02</v>
      </c>
      <c r="E108" s="914" t="str">
        <f>'Раздел 1'!G224</f>
        <v>1</v>
      </c>
      <c r="F108" s="914" t="str">
        <f>'Раздел 1'!H224</f>
        <v>02</v>
      </c>
      <c r="G108" s="914" t="str">
        <f>'Раздел 1'!I224</f>
        <v>00590</v>
      </c>
      <c r="H108" s="915" t="str">
        <f>'Раздел 1'!J224</f>
        <v>853</v>
      </c>
      <c r="I108" s="62" t="str">
        <f>'Раздел 1'!K224</f>
        <v>295.00.00</v>
      </c>
      <c r="J108" s="62" t="str">
        <f>'Раздел 1'!L224</f>
        <v>001</v>
      </c>
      <c r="K108" s="62" t="str">
        <f>'Раздел 1'!M224</f>
        <v>00.00.00</v>
      </c>
      <c r="L108" s="62" t="str">
        <f>'Раздел 1'!N224</f>
        <v>х</v>
      </c>
      <c r="M108" s="9" t="str">
        <f>'Раздел 1'!O224</f>
        <v>20.00.02</v>
      </c>
      <c r="N108" s="746">
        <f>'Раздел 1'!P224</f>
        <v>10000</v>
      </c>
      <c r="O108" s="746">
        <v>10000</v>
      </c>
      <c r="P108" s="10">
        <f t="shared" si="3"/>
        <v>0</v>
      </c>
      <c r="Q108" s="747">
        <f>'Раздел 1'!Q224</f>
        <v>0</v>
      </c>
      <c r="R108" s="385">
        <v>0</v>
      </c>
      <c r="S108" s="10">
        <f t="shared" si="4"/>
        <v>0</v>
      </c>
      <c r="T108" s="747">
        <f>'Раздел 1'!R224</f>
        <v>0</v>
      </c>
      <c r="U108" s="385">
        <v>0</v>
      </c>
      <c r="V108" s="10">
        <f t="shared" si="5"/>
        <v>0</v>
      </c>
      <c r="W108" s="564"/>
      <c r="X108" s="557"/>
      <c r="Y108" s="557"/>
      <c r="Z108" s="557"/>
      <c r="AA108" s="557"/>
      <c r="AB108" s="557"/>
      <c r="AC108" s="557"/>
    </row>
    <row r="109" spans="1:29" s="11" customFormat="1" ht="24.75" customHeight="1" x14ac:dyDescent="0.25">
      <c r="A109" s="913" t="str">
        <f>'Раздел 1'!C225</f>
        <v>х</v>
      </c>
      <c r="B109" s="914">
        <f>'Раздел 1'!D225</f>
        <v>0</v>
      </c>
      <c r="C109" s="914">
        <f>'Раздел 1'!E225</f>
        <v>0</v>
      </c>
      <c r="D109" s="914">
        <f>'Раздел 1'!F225</f>
        <v>0</v>
      </c>
      <c r="E109" s="914">
        <f>'Раздел 1'!G225</f>
        <v>0</v>
      </c>
      <c r="F109" s="914">
        <f>'Раздел 1'!H225</f>
        <v>0</v>
      </c>
      <c r="G109" s="914">
        <f>'Раздел 1'!I225</f>
        <v>0</v>
      </c>
      <c r="H109" s="915">
        <f>'Раздел 1'!J225</f>
        <v>0</v>
      </c>
      <c r="I109" s="62" t="str">
        <f>'Раздел 1'!K225</f>
        <v>х</v>
      </c>
      <c r="J109" s="62">
        <f>'Раздел 1'!L225</f>
        <v>0</v>
      </c>
      <c r="K109" s="62">
        <f>'Раздел 1'!M225</f>
        <v>0</v>
      </c>
      <c r="L109" s="62">
        <f>'Раздел 1'!N225</f>
        <v>0</v>
      </c>
      <c r="M109" s="9">
        <f>'Раздел 1'!O225</f>
        <v>0</v>
      </c>
      <c r="N109" s="746">
        <f>'Раздел 1'!P225</f>
        <v>0</v>
      </c>
      <c r="O109" s="746">
        <v>0</v>
      </c>
      <c r="P109" s="10">
        <f t="shared" si="3"/>
        <v>0</v>
      </c>
      <c r="Q109" s="747">
        <f>'Раздел 1'!Q225</f>
        <v>0</v>
      </c>
      <c r="R109" s="385">
        <v>0</v>
      </c>
      <c r="S109" s="10">
        <f t="shared" si="4"/>
        <v>0</v>
      </c>
      <c r="T109" s="747">
        <f>'Раздел 1'!R225</f>
        <v>0</v>
      </c>
      <c r="U109" s="385">
        <v>0</v>
      </c>
      <c r="V109" s="10">
        <f t="shared" si="5"/>
        <v>0</v>
      </c>
      <c r="W109" s="564"/>
      <c r="X109" s="557"/>
      <c r="Y109" s="557"/>
      <c r="Z109" s="557"/>
      <c r="AA109" s="557"/>
      <c r="AB109" s="557"/>
      <c r="AC109" s="557"/>
    </row>
    <row r="110" spans="1:29" s="11" customFormat="1" ht="24.75" customHeight="1" x14ac:dyDescent="0.25">
      <c r="A110" s="913" t="str">
        <f>'Раздел 1'!C226</f>
        <v>х</v>
      </c>
      <c r="B110" s="914">
        <f>'Раздел 1'!D226</f>
        <v>0</v>
      </c>
      <c r="C110" s="914">
        <f>'Раздел 1'!E226</f>
        <v>0</v>
      </c>
      <c r="D110" s="914">
        <f>'Раздел 1'!F226</f>
        <v>0</v>
      </c>
      <c r="E110" s="914">
        <f>'Раздел 1'!G226</f>
        <v>0</v>
      </c>
      <c r="F110" s="914">
        <f>'Раздел 1'!H226</f>
        <v>0</v>
      </c>
      <c r="G110" s="914">
        <f>'Раздел 1'!I226</f>
        <v>0</v>
      </c>
      <c r="H110" s="915">
        <f>'Раздел 1'!J226</f>
        <v>0</v>
      </c>
      <c r="I110" s="62" t="str">
        <f>'Раздел 1'!K226</f>
        <v>х</v>
      </c>
      <c r="J110" s="62">
        <f>'Раздел 1'!L226</f>
        <v>0</v>
      </c>
      <c r="K110" s="62">
        <f>'Раздел 1'!M226</f>
        <v>0</v>
      </c>
      <c r="L110" s="62">
        <f>'Раздел 1'!N226</f>
        <v>0</v>
      </c>
      <c r="M110" s="9">
        <f>'Раздел 1'!O226</f>
        <v>0</v>
      </c>
      <c r="N110" s="746">
        <f>'Раздел 1'!P226</f>
        <v>0</v>
      </c>
      <c r="O110" s="746">
        <v>0</v>
      </c>
      <c r="P110" s="10">
        <f t="shared" si="3"/>
        <v>0</v>
      </c>
      <c r="Q110" s="747">
        <f>'Раздел 1'!Q226</f>
        <v>0</v>
      </c>
      <c r="R110" s="385">
        <v>0</v>
      </c>
      <c r="S110" s="10">
        <f t="shared" si="4"/>
        <v>0</v>
      </c>
      <c r="T110" s="747">
        <f>'Раздел 1'!R226</f>
        <v>0</v>
      </c>
      <c r="U110" s="385">
        <v>0</v>
      </c>
      <c r="V110" s="10">
        <f t="shared" si="5"/>
        <v>0</v>
      </c>
      <c r="W110" s="564"/>
      <c r="X110" s="557"/>
      <c r="Y110" s="557"/>
      <c r="Z110" s="557"/>
      <c r="AA110" s="557"/>
      <c r="AB110" s="557"/>
      <c r="AC110" s="557"/>
    </row>
    <row r="111" spans="1:29" s="11" customFormat="1" ht="24.75" customHeight="1" x14ac:dyDescent="0.25">
      <c r="A111" s="913" t="str">
        <f>'Раздел 1'!C227</f>
        <v>925</v>
      </c>
      <c r="B111" s="914" t="str">
        <f>'Раздел 1'!D227</f>
        <v>07</v>
      </c>
      <c r="C111" s="914" t="str">
        <f>'Раздел 1'!E227</f>
        <v>02</v>
      </c>
      <c r="D111" s="914" t="str">
        <f>'Раздел 1'!F227</f>
        <v>02</v>
      </c>
      <c r="E111" s="914" t="str">
        <f>'Раздел 1'!G227</f>
        <v>1</v>
      </c>
      <c r="F111" s="914" t="str">
        <f>'Раздел 1'!H227</f>
        <v>02</v>
      </c>
      <c r="G111" s="914" t="str">
        <f>'Раздел 1'!I227</f>
        <v>00590</v>
      </c>
      <c r="H111" s="915" t="str">
        <f>'Раздел 1'!J227</f>
        <v>831</v>
      </c>
      <c r="I111" s="62" t="str">
        <f>'Раздел 1'!K227</f>
        <v>293.00.00</v>
      </c>
      <c r="J111" s="62" t="str">
        <f>'Раздел 1'!L227</f>
        <v>000</v>
      </c>
      <c r="K111" s="62" t="str">
        <f>'Раздел 1'!M227</f>
        <v>00.00.00</v>
      </c>
      <c r="L111" s="62" t="str">
        <f>'Раздел 1'!N227</f>
        <v>001.99.0001</v>
      </c>
      <c r="M111" s="9" t="str">
        <f>'Раздел 1'!O227</f>
        <v>50.01.00</v>
      </c>
      <c r="N111" s="746">
        <f>'Раздел 1'!P227</f>
        <v>0</v>
      </c>
      <c r="O111" s="746">
        <v>0</v>
      </c>
      <c r="P111" s="10">
        <f t="shared" si="3"/>
        <v>0</v>
      </c>
      <c r="Q111" s="747">
        <f>'Раздел 1'!Q227</f>
        <v>0</v>
      </c>
      <c r="R111" s="385">
        <v>0</v>
      </c>
      <c r="S111" s="10">
        <f t="shared" si="4"/>
        <v>0</v>
      </c>
      <c r="T111" s="747">
        <f>'Раздел 1'!R227</f>
        <v>0</v>
      </c>
      <c r="U111" s="385">
        <v>0</v>
      </c>
      <c r="V111" s="10">
        <f t="shared" si="5"/>
        <v>0</v>
      </c>
      <c r="W111" s="564"/>
      <c r="X111" s="557"/>
      <c r="Y111" s="557"/>
      <c r="Z111" s="557"/>
      <c r="AA111" s="557"/>
      <c r="AB111" s="557"/>
      <c r="AC111" s="557"/>
    </row>
    <row r="112" spans="1:29" s="11" customFormat="1" ht="24.75" customHeight="1" x14ac:dyDescent="0.25">
      <c r="A112" s="913" t="str">
        <f>'Раздел 1'!C228</f>
        <v>925</v>
      </c>
      <c r="B112" s="914" t="str">
        <f>'Раздел 1'!D228</f>
        <v>07</v>
      </c>
      <c r="C112" s="914" t="str">
        <f>'Раздел 1'!E228</f>
        <v>02</v>
      </c>
      <c r="D112" s="914" t="str">
        <f>'Раздел 1'!F228</f>
        <v>02</v>
      </c>
      <c r="E112" s="914" t="str">
        <f>'Раздел 1'!G228</f>
        <v>1</v>
      </c>
      <c r="F112" s="914" t="str">
        <f>'Раздел 1'!H228</f>
        <v>02</v>
      </c>
      <c r="G112" s="914" t="str">
        <f>'Раздел 1'!I228</f>
        <v>00590</v>
      </c>
      <c r="H112" s="915" t="str">
        <f>'Раздел 1'!J228</f>
        <v>831</v>
      </c>
      <c r="I112" s="62" t="str">
        <f>'Раздел 1'!K228</f>
        <v>293.00.00</v>
      </c>
      <c r="J112" s="62" t="str">
        <f>'Раздел 1'!L228</f>
        <v>000</v>
      </c>
      <c r="K112" s="62" t="str">
        <f>'Раздел 1'!M228</f>
        <v>00.00.00</v>
      </c>
      <c r="L112" s="62" t="str">
        <f>'Раздел 1'!N228</f>
        <v>х</v>
      </c>
      <c r="M112" s="9" t="str">
        <f>'Раздел 1'!O228</f>
        <v>20.00.02</v>
      </c>
      <c r="N112" s="746">
        <f>'Раздел 1'!P228</f>
        <v>0</v>
      </c>
      <c r="O112" s="746">
        <v>0</v>
      </c>
      <c r="P112" s="10">
        <f t="shared" si="3"/>
        <v>0</v>
      </c>
      <c r="Q112" s="747">
        <f>'Раздел 1'!Q228</f>
        <v>0</v>
      </c>
      <c r="R112" s="385">
        <v>0</v>
      </c>
      <c r="S112" s="10">
        <f t="shared" si="4"/>
        <v>0</v>
      </c>
      <c r="T112" s="747">
        <f>'Раздел 1'!R228</f>
        <v>0</v>
      </c>
      <c r="U112" s="385">
        <v>0</v>
      </c>
      <c r="V112" s="10">
        <f t="shared" si="5"/>
        <v>0</v>
      </c>
      <c r="W112" s="564"/>
      <c r="X112" s="557"/>
      <c r="Y112" s="557"/>
      <c r="Z112" s="557"/>
      <c r="AA112" s="557"/>
      <c r="AB112" s="557"/>
      <c r="AC112" s="557"/>
    </row>
    <row r="113" spans="1:29" s="11" customFormat="1" ht="24.75" customHeight="1" x14ac:dyDescent="0.25">
      <c r="A113" s="913" t="str">
        <f>'Раздел 1'!C229</f>
        <v>925</v>
      </c>
      <c r="B113" s="914" t="str">
        <f>'Раздел 1'!D229</f>
        <v>07</v>
      </c>
      <c r="C113" s="914" t="str">
        <f>'Раздел 1'!E229</f>
        <v>02</v>
      </c>
      <c r="D113" s="914" t="str">
        <f>'Раздел 1'!F229</f>
        <v>02</v>
      </c>
      <c r="E113" s="914" t="str">
        <f>'Раздел 1'!G229</f>
        <v>1</v>
      </c>
      <c r="F113" s="914" t="str">
        <f>'Раздел 1'!H229</f>
        <v>02</v>
      </c>
      <c r="G113" s="914" t="str">
        <f>'Раздел 1'!I229</f>
        <v>00590</v>
      </c>
      <c r="H113" s="915" t="str">
        <f>'Раздел 1'!J229</f>
        <v>831</v>
      </c>
      <c r="I113" s="62" t="str">
        <f>'Раздел 1'!K229</f>
        <v>293.00.00</v>
      </c>
      <c r="J113" s="62" t="str">
        <f>'Раздел 1'!L229</f>
        <v>001</v>
      </c>
      <c r="K113" s="62" t="str">
        <f>'Раздел 1'!M229</f>
        <v>00.00.00</v>
      </c>
      <c r="L113" s="62" t="str">
        <f>'Раздел 1'!N229</f>
        <v>001.99.0001</v>
      </c>
      <c r="M113" s="9" t="str">
        <f>'Раздел 1'!O229</f>
        <v>50.01.00</v>
      </c>
      <c r="N113" s="746">
        <f>'Раздел 1'!P229</f>
        <v>0</v>
      </c>
      <c r="O113" s="746">
        <v>0</v>
      </c>
      <c r="P113" s="10">
        <f t="shared" si="3"/>
        <v>0</v>
      </c>
      <c r="Q113" s="747">
        <f>'Раздел 1'!Q229</f>
        <v>0</v>
      </c>
      <c r="R113" s="385">
        <v>0</v>
      </c>
      <c r="S113" s="10">
        <f t="shared" si="4"/>
        <v>0</v>
      </c>
      <c r="T113" s="747">
        <f>'Раздел 1'!R229</f>
        <v>0</v>
      </c>
      <c r="U113" s="385">
        <v>0</v>
      </c>
      <c r="V113" s="10">
        <f t="shared" si="5"/>
        <v>0</v>
      </c>
      <c r="W113" s="564"/>
      <c r="X113" s="557"/>
      <c r="Y113" s="557"/>
      <c r="Z113" s="557"/>
      <c r="AA113" s="557"/>
      <c r="AB113" s="557"/>
      <c r="AC113" s="557"/>
    </row>
    <row r="114" spans="1:29" s="11" customFormat="1" ht="24.75" customHeight="1" x14ac:dyDescent="0.25">
      <c r="A114" s="913" t="str">
        <f>'Раздел 1'!C230</f>
        <v>925</v>
      </c>
      <c r="B114" s="914" t="str">
        <f>'Раздел 1'!D230</f>
        <v>07</v>
      </c>
      <c r="C114" s="914" t="str">
        <f>'Раздел 1'!E230</f>
        <v>02</v>
      </c>
      <c r="D114" s="914" t="str">
        <f>'Раздел 1'!F230</f>
        <v>02</v>
      </c>
      <c r="E114" s="914" t="str">
        <f>'Раздел 1'!G230</f>
        <v>1</v>
      </c>
      <c r="F114" s="914" t="str">
        <f>'Раздел 1'!H230</f>
        <v>02</v>
      </c>
      <c r="G114" s="914" t="str">
        <f>'Раздел 1'!I230</f>
        <v>00590</v>
      </c>
      <c r="H114" s="915" t="str">
        <f>'Раздел 1'!J230</f>
        <v>831</v>
      </c>
      <c r="I114" s="62" t="str">
        <f>'Раздел 1'!K230</f>
        <v>293.00.00</v>
      </c>
      <c r="J114" s="62" t="str">
        <f>'Раздел 1'!L230</f>
        <v>001</v>
      </c>
      <c r="K114" s="62" t="str">
        <f>'Раздел 1'!M230</f>
        <v>00.00.00</v>
      </c>
      <c r="L114" s="62" t="str">
        <f>'Раздел 1'!N230</f>
        <v>х</v>
      </c>
      <c r="M114" s="9" t="str">
        <f>'Раздел 1'!O230</f>
        <v>20.00.02</v>
      </c>
      <c r="N114" s="746">
        <f>'Раздел 1'!P230</f>
        <v>0</v>
      </c>
      <c r="O114" s="746">
        <v>0</v>
      </c>
      <c r="P114" s="10">
        <f t="shared" si="3"/>
        <v>0</v>
      </c>
      <c r="Q114" s="747">
        <f>'Раздел 1'!Q230</f>
        <v>0</v>
      </c>
      <c r="R114" s="385">
        <v>0</v>
      </c>
      <c r="S114" s="10">
        <f t="shared" si="4"/>
        <v>0</v>
      </c>
      <c r="T114" s="747">
        <f>'Раздел 1'!R230</f>
        <v>0</v>
      </c>
      <c r="U114" s="385">
        <v>0</v>
      </c>
      <c r="V114" s="10">
        <f t="shared" si="5"/>
        <v>0</v>
      </c>
      <c r="W114" s="564"/>
      <c r="X114" s="557"/>
      <c r="Y114" s="557"/>
      <c r="Z114" s="557"/>
      <c r="AA114" s="557"/>
      <c r="AB114" s="557"/>
      <c r="AC114" s="557"/>
    </row>
    <row r="115" spans="1:29" s="11" customFormat="1" ht="24.75" customHeight="1" x14ac:dyDescent="0.25">
      <c r="A115" s="913" t="str">
        <f>'Раздел 1'!C231</f>
        <v>925</v>
      </c>
      <c r="B115" s="914" t="str">
        <f>'Раздел 1'!D231</f>
        <v>07</v>
      </c>
      <c r="C115" s="914" t="str">
        <f>'Раздел 1'!E231</f>
        <v>02</v>
      </c>
      <c r="D115" s="914" t="str">
        <f>'Раздел 1'!F231</f>
        <v>02</v>
      </c>
      <c r="E115" s="914" t="str">
        <f>'Раздел 1'!G231</f>
        <v>1</v>
      </c>
      <c r="F115" s="914" t="str">
        <f>'Раздел 1'!H231</f>
        <v>02</v>
      </c>
      <c r="G115" s="914" t="str">
        <f>'Раздел 1'!I231</f>
        <v>60860</v>
      </c>
      <c r="H115" s="915" t="str">
        <f>'Раздел 1'!J231</f>
        <v>831</v>
      </c>
      <c r="I115" s="62" t="str">
        <f>'Раздел 1'!K231</f>
        <v>296.00.00</v>
      </c>
      <c r="J115" s="62" t="str">
        <f>'Раздел 1'!L231</f>
        <v>000</v>
      </c>
      <c r="K115" s="62" t="str">
        <f>'Раздел 1'!M231</f>
        <v>00.00.00</v>
      </c>
      <c r="L115" s="62" t="str">
        <f>'Раздел 1'!N231</f>
        <v>001.07.0002</v>
      </c>
      <c r="M115" s="9" t="str">
        <f>'Раздел 1'!O231</f>
        <v>50.03.00</v>
      </c>
      <c r="N115" s="746">
        <f>'Раздел 1'!P231</f>
        <v>0</v>
      </c>
      <c r="O115" s="746">
        <v>0</v>
      </c>
      <c r="P115" s="10">
        <f t="shared" si="3"/>
        <v>0</v>
      </c>
      <c r="Q115" s="747">
        <f>'Раздел 1'!Q231</f>
        <v>0</v>
      </c>
      <c r="R115" s="385">
        <v>0</v>
      </c>
      <c r="S115" s="10">
        <f t="shared" si="4"/>
        <v>0</v>
      </c>
      <c r="T115" s="747">
        <f>'Раздел 1'!R231</f>
        <v>0</v>
      </c>
      <c r="U115" s="385">
        <v>0</v>
      </c>
      <c r="V115" s="10">
        <f t="shared" si="5"/>
        <v>0</v>
      </c>
      <c r="W115" s="564"/>
      <c r="X115" s="557"/>
      <c r="Y115" s="557"/>
      <c r="Z115" s="557"/>
      <c r="AA115" s="557"/>
      <c r="AB115" s="557"/>
      <c r="AC115" s="557"/>
    </row>
    <row r="116" spans="1:29" s="11" customFormat="1" ht="24.75" customHeight="1" x14ac:dyDescent="0.25">
      <c r="A116" s="913" t="str">
        <f>'Раздел 1'!C232</f>
        <v>925</v>
      </c>
      <c r="B116" s="914" t="str">
        <f>'Раздел 1'!D232</f>
        <v>07</v>
      </c>
      <c r="C116" s="914" t="str">
        <f>'Раздел 1'!E232</f>
        <v>02</v>
      </c>
      <c r="D116" s="914" t="str">
        <f>'Раздел 1'!F232</f>
        <v>02</v>
      </c>
      <c r="E116" s="914" t="str">
        <f>'Раздел 1'!G232</f>
        <v>1</v>
      </c>
      <c r="F116" s="914" t="str">
        <f>'Раздел 1'!H232</f>
        <v>02</v>
      </c>
      <c r="G116" s="914" t="str">
        <f>'Раздел 1'!I232</f>
        <v>00590</v>
      </c>
      <c r="H116" s="915" t="str">
        <f>'Раздел 1'!J232</f>
        <v>831</v>
      </c>
      <c r="I116" s="62" t="str">
        <f>'Раздел 1'!K232</f>
        <v>297.00.00</v>
      </c>
      <c r="J116" s="62" t="str">
        <f>'Раздел 1'!L232</f>
        <v>000</v>
      </c>
      <c r="K116" s="62" t="str">
        <f>'Раздел 1'!M232</f>
        <v>00.00.00</v>
      </c>
      <c r="L116" s="62" t="str">
        <f>'Раздел 1'!N232</f>
        <v>001.99.0001</v>
      </c>
      <c r="M116" s="9" t="str">
        <f>'Раздел 1'!O232</f>
        <v>50.01.00</v>
      </c>
      <c r="N116" s="746">
        <f>'Раздел 1'!P232</f>
        <v>0</v>
      </c>
      <c r="O116" s="746">
        <v>0</v>
      </c>
      <c r="P116" s="10">
        <f t="shared" si="3"/>
        <v>0</v>
      </c>
      <c r="Q116" s="747">
        <f>'Раздел 1'!Q232</f>
        <v>0</v>
      </c>
      <c r="R116" s="385">
        <v>0</v>
      </c>
      <c r="S116" s="10">
        <f t="shared" si="4"/>
        <v>0</v>
      </c>
      <c r="T116" s="747">
        <f>'Раздел 1'!R232</f>
        <v>0</v>
      </c>
      <c r="U116" s="385">
        <v>0</v>
      </c>
      <c r="V116" s="10">
        <f t="shared" si="5"/>
        <v>0</v>
      </c>
      <c r="W116" s="564"/>
      <c r="X116" s="557"/>
      <c r="Y116" s="557"/>
      <c r="Z116" s="557"/>
      <c r="AA116" s="557"/>
      <c r="AB116" s="557"/>
      <c r="AC116" s="557"/>
    </row>
    <row r="117" spans="1:29" s="11" customFormat="1" ht="24.75" customHeight="1" x14ac:dyDescent="0.25">
      <c r="A117" s="913" t="str">
        <f>'Раздел 1'!C233</f>
        <v>925</v>
      </c>
      <c r="B117" s="914" t="str">
        <f>'Раздел 1'!D233</f>
        <v>07</v>
      </c>
      <c r="C117" s="914" t="str">
        <f>'Раздел 1'!E233</f>
        <v>02</v>
      </c>
      <c r="D117" s="914" t="str">
        <f>'Раздел 1'!F233</f>
        <v>02</v>
      </c>
      <c r="E117" s="914" t="str">
        <f>'Раздел 1'!G233</f>
        <v>1</v>
      </c>
      <c r="F117" s="914" t="str">
        <f>'Раздел 1'!H233</f>
        <v>02</v>
      </c>
      <c r="G117" s="914" t="str">
        <f>'Раздел 1'!I233</f>
        <v>00590</v>
      </c>
      <c r="H117" s="915" t="str">
        <f>'Раздел 1'!J233</f>
        <v>831</v>
      </c>
      <c r="I117" s="62" t="str">
        <f>'Раздел 1'!K233</f>
        <v>297.00.00</v>
      </c>
      <c r="J117" s="62" t="str">
        <f>'Раздел 1'!L233</f>
        <v>000</v>
      </c>
      <c r="K117" s="62" t="str">
        <f>'Раздел 1'!M233</f>
        <v>00.00.00</v>
      </c>
      <c r="L117" s="62" t="str">
        <f>'Раздел 1'!N233</f>
        <v>х</v>
      </c>
      <c r="M117" s="9" t="str">
        <f>'Раздел 1'!O233</f>
        <v>20.00.02</v>
      </c>
      <c r="N117" s="746">
        <f>'Раздел 1'!P233</f>
        <v>0</v>
      </c>
      <c r="O117" s="746">
        <v>0</v>
      </c>
      <c r="P117" s="10">
        <f t="shared" si="3"/>
        <v>0</v>
      </c>
      <c r="Q117" s="747">
        <f>'Раздел 1'!Q233</f>
        <v>0</v>
      </c>
      <c r="R117" s="385">
        <v>0</v>
      </c>
      <c r="S117" s="10">
        <f t="shared" si="4"/>
        <v>0</v>
      </c>
      <c r="T117" s="747">
        <f>'Раздел 1'!R233</f>
        <v>0</v>
      </c>
      <c r="U117" s="385">
        <v>0</v>
      </c>
      <c r="V117" s="10">
        <f t="shared" si="5"/>
        <v>0</v>
      </c>
      <c r="W117" s="564"/>
      <c r="X117" s="557"/>
      <c r="Y117" s="557"/>
      <c r="Z117" s="557"/>
      <c r="AA117" s="557"/>
      <c r="AB117" s="557"/>
      <c r="AC117" s="557"/>
    </row>
    <row r="118" spans="1:29" s="11" customFormat="1" ht="24.75" customHeight="1" x14ac:dyDescent="0.25">
      <c r="A118" s="913" t="str">
        <f>'Раздел 1'!C234</f>
        <v>925</v>
      </c>
      <c r="B118" s="914" t="str">
        <f>'Раздел 1'!D234</f>
        <v>07</v>
      </c>
      <c r="C118" s="914" t="str">
        <f>'Раздел 1'!E234</f>
        <v>02</v>
      </c>
      <c r="D118" s="914" t="str">
        <f>'Раздел 1'!F234</f>
        <v>02</v>
      </c>
      <c r="E118" s="914" t="str">
        <f>'Раздел 1'!G234</f>
        <v>1</v>
      </c>
      <c r="F118" s="914" t="str">
        <f>'Раздел 1'!H234</f>
        <v>02</v>
      </c>
      <c r="G118" s="914" t="str">
        <f>'Раздел 1'!I234</f>
        <v>00590</v>
      </c>
      <c r="H118" s="915" t="str">
        <f>'Раздел 1'!J234</f>
        <v>831</v>
      </c>
      <c r="I118" s="62" t="str">
        <f>'Раздел 1'!K234</f>
        <v>297.00.00</v>
      </c>
      <c r="J118" s="62" t="str">
        <f>'Раздел 1'!L234</f>
        <v>001</v>
      </c>
      <c r="K118" s="62" t="str">
        <f>'Раздел 1'!M234</f>
        <v>00.00.00</v>
      </c>
      <c r="L118" s="62" t="str">
        <f>'Раздел 1'!N234</f>
        <v>001.99.0001</v>
      </c>
      <c r="M118" s="9" t="str">
        <f>'Раздел 1'!O234</f>
        <v>50.01.00</v>
      </c>
      <c r="N118" s="746">
        <f>'Раздел 1'!P234</f>
        <v>0</v>
      </c>
      <c r="O118" s="746">
        <v>0</v>
      </c>
      <c r="P118" s="10">
        <f t="shared" si="3"/>
        <v>0</v>
      </c>
      <c r="Q118" s="747">
        <f>'Раздел 1'!Q234</f>
        <v>0</v>
      </c>
      <c r="R118" s="385">
        <v>0</v>
      </c>
      <c r="S118" s="10">
        <f t="shared" si="4"/>
        <v>0</v>
      </c>
      <c r="T118" s="747">
        <f>'Раздел 1'!R234</f>
        <v>0</v>
      </c>
      <c r="U118" s="385">
        <v>0</v>
      </c>
      <c r="V118" s="10">
        <f t="shared" si="5"/>
        <v>0</v>
      </c>
      <c r="W118" s="564"/>
      <c r="X118" s="557"/>
      <c r="Y118" s="557"/>
      <c r="Z118" s="557"/>
      <c r="AA118" s="557"/>
      <c r="AB118" s="557"/>
      <c r="AC118" s="557"/>
    </row>
    <row r="119" spans="1:29" s="11" customFormat="1" ht="24.75" customHeight="1" x14ac:dyDescent="0.25">
      <c r="A119" s="913" t="str">
        <f>'Раздел 1'!C235</f>
        <v>925</v>
      </c>
      <c r="B119" s="914" t="str">
        <f>'Раздел 1'!D235</f>
        <v>07</v>
      </c>
      <c r="C119" s="914" t="str">
        <f>'Раздел 1'!E235</f>
        <v>02</v>
      </c>
      <c r="D119" s="914" t="str">
        <f>'Раздел 1'!F235</f>
        <v>02</v>
      </c>
      <c r="E119" s="914" t="str">
        <f>'Раздел 1'!G235</f>
        <v>1</v>
      </c>
      <c r="F119" s="914" t="str">
        <f>'Раздел 1'!H235</f>
        <v>02</v>
      </c>
      <c r="G119" s="914" t="str">
        <f>'Раздел 1'!I235</f>
        <v>00590</v>
      </c>
      <c r="H119" s="915" t="str">
        <f>'Раздел 1'!J235</f>
        <v>831</v>
      </c>
      <c r="I119" s="62" t="str">
        <f>'Раздел 1'!K235</f>
        <v>297.00.00</v>
      </c>
      <c r="J119" s="62" t="str">
        <f>'Раздел 1'!L235</f>
        <v>001</v>
      </c>
      <c r="K119" s="62" t="str">
        <f>'Раздел 1'!M235</f>
        <v>00.00.00</v>
      </c>
      <c r="L119" s="62" t="str">
        <f>'Раздел 1'!N235</f>
        <v>х</v>
      </c>
      <c r="M119" s="9" t="str">
        <f>'Раздел 1'!O235</f>
        <v>20.00.02</v>
      </c>
      <c r="N119" s="746">
        <f>'Раздел 1'!P235</f>
        <v>0</v>
      </c>
      <c r="O119" s="746">
        <v>0</v>
      </c>
      <c r="P119" s="10">
        <f t="shared" si="3"/>
        <v>0</v>
      </c>
      <c r="Q119" s="747">
        <f>'Раздел 1'!Q235</f>
        <v>0</v>
      </c>
      <c r="R119" s="385">
        <v>0</v>
      </c>
      <c r="S119" s="10">
        <f t="shared" si="4"/>
        <v>0</v>
      </c>
      <c r="T119" s="747">
        <f>'Раздел 1'!R235</f>
        <v>0</v>
      </c>
      <c r="U119" s="385">
        <v>0</v>
      </c>
      <c r="V119" s="10">
        <f t="shared" si="5"/>
        <v>0</v>
      </c>
      <c r="W119" s="564"/>
      <c r="X119" s="557"/>
      <c r="Y119" s="557"/>
      <c r="Z119" s="557"/>
      <c r="AA119" s="557"/>
      <c r="AB119" s="557"/>
      <c r="AC119" s="557"/>
    </row>
    <row r="120" spans="1:29" s="11" customFormat="1" ht="24.75" customHeight="1" x14ac:dyDescent="0.25">
      <c r="A120" s="913" t="str">
        <f>'Раздел 1'!C236</f>
        <v>х</v>
      </c>
      <c r="B120" s="914">
        <f>'Раздел 1'!D236</f>
        <v>0</v>
      </c>
      <c r="C120" s="914">
        <f>'Раздел 1'!E236</f>
        <v>0</v>
      </c>
      <c r="D120" s="914">
        <f>'Раздел 1'!F236</f>
        <v>0</v>
      </c>
      <c r="E120" s="914">
        <f>'Раздел 1'!G236</f>
        <v>0</v>
      </c>
      <c r="F120" s="914">
        <f>'Раздел 1'!H236</f>
        <v>0</v>
      </c>
      <c r="G120" s="914">
        <f>'Раздел 1'!I236</f>
        <v>0</v>
      </c>
      <c r="H120" s="915">
        <f>'Раздел 1'!J236</f>
        <v>0</v>
      </c>
      <c r="I120" s="62" t="str">
        <f>'Раздел 1'!K236</f>
        <v>х</v>
      </c>
      <c r="J120" s="62">
        <f>'Раздел 1'!L236</f>
        <v>0</v>
      </c>
      <c r="K120" s="62">
        <f>'Раздел 1'!M236</f>
        <v>0</v>
      </c>
      <c r="L120" s="62">
        <f>'Раздел 1'!N236</f>
        <v>0</v>
      </c>
      <c r="M120" s="9">
        <f>'Раздел 1'!O236</f>
        <v>0</v>
      </c>
      <c r="N120" s="746">
        <f>'Раздел 1'!P236</f>
        <v>6686623.9199999999</v>
      </c>
      <c r="O120" s="746">
        <v>6686623.9199999999</v>
      </c>
      <c r="P120" s="10">
        <f t="shared" si="3"/>
        <v>0</v>
      </c>
      <c r="Q120" s="747">
        <f>'Раздел 1'!Q236</f>
        <v>4994023.03</v>
      </c>
      <c r="R120" s="385">
        <v>4994023.03</v>
      </c>
      <c r="S120" s="10">
        <f t="shared" si="4"/>
        <v>0</v>
      </c>
      <c r="T120" s="747">
        <f>'Раздел 1'!R236</f>
        <v>6962043.0300000003</v>
      </c>
      <c r="U120" s="385">
        <v>6962043.0300000003</v>
      </c>
      <c r="V120" s="10">
        <f t="shared" si="5"/>
        <v>0</v>
      </c>
      <c r="W120" s="564"/>
      <c r="X120" s="557"/>
      <c r="Y120" s="557"/>
      <c r="Z120" s="557"/>
      <c r="AA120" s="557"/>
      <c r="AB120" s="557"/>
      <c r="AC120" s="557"/>
    </row>
    <row r="121" spans="1:29" s="11" customFormat="1" ht="24.75" customHeight="1" x14ac:dyDescent="0.25">
      <c r="A121" s="913" t="str">
        <f>'Раздел 1'!C237</f>
        <v>х</v>
      </c>
      <c r="B121" s="914">
        <f>'Раздел 1'!D237</f>
        <v>0</v>
      </c>
      <c r="C121" s="914">
        <f>'Раздел 1'!E237</f>
        <v>0</v>
      </c>
      <c r="D121" s="914">
        <f>'Раздел 1'!F237</f>
        <v>0</v>
      </c>
      <c r="E121" s="914">
        <f>'Раздел 1'!G237</f>
        <v>0</v>
      </c>
      <c r="F121" s="914">
        <f>'Раздел 1'!H237</f>
        <v>0</v>
      </c>
      <c r="G121" s="914">
        <f>'Раздел 1'!I237</f>
        <v>0</v>
      </c>
      <c r="H121" s="915">
        <f>'Раздел 1'!J237</f>
        <v>0</v>
      </c>
      <c r="I121" s="62" t="str">
        <f>'Раздел 1'!K237</f>
        <v>х</v>
      </c>
      <c r="J121" s="62">
        <f>'Раздел 1'!L237</f>
        <v>0</v>
      </c>
      <c r="K121" s="62">
        <f>'Раздел 1'!M237</f>
        <v>0</v>
      </c>
      <c r="L121" s="62">
        <f>'Раздел 1'!N237</f>
        <v>0</v>
      </c>
      <c r="M121" s="9">
        <f>'Раздел 1'!O237</f>
        <v>0</v>
      </c>
      <c r="N121" s="746">
        <f>'Раздел 1'!P237</f>
        <v>0</v>
      </c>
      <c r="O121" s="746">
        <v>0</v>
      </c>
      <c r="P121" s="10">
        <f t="shared" si="3"/>
        <v>0</v>
      </c>
      <c r="Q121" s="747">
        <f>'Раздел 1'!Q237</f>
        <v>0</v>
      </c>
      <c r="R121" s="385">
        <v>0</v>
      </c>
      <c r="S121" s="10">
        <f t="shared" si="4"/>
        <v>0</v>
      </c>
      <c r="T121" s="747">
        <f>'Раздел 1'!R237</f>
        <v>0</v>
      </c>
      <c r="U121" s="385">
        <v>0</v>
      </c>
      <c r="V121" s="10">
        <f t="shared" si="5"/>
        <v>0</v>
      </c>
      <c r="W121" s="564"/>
      <c r="X121" s="557"/>
      <c r="Y121" s="557"/>
      <c r="Z121" s="557"/>
      <c r="AA121" s="557"/>
      <c r="AB121" s="557"/>
      <c r="AC121" s="557"/>
    </row>
    <row r="122" spans="1:29" s="11" customFormat="1" ht="24.75" customHeight="1" x14ac:dyDescent="0.25">
      <c r="A122" s="913" t="str">
        <f>'Раздел 1'!C238</f>
        <v>х</v>
      </c>
      <c r="B122" s="914">
        <f>'Раздел 1'!D238</f>
        <v>0</v>
      </c>
      <c r="C122" s="914">
        <f>'Раздел 1'!E238</f>
        <v>0</v>
      </c>
      <c r="D122" s="914">
        <f>'Раздел 1'!F238</f>
        <v>0</v>
      </c>
      <c r="E122" s="914">
        <f>'Раздел 1'!G238</f>
        <v>0</v>
      </c>
      <c r="F122" s="914">
        <f>'Раздел 1'!H238</f>
        <v>0</v>
      </c>
      <c r="G122" s="914">
        <f>'Раздел 1'!I238</f>
        <v>0</v>
      </c>
      <c r="H122" s="915">
        <f>'Раздел 1'!J238</f>
        <v>0</v>
      </c>
      <c r="I122" s="62" t="str">
        <f>'Раздел 1'!K238</f>
        <v>х</v>
      </c>
      <c r="J122" s="62">
        <f>'Раздел 1'!L238</f>
        <v>0</v>
      </c>
      <c r="K122" s="62">
        <f>'Раздел 1'!M238</f>
        <v>0</v>
      </c>
      <c r="L122" s="62">
        <f>'Раздел 1'!N238</f>
        <v>0</v>
      </c>
      <c r="M122" s="9">
        <f>'Раздел 1'!O238</f>
        <v>0</v>
      </c>
      <c r="N122" s="746">
        <f>'Раздел 1'!P238</f>
        <v>572907</v>
      </c>
      <c r="O122" s="746">
        <v>572907</v>
      </c>
      <c r="P122" s="10">
        <f t="shared" si="3"/>
        <v>0</v>
      </c>
      <c r="Q122" s="747">
        <f>'Раздел 1'!Q238</f>
        <v>0</v>
      </c>
      <c r="R122" s="385">
        <v>0</v>
      </c>
      <c r="S122" s="10">
        <f t="shared" si="4"/>
        <v>0</v>
      </c>
      <c r="T122" s="747">
        <f>'Раздел 1'!R238</f>
        <v>1867400</v>
      </c>
      <c r="U122" s="385">
        <v>1867400</v>
      </c>
      <c r="V122" s="10">
        <f t="shared" si="5"/>
        <v>0</v>
      </c>
      <c r="W122" s="564"/>
      <c r="X122" s="557"/>
      <c r="Y122" s="557"/>
      <c r="Z122" s="557"/>
      <c r="AA122" s="557"/>
      <c r="AB122" s="557"/>
      <c r="AC122" s="557"/>
    </row>
    <row r="123" spans="1:29" s="11" customFormat="1" ht="24.75" customHeight="1" x14ac:dyDescent="0.25">
      <c r="A123" s="913" t="str">
        <f>'Раздел 1'!C239</f>
        <v>925</v>
      </c>
      <c r="B123" s="914" t="str">
        <f>'Раздел 1'!D239</f>
        <v>07</v>
      </c>
      <c r="C123" s="914" t="str">
        <f>'Раздел 1'!E239</f>
        <v>02</v>
      </c>
      <c r="D123" s="914" t="str">
        <f>'Раздел 1'!F239</f>
        <v>02</v>
      </c>
      <c r="E123" s="914" t="str">
        <f>'Раздел 1'!G239</f>
        <v>1</v>
      </c>
      <c r="F123" s="914" t="str">
        <f>'Раздел 1'!H239</f>
        <v>02</v>
      </c>
      <c r="G123" s="914" t="str">
        <f>'Раздел 1'!I239</f>
        <v>62980</v>
      </c>
      <c r="H123" s="915" t="str">
        <f>'Раздел 1'!J239</f>
        <v>243</v>
      </c>
      <c r="I123" s="62" t="str">
        <f>'Раздел 1'!K239</f>
        <v>225.00.00</v>
      </c>
      <c r="J123" s="62" t="str">
        <f>'Раздел 1'!L239</f>
        <v>000</v>
      </c>
      <c r="K123" s="62" t="str">
        <f>'Раздел 1'!M239</f>
        <v>00.00.00</v>
      </c>
      <c r="L123" s="62" t="str">
        <f>'Раздел 1'!N239</f>
        <v>005.00.0000</v>
      </c>
      <c r="M123" s="9" t="str">
        <f>'Раздел 1'!O239</f>
        <v>60.03.00</v>
      </c>
      <c r="N123" s="746">
        <f>'Раздел 1'!P239</f>
        <v>0</v>
      </c>
      <c r="O123" s="746">
        <v>0</v>
      </c>
      <c r="P123" s="10">
        <f t="shared" si="3"/>
        <v>0</v>
      </c>
      <c r="Q123" s="747">
        <f>'Раздел 1'!Q239</f>
        <v>0</v>
      </c>
      <c r="R123" s="385">
        <v>0</v>
      </c>
      <c r="S123" s="10">
        <f t="shared" si="4"/>
        <v>0</v>
      </c>
      <c r="T123" s="747">
        <f>'Раздел 1'!R239</f>
        <v>0</v>
      </c>
      <c r="U123" s="385">
        <v>0</v>
      </c>
      <c r="V123" s="10">
        <f t="shared" si="5"/>
        <v>0</v>
      </c>
      <c r="W123" s="564"/>
      <c r="X123" s="557"/>
      <c r="Y123" s="557"/>
      <c r="Z123" s="557"/>
      <c r="AA123" s="557"/>
      <c r="AB123" s="557"/>
      <c r="AC123" s="557"/>
    </row>
    <row r="124" spans="1:29" s="11" customFormat="1" ht="24.75" customHeight="1" x14ac:dyDescent="0.25">
      <c r="A124" s="913" t="str">
        <f>'Раздел 1'!C240</f>
        <v>925</v>
      </c>
      <c r="B124" s="914" t="str">
        <f>'Раздел 1'!D240</f>
        <v>07</v>
      </c>
      <c r="C124" s="914" t="str">
        <f>'Раздел 1'!E240</f>
        <v>02</v>
      </c>
      <c r="D124" s="914" t="str">
        <f>'Раздел 1'!F240</f>
        <v>02</v>
      </c>
      <c r="E124" s="914" t="str">
        <f>'Раздел 1'!G240</f>
        <v>1</v>
      </c>
      <c r="F124" s="914" t="str">
        <f>'Раздел 1'!H240</f>
        <v>02</v>
      </c>
      <c r="G124" s="914" t="str">
        <f>'Раздел 1'!I240</f>
        <v>M0050</v>
      </c>
      <c r="H124" s="915" t="str">
        <f>'Раздел 1'!J240</f>
        <v>243</v>
      </c>
      <c r="I124" s="62" t="str">
        <f>'Раздел 1'!K240</f>
        <v>225.00.00</v>
      </c>
      <c r="J124" s="62" t="str">
        <f>'Раздел 1'!L240</f>
        <v>000</v>
      </c>
      <c r="K124" s="62" t="str">
        <f>'Раздел 1'!M240</f>
        <v>00.00.00</v>
      </c>
      <c r="L124" s="62" t="str">
        <f>'Раздел 1'!N240</f>
        <v>008.01.0001</v>
      </c>
      <c r="M124" s="9" t="str">
        <f>'Раздел 1'!O240</f>
        <v>60.01.00</v>
      </c>
      <c r="N124" s="746">
        <f>'Раздел 1'!P240</f>
        <v>0</v>
      </c>
      <c r="O124" s="746">
        <v>0</v>
      </c>
      <c r="P124" s="10">
        <f t="shared" si="3"/>
        <v>0</v>
      </c>
      <c r="Q124" s="747">
        <f>'Раздел 1'!Q240</f>
        <v>0</v>
      </c>
      <c r="R124" s="385">
        <v>0</v>
      </c>
      <c r="S124" s="10">
        <f t="shared" si="4"/>
        <v>0</v>
      </c>
      <c r="T124" s="747">
        <f>'Раздел 1'!R240</f>
        <v>0</v>
      </c>
      <c r="U124" s="385">
        <v>0</v>
      </c>
      <c r="V124" s="10">
        <f t="shared" si="5"/>
        <v>0</v>
      </c>
      <c r="W124" s="564"/>
      <c r="X124" s="557"/>
      <c r="Y124" s="557"/>
      <c r="Z124" s="557"/>
      <c r="AA124" s="557"/>
      <c r="AB124" s="557"/>
      <c r="AC124" s="557"/>
    </row>
    <row r="125" spans="1:29" s="11" customFormat="1" ht="24.75" customHeight="1" x14ac:dyDescent="0.25">
      <c r="A125" s="913" t="str">
        <f>'Раздел 1'!C241</f>
        <v>925</v>
      </c>
      <c r="B125" s="914" t="str">
        <f>'Раздел 1'!D241</f>
        <v>07</v>
      </c>
      <c r="C125" s="914" t="str">
        <f>'Раздел 1'!E241</f>
        <v>02</v>
      </c>
      <c r="D125" s="914" t="str">
        <f>'Раздел 1'!F241</f>
        <v>06</v>
      </c>
      <c r="E125" s="914" t="str">
        <f>'Раздел 1'!G241</f>
        <v>2</v>
      </c>
      <c r="F125" s="914" t="str">
        <f>'Раздел 1'!H241</f>
        <v>01</v>
      </c>
      <c r="G125" s="914" t="str">
        <f>'Раздел 1'!I241</f>
        <v>S0460</v>
      </c>
      <c r="H125" s="915" t="str">
        <f>'Раздел 1'!J241</f>
        <v>243</v>
      </c>
      <c r="I125" s="62" t="str">
        <f>'Раздел 1'!K241</f>
        <v>225.00.00</v>
      </c>
      <c r="J125" s="62" t="str">
        <f>'Раздел 1'!L241</f>
        <v>000</v>
      </c>
      <c r="K125" s="62" t="str">
        <f>'Раздел 1'!M241</f>
        <v>00.00.00</v>
      </c>
      <c r="L125" s="62" t="str">
        <f>'Раздел 1'!N241</f>
        <v>060.00.0004</v>
      </c>
      <c r="M125" s="9" t="str">
        <f>'Раздел 1'!O241</f>
        <v>60.01.00</v>
      </c>
      <c r="N125" s="746">
        <f>'Раздел 1'!P241</f>
        <v>0</v>
      </c>
      <c r="O125" s="746">
        <v>0</v>
      </c>
      <c r="P125" s="10">
        <f t="shared" si="3"/>
        <v>0</v>
      </c>
      <c r="Q125" s="747">
        <f>'Раздел 1'!Q241</f>
        <v>0</v>
      </c>
      <c r="R125" s="385">
        <v>0</v>
      </c>
      <c r="S125" s="10">
        <f t="shared" si="4"/>
        <v>0</v>
      </c>
      <c r="T125" s="747">
        <f>'Раздел 1'!R241</f>
        <v>93400</v>
      </c>
      <c r="U125" s="385">
        <v>93400</v>
      </c>
      <c r="V125" s="10">
        <f t="shared" si="5"/>
        <v>0</v>
      </c>
      <c r="W125" s="564"/>
      <c r="X125" s="557"/>
      <c r="Y125" s="557"/>
      <c r="Z125" s="557"/>
      <c r="AA125" s="557"/>
      <c r="AB125" s="557"/>
      <c r="AC125" s="557"/>
    </row>
    <row r="126" spans="1:29" s="11" customFormat="1" ht="24.75" customHeight="1" x14ac:dyDescent="0.25">
      <c r="A126" s="913" t="str">
        <f>'Раздел 1'!C242</f>
        <v>925</v>
      </c>
      <c r="B126" s="914" t="str">
        <f>'Раздел 1'!D242</f>
        <v>07</v>
      </c>
      <c r="C126" s="914" t="str">
        <f>'Раздел 1'!E242</f>
        <v>02</v>
      </c>
      <c r="D126" s="914" t="str">
        <f>'Раздел 1'!F242</f>
        <v>06</v>
      </c>
      <c r="E126" s="914" t="str">
        <f>'Раздел 1'!G242</f>
        <v>2</v>
      </c>
      <c r="F126" s="914" t="str">
        <f>'Раздел 1'!H242</f>
        <v>01</v>
      </c>
      <c r="G126" s="914" t="str">
        <f>'Раздел 1'!I242</f>
        <v>S0460</v>
      </c>
      <c r="H126" s="915" t="str">
        <f>'Раздел 1'!J242</f>
        <v>243</v>
      </c>
      <c r="I126" s="62" t="str">
        <f>'Раздел 1'!K242</f>
        <v>225.00.00</v>
      </c>
      <c r="J126" s="62" t="str">
        <f>'Раздел 1'!L242</f>
        <v>000</v>
      </c>
      <c r="K126" s="62" t="str">
        <f>'Раздел 1'!M242</f>
        <v>00.00.00</v>
      </c>
      <c r="L126" s="62" t="str">
        <f>'Раздел 1'!N242</f>
        <v>500.03.0002</v>
      </c>
      <c r="M126" s="9" t="str">
        <f>'Раздел 1'!O242</f>
        <v>60.03.00</v>
      </c>
      <c r="N126" s="746">
        <f>'Раздел 1'!P242</f>
        <v>0</v>
      </c>
      <c r="O126" s="746">
        <v>0</v>
      </c>
      <c r="P126" s="10">
        <f t="shared" si="3"/>
        <v>0</v>
      </c>
      <c r="Q126" s="747">
        <f>'Раздел 1'!Q242</f>
        <v>0</v>
      </c>
      <c r="R126" s="385">
        <v>0</v>
      </c>
      <c r="S126" s="10">
        <f t="shared" si="4"/>
        <v>0</v>
      </c>
      <c r="T126" s="747">
        <f>'Раздел 1'!R242</f>
        <v>1774000</v>
      </c>
      <c r="U126" s="385">
        <v>1774000</v>
      </c>
      <c r="V126" s="10">
        <f t="shared" si="5"/>
        <v>0</v>
      </c>
      <c r="W126" s="564"/>
      <c r="X126" s="557"/>
      <c r="Y126" s="557"/>
      <c r="Z126" s="557"/>
      <c r="AA126" s="557"/>
      <c r="AB126" s="557"/>
      <c r="AC126" s="557"/>
    </row>
    <row r="127" spans="1:29" s="11" customFormat="1" ht="24.75" customHeight="1" x14ac:dyDescent="0.25">
      <c r="A127" s="913" t="str">
        <f>'Раздел 1'!C243</f>
        <v>925</v>
      </c>
      <c r="B127" s="914" t="str">
        <f>'Раздел 1'!D243</f>
        <v>07</v>
      </c>
      <c r="C127" s="914" t="str">
        <f>'Раздел 1'!E243</f>
        <v>02</v>
      </c>
      <c r="D127" s="914" t="str">
        <f>'Раздел 1'!F243</f>
        <v>02</v>
      </c>
      <c r="E127" s="914" t="str">
        <f>'Раздел 1'!G243</f>
        <v>1</v>
      </c>
      <c r="F127" s="914" t="str">
        <f>'Раздел 1'!H243</f>
        <v>02</v>
      </c>
      <c r="G127" s="914" t="str">
        <f>'Раздел 1'!I243</f>
        <v>S0600</v>
      </c>
      <c r="H127" s="915" t="str">
        <f>'Раздел 1'!J243</f>
        <v>243</v>
      </c>
      <c r="I127" s="62" t="str">
        <f>'Раздел 1'!K243</f>
        <v>225.00.00</v>
      </c>
      <c r="J127" s="62" t="str">
        <f>'Раздел 1'!L243</f>
        <v>000</v>
      </c>
      <c r="K127" s="62" t="str">
        <f>'Раздел 1'!M243</f>
        <v>00.00.00</v>
      </c>
      <c r="L127" s="62" t="str">
        <f>'Раздел 1'!N243</f>
        <v>003.01.0026</v>
      </c>
      <c r="M127" s="9" t="str">
        <f>'Раздел 1'!O243</f>
        <v>60.01.00</v>
      </c>
      <c r="N127" s="746">
        <f>'Раздел 1'!P243</f>
        <v>0</v>
      </c>
      <c r="O127" s="746">
        <v>0</v>
      </c>
      <c r="P127" s="10">
        <f t="shared" si="3"/>
        <v>0</v>
      </c>
      <c r="Q127" s="747">
        <f>'Раздел 1'!Q243</f>
        <v>0</v>
      </c>
      <c r="R127" s="385">
        <v>0</v>
      </c>
      <c r="S127" s="10">
        <f t="shared" si="4"/>
        <v>0</v>
      </c>
      <c r="T127" s="747">
        <f>'Раздел 1'!R243</f>
        <v>0</v>
      </c>
      <c r="U127" s="385">
        <v>0</v>
      </c>
      <c r="V127" s="10">
        <f t="shared" si="5"/>
        <v>0</v>
      </c>
      <c r="W127" s="564"/>
      <c r="X127" s="557"/>
      <c r="Y127" s="557"/>
      <c r="Z127" s="557"/>
      <c r="AA127" s="557"/>
      <c r="AB127" s="557"/>
      <c r="AC127" s="557"/>
    </row>
    <row r="128" spans="1:29" s="11" customFormat="1" ht="24.75" customHeight="1" x14ac:dyDescent="0.25">
      <c r="A128" s="913" t="str">
        <f>'Раздел 1'!C244</f>
        <v>925</v>
      </c>
      <c r="B128" s="914" t="str">
        <f>'Раздел 1'!D244</f>
        <v>07</v>
      </c>
      <c r="C128" s="914" t="str">
        <f>'Раздел 1'!E244</f>
        <v>02</v>
      </c>
      <c r="D128" s="914" t="str">
        <f>'Раздел 1'!F244</f>
        <v>02</v>
      </c>
      <c r="E128" s="914" t="str">
        <f>'Раздел 1'!G244</f>
        <v>1</v>
      </c>
      <c r="F128" s="914" t="str">
        <f>'Раздел 1'!H244</f>
        <v>02</v>
      </c>
      <c r="G128" s="914" t="str">
        <f>'Раздел 1'!I244</f>
        <v>09020</v>
      </c>
      <c r="H128" s="915" t="str">
        <f>'Раздел 1'!J244</f>
        <v>243</v>
      </c>
      <c r="I128" s="62" t="str">
        <f>'Раздел 1'!K244</f>
        <v>225.00.00</v>
      </c>
      <c r="J128" s="62" t="str">
        <f>'Раздел 1'!L244</f>
        <v>000</v>
      </c>
      <c r="K128" s="62" t="str">
        <f>'Раздел 1'!M244</f>
        <v>00.00.00</v>
      </c>
      <c r="L128" s="62" t="str">
        <f>'Раздел 1'!N244</f>
        <v>003.01.0027</v>
      </c>
      <c r="M128" s="9" t="str">
        <f>'Раздел 1'!O244</f>
        <v>60.01.00</v>
      </c>
      <c r="N128" s="746">
        <f>'Раздел 1'!P244</f>
        <v>0</v>
      </c>
      <c r="O128" s="746">
        <v>0</v>
      </c>
      <c r="P128" s="10">
        <f t="shared" si="3"/>
        <v>0</v>
      </c>
      <c r="Q128" s="747">
        <f>'Раздел 1'!Q244</f>
        <v>0</v>
      </c>
      <c r="R128" s="385">
        <v>0</v>
      </c>
      <c r="S128" s="10">
        <f t="shared" si="4"/>
        <v>0</v>
      </c>
      <c r="T128" s="747">
        <f>'Раздел 1'!R244</f>
        <v>0</v>
      </c>
      <c r="U128" s="385">
        <v>0</v>
      </c>
      <c r="V128" s="10">
        <f t="shared" si="5"/>
        <v>0</v>
      </c>
      <c r="W128" s="564"/>
      <c r="X128" s="557"/>
      <c r="Y128" s="557"/>
      <c r="Z128" s="557"/>
      <c r="AA128" s="557"/>
      <c r="AB128" s="557"/>
      <c r="AC128" s="557"/>
    </row>
    <row r="129" spans="1:29" s="11" customFormat="1" ht="24.75" customHeight="1" x14ac:dyDescent="0.25">
      <c r="A129" s="913" t="str">
        <f>'Раздел 1'!C245</f>
        <v>925</v>
      </c>
      <c r="B129" s="914" t="str">
        <f>'Раздел 1'!D245</f>
        <v>07</v>
      </c>
      <c r="C129" s="914" t="str">
        <f>'Раздел 1'!E245</f>
        <v>02</v>
      </c>
      <c r="D129" s="914" t="str">
        <f>'Раздел 1'!F245</f>
        <v>02</v>
      </c>
      <c r="E129" s="914" t="str">
        <f>'Раздел 1'!G245</f>
        <v>1</v>
      </c>
      <c r="F129" s="914" t="str">
        <f>'Раздел 1'!H245</f>
        <v>02</v>
      </c>
      <c r="G129" s="914" t="str">
        <f>'Раздел 1'!I245</f>
        <v>09020</v>
      </c>
      <c r="H129" s="915" t="str">
        <f>'Раздел 1'!J245</f>
        <v>243</v>
      </c>
      <c r="I129" s="62" t="str">
        <f>'Раздел 1'!K245</f>
        <v>225.00.00</v>
      </c>
      <c r="J129" s="62" t="str">
        <f>'Раздел 1'!L245</f>
        <v>000</v>
      </c>
      <c r="K129" s="62" t="str">
        <f>'Раздел 1'!M245</f>
        <v>00.00.00</v>
      </c>
      <c r="L129" s="62" t="str">
        <f>'Раздел 1'!N245</f>
        <v>003.01.0029</v>
      </c>
      <c r="M129" s="9" t="str">
        <f>'Раздел 1'!O245</f>
        <v>60.01.00</v>
      </c>
      <c r="N129" s="746">
        <f>'Раздел 1'!P245</f>
        <v>451400</v>
      </c>
      <c r="O129" s="746">
        <v>451400</v>
      </c>
      <c r="P129" s="10">
        <f t="shared" si="3"/>
        <v>0</v>
      </c>
      <c r="Q129" s="747">
        <f>'Раздел 1'!Q245</f>
        <v>0</v>
      </c>
      <c r="R129" s="385">
        <v>0</v>
      </c>
      <c r="S129" s="10">
        <f t="shared" si="4"/>
        <v>0</v>
      </c>
      <c r="T129" s="747">
        <f>'Раздел 1'!R245</f>
        <v>0</v>
      </c>
      <c r="U129" s="385">
        <v>0</v>
      </c>
      <c r="V129" s="10">
        <f t="shared" si="5"/>
        <v>0</v>
      </c>
      <c r="W129" s="564"/>
      <c r="X129" s="557"/>
      <c r="Y129" s="557"/>
      <c r="Z129" s="557"/>
      <c r="AA129" s="557"/>
      <c r="AB129" s="557"/>
      <c r="AC129" s="557"/>
    </row>
    <row r="130" spans="1:29" s="11" customFormat="1" ht="24.75" customHeight="1" x14ac:dyDescent="0.25">
      <c r="A130" s="913" t="str">
        <f>'Раздел 1'!C246</f>
        <v>925</v>
      </c>
      <c r="B130" s="914" t="str">
        <f>'Раздел 1'!D246</f>
        <v>07</v>
      </c>
      <c r="C130" s="914" t="str">
        <f>'Раздел 1'!E246</f>
        <v>02</v>
      </c>
      <c r="D130" s="914" t="str">
        <f>'Раздел 1'!F246</f>
        <v>02</v>
      </c>
      <c r="E130" s="914" t="str">
        <f>'Раздел 1'!G246</f>
        <v>1</v>
      </c>
      <c r="F130" s="914" t="str">
        <f>'Раздел 1'!H246</f>
        <v>02</v>
      </c>
      <c r="G130" s="914" t="str">
        <f>'Раздел 1'!I246</f>
        <v>09020</v>
      </c>
      <c r="H130" s="915" t="str">
        <f>'Раздел 1'!J246</f>
        <v>243</v>
      </c>
      <c r="I130" s="62" t="str">
        <f>'Раздел 1'!K246</f>
        <v>225.00.00</v>
      </c>
      <c r="J130" s="62" t="str">
        <f>'Раздел 1'!L246</f>
        <v>000</v>
      </c>
      <c r="K130" s="62" t="str">
        <f>'Раздел 1'!M246</f>
        <v>00.00.00</v>
      </c>
      <c r="L130" s="62" t="str">
        <f>'Раздел 1'!N246</f>
        <v>003.01.0030</v>
      </c>
      <c r="M130" s="9" t="str">
        <f>'Раздел 1'!O246</f>
        <v>60.01.00</v>
      </c>
      <c r="N130" s="746">
        <f>'Раздел 1'!P246</f>
        <v>0</v>
      </c>
      <c r="O130" s="746">
        <v>0</v>
      </c>
      <c r="P130" s="10">
        <f t="shared" si="3"/>
        <v>0</v>
      </c>
      <c r="Q130" s="747">
        <f>'Раздел 1'!Q246</f>
        <v>0</v>
      </c>
      <c r="R130" s="385">
        <v>0</v>
      </c>
      <c r="S130" s="10">
        <f t="shared" si="4"/>
        <v>0</v>
      </c>
      <c r="T130" s="747">
        <f>'Раздел 1'!R246</f>
        <v>0</v>
      </c>
      <c r="U130" s="385">
        <v>0</v>
      </c>
      <c r="V130" s="10">
        <f t="shared" si="5"/>
        <v>0</v>
      </c>
      <c r="W130" s="564"/>
      <c r="X130" s="557"/>
      <c r="Y130" s="557"/>
      <c r="Z130" s="557"/>
      <c r="AA130" s="557"/>
      <c r="AB130" s="557"/>
      <c r="AC130" s="557"/>
    </row>
    <row r="131" spans="1:29" s="11" customFormat="1" ht="24.75" customHeight="1" x14ac:dyDescent="0.25">
      <c r="A131" s="913" t="str">
        <f>'Раздел 1'!C247</f>
        <v>925</v>
      </c>
      <c r="B131" s="914" t="str">
        <f>'Раздел 1'!D247</f>
        <v>07</v>
      </c>
      <c r="C131" s="914" t="str">
        <f>'Раздел 1'!E247</f>
        <v>02</v>
      </c>
      <c r="D131" s="914" t="str">
        <f>'Раздел 1'!F247</f>
        <v>02</v>
      </c>
      <c r="E131" s="914" t="str">
        <f>'Раздел 1'!G247</f>
        <v>1</v>
      </c>
      <c r="F131" s="914" t="str">
        <f>'Раздел 1'!H247</f>
        <v>02</v>
      </c>
      <c r="G131" s="914" t="str">
        <f>'Раздел 1'!I247</f>
        <v>09020</v>
      </c>
      <c r="H131" s="915" t="str">
        <f>'Раздел 1'!J247</f>
        <v>243</v>
      </c>
      <c r="I131" s="62" t="str">
        <f>'Раздел 1'!K247</f>
        <v>225.00.00</v>
      </c>
      <c r="J131" s="62" t="str">
        <f>'Раздел 1'!L247</f>
        <v>000</v>
      </c>
      <c r="K131" s="62" t="str">
        <f>'Раздел 1'!M247</f>
        <v>00.00.00</v>
      </c>
      <c r="L131" s="62" t="str">
        <f>'Раздел 1'!N247</f>
        <v>003.01.0031</v>
      </c>
      <c r="M131" s="9" t="str">
        <f>'Раздел 1'!O247</f>
        <v>60.01.00</v>
      </c>
      <c r="N131" s="746">
        <f>'Раздел 1'!P247</f>
        <v>0</v>
      </c>
      <c r="O131" s="746">
        <v>0</v>
      </c>
      <c r="P131" s="10">
        <f t="shared" si="3"/>
        <v>0</v>
      </c>
      <c r="Q131" s="747">
        <f>'Раздел 1'!Q247</f>
        <v>0</v>
      </c>
      <c r="R131" s="385">
        <v>0</v>
      </c>
      <c r="S131" s="10">
        <f t="shared" si="4"/>
        <v>0</v>
      </c>
      <c r="T131" s="747">
        <f>'Раздел 1'!R247</f>
        <v>0</v>
      </c>
      <c r="U131" s="385">
        <v>0</v>
      </c>
      <c r="V131" s="10">
        <f t="shared" si="5"/>
        <v>0</v>
      </c>
      <c r="W131" s="564"/>
      <c r="X131" s="557"/>
      <c r="Y131" s="557"/>
      <c r="Z131" s="557"/>
      <c r="AA131" s="557"/>
      <c r="AB131" s="557"/>
      <c r="AC131" s="557"/>
    </row>
    <row r="132" spans="1:29" s="11" customFormat="1" ht="24.75" customHeight="1" x14ac:dyDescent="0.25">
      <c r="A132" s="913" t="str">
        <f>'Раздел 1'!C248</f>
        <v>925</v>
      </c>
      <c r="B132" s="914" t="str">
        <f>'Раздел 1'!D248</f>
        <v>07</v>
      </c>
      <c r="C132" s="914" t="str">
        <f>'Раздел 1'!E248</f>
        <v>02</v>
      </c>
      <c r="D132" s="914" t="str">
        <f>'Раздел 1'!F248</f>
        <v>02</v>
      </c>
      <c r="E132" s="914" t="str">
        <f>'Раздел 1'!G248</f>
        <v>1</v>
      </c>
      <c r="F132" s="914" t="str">
        <f>'Раздел 1'!H248</f>
        <v>02</v>
      </c>
      <c r="G132" s="914" t="str">
        <f>'Раздел 1'!I248</f>
        <v>09020</v>
      </c>
      <c r="H132" s="915" t="str">
        <f>'Раздел 1'!J248</f>
        <v>243</v>
      </c>
      <c r="I132" s="62" t="str">
        <f>'Раздел 1'!K248</f>
        <v>225.00.00</v>
      </c>
      <c r="J132" s="62" t="str">
        <f>'Раздел 1'!L248</f>
        <v>000</v>
      </c>
      <c r="K132" s="62" t="str">
        <f>'Раздел 1'!M248</f>
        <v>00.00.00</v>
      </c>
      <c r="L132" s="62" t="str">
        <f>'Раздел 1'!N248</f>
        <v>003.01.0032</v>
      </c>
      <c r="M132" s="9" t="str">
        <f>'Раздел 1'!O248</f>
        <v>60.01.00</v>
      </c>
      <c r="N132" s="746">
        <f>'Раздел 1'!P248</f>
        <v>0</v>
      </c>
      <c r="O132" s="746">
        <v>0</v>
      </c>
      <c r="P132" s="10">
        <f t="shared" si="3"/>
        <v>0</v>
      </c>
      <c r="Q132" s="747">
        <f>'Раздел 1'!Q248</f>
        <v>0</v>
      </c>
      <c r="R132" s="385">
        <v>0</v>
      </c>
      <c r="S132" s="10">
        <f t="shared" si="4"/>
        <v>0</v>
      </c>
      <c r="T132" s="747">
        <f>'Раздел 1'!R248</f>
        <v>0</v>
      </c>
      <c r="U132" s="385">
        <v>0</v>
      </c>
      <c r="V132" s="10">
        <f t="shared" si="5"/>
        <v>0</v>
      </c>
      <c r="W132" s="564"/>
      <c r="X132" s="557"/>
      <c r="Y132" s="557"/>
      <c r="Z132" s="557"/>
      <c r="AA132" s="557"/>
      <c r="AB132" s="557"/>
      <c r="AC132" s="557"/>
    </row>
    <row r="133" spans="1:29" s="11" customFormat="1" ht="24.75" customHeight="1" x14ac:dyDescent="0.25">
      <c r="A133" s="913" t="str">
        <f>'Раздел 1'!C249</f>
        <v>925</v>
      </c>
      <c r="B133" s="914" t="str">
        <f>'Раздел 1'!D249</f>
        <v>07</v>
      </c>
      <c r="C133" s="914" t="str">
        <f>'Раздел 1'!E249</f>
        <v>02</v>
      </c>
      <c r="D133" s="914" t="str">
        <f>'Раздел 1'!F249</f>
        <v>02</v>
      </c>
      <c r="E133" s="914" t="str">
        <f>'Раздел 1'!G249</f>
        <v>1</v>
      </c>
      <c r="F133" s="914" t="str">
        <f>'Раздел 1'!H249</f>
        <v>02</v>
      </c>
      <c r="G133" s="914" t="str">
        <f>'Раздел 1'!I249</f>
        <v>09020</v>
      </c>
      <c r="H133" s="915" t="str">
        <f>'Раздел 1'!J249</f>
        <v>243</v>
      </c>
      <c r="I133" s="62" t="str">
        <f>'Раздел 1'!K249</f>
        <v>225.00.00</v>
      </c>
      <c r="J133" s="62" t="str">
        <f>'Раздел 1'!L249</f>
        <v>000</v>
      </c>
      <c r="K133" s="62" t="str">
        <f>'Раздел 1'!M249</f>
        <v>00.00.00</v>
      </c>
      <c r="L133" s="62" t="str">
        <f>'Раздел 1'!N249</f>
        <v>003.01.0033</v>
      </c>
      <c r="M133" s="9" t="str">
        <f>'Раздел 1'!O249</f>
        <v>60.01.00</v>
      </c>
      <c r="N133" s="746">
        <f>'Раздел 1'!P249</f>
        <v>0</v>
      </c>
      <c r="O133" s="746">
        <v>0</v>
      </c>
      <c r="P133" s="10">
        <f t="shared" si="3"/>
        <v>0</v>
      </c>
      <c r="Q133" s="747">
        <f>'Раздел 1'!Q249</f>
        <v>0</v>
      </c>
      <c r="R133" s="385">
        <v>0</v>
      </c>
      <c r="S133" s="10">
        <f t="shared" si="4"/>
        <v>0</v>
      </c>
      <c r="T133" s="747">
        <f>'Раздел 1'!R249</f>
        <v>0</v>
      </c>
      <c r="U133" s="385">
        <v>0</v>
      </c>
      <c r="V133" s="10">
        <f t="shared" si="5"/>
        <v>0</v>
      </c>
      <c r="W133" s="564"/>
      <c r="X133" s="557"/>
      <c r="Y133" s="557"/>
      <c r="Z133" s="557"/>
      <c r="AA133" s="557"/>
      <c r="AB133" s="557"/>
      <c r="AC133" s="557"/>
    </row>
    <row r="134" spans="1:29" s="11" customFormat="1" ht="24.75" customHeight="1" x14ac:dyDescent="0.25">
      <c r="A134" s="913" t="str">
        <f>'Раздел 1'!C250</f>
        <v>925</v>
      </c>
      <c r="B134" s="914" t="str">
        <f>'Раздел 1'!D250</f>
        <v>07</v>
      </c>
      <c r="C134" s="914" t="str">
        <f>'Раздел 1'!E250</f>
        <v>02</v>
      </c>
      <c r="D134" s="914" t="str">
        <f>'Раздел 1'!F250</f>
        <v>02</v>
      </c>
      <c r="E134" s="914" t="str">
        <f>'Раздел 1'!G250</f>
        <v>1</v>
      </c>
      <c r="F134" s="914" t="str">
        <f>'Раздел 1'!H250</f>
        <v>02</v>
      </c>
      <c r="G134" s="914" t="str">
        <f>'Раздел 1'!I250</f>
        <v>09020</v>
      </c>
      <c r="H134" s="915" t="str">
        <f>'Раздел 1'!J250</f>
        <v>243</v>
      </c>
      <c r="I134" s="62" t="str">
        <f>'Раздел 1'!K250</f>
        <v>225.00.00</v>
      </c>
      <c r="J134" s="62" t="str">
        <f>'Раздел 1'!L250</f>
        <v>000</v>
      </c>
      <c r="K134" s="62" t="str">
        <f>'Раздел 1'!M250</f>
        <v>00.00.00</v>
      </c>
      <c r="L134" s="62" t="str">
        <f>'Раздел 1'!N250</f>
        <v>003.01.0035</v>
      </c>
      <c r="M134" s="9" t="str">
        <f>'Раздел 1'!O250</f>
        <v>60.01.00</v>
      </c>
      <c r="N134" s="746">
        <f>'Раздел 1'!P250</f>
        <v>0</v>
      </c>
      <c r="O134" s="746">
        <v>0</v>
      </c>
      <c r="P134" s="10">
        <f t="shared" si="3"/>
        <v>0</v>
      </c>
      <c r="Q134" s="747">
        <f>'Раздел 1'!Q250</f>
        <v>0</v>
      </c>
      <c r="R134" s="385">
        <v>0</v>
      </c>
      <c r="S134" s="10">
        <f t="shared" si="4"/>
        <v>0</v>
      </c>
      <c r="T134" s="747">
        <f>'Раздел 1'!R250</f>
        <v>0</v>
      </c>
      <c r="U134" s="385">
        <v>0</v>
      </c>
      <c r="V134" s="10">
        <f t="shared" si="5"/>
        <v>0</v>
      </c>
      <c r="W134" s="564"/>
      <c r="X134" s="557"/>
      <c r="Y134" s="557"/>
      <c r="Z134" s="557"/>
      <c r="AA134" s="557"/>
      <c r="AB134" s="557"/>
      <c r="AC134" s="557"/>
    </row>
    <row r="135" spans="1:29" s="11" customFormat="1" ht="24.75" customHeight="1" x14ac:dyDescent="0.25">
      <c r="A135" s="913" t="str">
        <f>'Раздел 1'!C251</f>
        <v>925</v>
      </c>
      <c r="B135" s="914" t="str">
        <f>'Раздел 1'!D251</f>
        <v>07</v>
      </c>
      <c r="C135" s="914" t="str">
        <f>'Раздел 1'!E251</f>
        <v>02</v>
      </c>
      <c r="D135" s="914" t="str">
        <f>'Раздел 1'!F251</f>
        <v>02</v>
      </c>
      <c r="E135" s="914" t="str">
        <f>'Раздел 1'!G251</f>
        <v>1</v>
      </c>
      <c r="F135" s="914" t="str">
        <f>'Раздел 1'!H251</f>
        <v>02</v>
      </c>
      <c r="G135" s="914" t="str">
        <f>'Раздел 1'!I251</f>
        <v>09020</v>
      </c>
      <c r="H135" s="915" t="str">
        <f>'Раздел 1'!J251</f>
        <v>243</v>
      </c>
      <c r="I135" s="62" t="str">
        <f>'Раздел 1'!K251</f>
        <v>225.00.00</v>
      </c>
      <c r="J135" s="62" t="str">
        <f>'Раздел 1'!L251</f>
        <v>000</v>
      </c>
      <c r="K135" s="62" t="str">
        <f>'Раздел 1'!M251</f>
        <v>00.00.00</v>
      </c>
      <c r="L135" s="62" t="str">
        <f>'Раздел 1'!N251</f>
        <v>003.01.0037</v>
      </c>
      <c r="M135" s="9" t="str">
        <f>'Раздел 1'!O251</f>
        <v>60.01.00</v>
      </c>
      <c r="N135" s="746">
        <f>'Раздел 1'!P251</f>
        <v>0</v>
      </c>
      <c r="O135" s="746">
        <v>0</v>
      </c>
      <c r="P135" s="10">
        <f t="shared" si="3"/>
        <v>0</v>
      </c>
      <c r="Q135" s="747">
        <f>'Раздел 1'!Q251</f>
        <v>0</v>
      </c>
      <c r="R135" s="385">
        <v>0</v>
      </c>
      <c r="S135" s="10">
        <f t="shared" si="4"/>
        <v>0</v>
      </c>
      <c r="T135" s="747">
        <f>'Раздел 1'!R251</f>
        <v>0</v>
      </c>
      <c r="U135" s="385">
        <v>0</v>
      </c>
      <c r="V135" s="10">
        <f t="shared" si="5"/>
        <v>0</v>
      </c>
      <c r="W135" s="564"/>
      <c r="X135" s="557"/>
      <c r="Y135" s="557"/>
      <c r="Z135" s="557"/>
      <c r="AA135" s="557"/>
      <c r="AB135" s="557"/>
      <c r="AC135" s="557"/>
    </row>
    <row r="136" spans="1:29" s="11" customFormat="1" ht="24.75" customHeight="1" x14ac:dyDescent="0.25">
      <c r="A136" s="913" t="str">
        <f>'Раздел 1'!C252</f>
        <v>925</v>
      </c>
      <c r="B136" s="914" t="str">
        <f>'Раздел 1'!D252</f>
        <v>07</v>
      </c>
      <c r="C136" s="914" t="str">
        <f>'Раздел 1'!E252</f>
        <v>02</v>
      </c>
      <c r="D136" s="914" t="str">
        <f>'Раздел 1'!F252</f>
        <v>02</v>
      </c>
      <c r="E136" s="914" t="str">
        <f>'Раздел 1'!G252</f>
        <v>1</v>
      </c>
      <c r="F136" s="914" t="str">
        <f>'Раздел 1'!H252</f>
        <v>02</v>
      </c>
      <c r="G136" s="914" t="str">
        <f>'Раздел 1'!I252</f>
        <v>09020</v>
      </c>
      <c r="H136" s="915" t="str">
        <f>'Раздел 1'!J252</f>
        <v>243</v>
      </c>
      <c r="I136" s="62" t="str">
        <f>'Раздел 1'!K252</f>
        <v>225.00.00</v>
      </c>
      <c r="J136" s="62" t="str">
        <f>'Раздел 1'!L252</f>
        <v>000</v>
      </c>
      <c r="K136" s="62" t="str">
        <f>'Раздел 1'!M252</f>
        <v>00.00.00</v>
      </c>
      <c r="L136" s="62" t="str">
        <f>'Раздел 1'!N252</f>
        <v>003.01.0039</v>
      </c>
      <c r="M136" s="9" t="str">
        <f>'Раздел 1'!O252</f>
        <v>60.01.03</v>
      </c>
      <c r="N136" s="746">
        <f>'Раздел 1'!P252</f>
        <v>0</v>
      </c>
      <c r="O136" s="746">
        <v>0</v>
      </c>
      <c r="P136" s="10">
        <f t="shared" si="3"/>
        <v>0</v>
      </c>
      <c r="Q136" s="747">
        <f>'Раздел 1'!Q252</f>
        <v>0</v>
      </c>
      <c r="R136" s="385">
        <v>0</v>
      </c>
      <c r="S136" s="10">
        <f t="shared" si="4"/>
        <v>0</v>
      </c>
      <c r="T136" s="747">
        <f>'Раздел 1'!R252</f>
        <v>0</v>
      </c>
      <c r="U136" s="385">
        <v>0</v>
      </c>
      <c r="V136" s="10">
        <f t="shared" si="5"/>
        <v>0</v>
      </c>
      <c r="W136" s="564"/>
      <c r="X136" s="557"/>
      <c r="Y136" s="557"/>
      <c r="Z136" s="557"/>
      <c r="AA136" s="557"/>
      <c r="AB136" s="557"/>
      <c r="AC136" s="557"/>
    </row>
    <row r="137" spans="1:29" s="11" customFormat="1" ht="24.75" customHeight="1" x14ac:dyDescent="0.25">
      <c r="A137" s="913" t="str">
        <f>'Раздел 1'!C253</f>
        <v>925</v>
      </c>
      <c r="B137" s="914" t="str">
        <f>'Раздел 1'!D253</f>
        <v>07</v>
      </c>
      <c r="C137" s="914" t="str">
        <f>'Раздел 1'!E253</f>
        <v>02</v>
      </c>
      <c r="D137" s="914" t="str">
        <f>'Раздел 1'!F253</f>
        <v>02</v>
      </c>
      <c r="E137" s="914" t="str">
        <f>'Раздел 1'!G253</f>
        <v>1</v>
      </c>
      <c r="F137" s="914" t="str">
        <f>'Раздел 1'!H253</f>
        <v>02</v>
      </c>
      <c r="G137" s="914" t="str">
        <f>'Раздел 1'!I253</f>
        <v>09020</v>
      </c>
      <c r="H137" s="915" t="str">
        <f>'Раздел 1'!J253</f>
        <v>243</v>
      </c>
      <c r="I137" s="62" t="str">
        <f>'Раздел 1'!K253</f>
        <v>225.00.00</v>
      </c>
      <c r="J137" s="62" t="str">
        <f>'Раздел 1'!L253</f>
        <v>000</v>
      </c>
      <c r="K137" s="62" t="str">
        <f>'Раздел 1'!M253</f>
        <v>00.00.00</v>
      </c>
      <c r="L137" s="62" t="str">
        <f>'Раздел 1'!N253</f>
        <v>003.01.0042</v>
      </c>
      <c r="M137" s="9" t="str">
        <f>'Раздел 1'!O253</f>
        <v>60.01.00</v>
      </c>
      <c r="N137" s="746">
        <f>'Раздел 1'!P253</f>
        <v>0</v>
      </c>
      <c r="O137" s="746">
        <v>0</v>
      </c>
      <c r="P137" s="10">
        <f t="shared" ref="P137:P200" si="6">N137-O137</f>
        <v>0</v>
      </c>
      <c r="Q137" s="747">
        <f>'Раздел 1'!Q253</f>
        <v>0</v>
      </c>
      <c r="R137" s="385">
        <v>0</v>
      </c>
      <c r="S137" s="10">
        <f t="shared" ref="S137:S200" si="7">Q137-R137</f>
        <v>0</v>
      </c>
      <c r="T137" s="747">
        <f>'Раздел 1'!R253</f>
        <v>0</v>
      </c>
      <c r="U137" s="385">
        <v>0</v>
      </c>
      <c r="V137" s="10">
        <f t="shared" ref="V137:V200" si="8">T137-U137</f>
        <v>0</v>
      </c>
      <c r="W137" s="564"/>
      <c r="X137" s="557"/>
      <c r="Y137" s="557"/>
      <c r="Z137" s="557"/>
      <c r="AA137" s="557"/>
      <c r="AB137" s="557"/>
      <c r="AC137" s="557"/>
    </row>
    <row r="138" spans="1:29" s="11" customFormat="1" ht="24.75" customHeight="1" x14ac:dyDescent="0.25">
      <c r="A138" s="913" t="str">
        <f>'Раздел 1'!C254</f>
        <v>925</v>
      </c>
      <c r="B138" s="914" t="str">
        <f>'Раздел 1'!D254</f>
        <v>07</v>
      </c>
      <c r="C138" s="914" t="str">
        <f>'Раздел 1'!E254</f>
        <v>02</v>
      </c>
      <c r="D138" s="914" t="str">
        <f>'Раздел 1'!F254</f>
        <v>02</v>
      </c>
      <c r="E138" s="914" t="str">
        <f>'Раздел 1'!G254</f>
        <v>1</v>
      </c>
      <c r="F138" s="914" t="str">
        <f>'Раздел 1'!H254</f>
        <v>02</v>
      </c>
      <c r="G138" s="914" t="str">
        <f>'Раздел 1'!I254</f>
        <v>09020</v>
      </c>
      <c r="H138" s="915" t="str">
        <f>'Раздел 1'!J254</f>
        <v>243</v>
      </c>
      <c r="I138" s="62" t="str">
        <f>'Раздел 1'!K254</f>
        <v>225.00.00</v>
      </c>
      <c r="J138" s="62" t="str">
        <f>'Раздел 1'!L254</f>
        <v>000</v>
      </c>
      <c r="K138" s="62" t="str">
        <f>'Раздел 1'!M254</f>
        <v>00.00.00</v>
      </c>
      <c r="L138" s="62" t="str">
        <f>'Раздел 1'!N254</f>
        <v>003.01.0043</v>
      </c>
      <c r="M138" s="9" t="str">
        <f>'Раздел 1'!O254</f>
        <v>60.01.00</v>
      </c>
      <c r="N138" s="746">
        <f>'Раздел 1'!P254</f>
        <v>121507</v>
      </c>
      <c r="O138" s="746">
        <v>121507</v>
      </c>
      <c r="P138" s="10">
        <f t="shared" si="6"/>
        <v>0</v>
      </c>
      <c r="Q138" s="747">
        <f>'Раздел 1'!Q254</f>
        <v>0</v>
      </c>
      <c r="R138" s="385">
        <v>0</v>
      </c>
      <c r="S138" s="10">
        <f t="shared" si="7"/>
        <v>0</v>
      </c>
      <c r="T138" s="747">
        <f>'Раздел 1'!R254</f>
        <v>0</v>
      </c>
      <c r="U138" s="385">
        <v>0</v>
      </c>
      <c r="V138" s="10">
        <f t="shared" si="8"/>
        <v>0</v>
      </c>
      <c r="W138" s="564"/>
      <c r="X138" s="557"/>
      <c r="Y138" s="557"/>
      <c r="Z138" s="557"/>
      <c r="AA138" s="557"/>
      <c r="AB138" s="557"/>
      <c r="AC138" s="557"/>
    </row>
    <row r="139" spans="1:29" s="11" customFormat="1" ht="24.75" customHeight="1" x14ac:dyDescent="0.25">
      <c r="A139" s="913" t="str">
        <f>'Раздел 1'!C255</f>
        <v>925</v>
      </c>
      <c r="B139" s="914" t="str">
        <f>'Раздел 1'!D255</f>
        <v>07</v>
      </c>
      <c r="C139" s="914" t="str">
        <f>'Раздел 1'!E255</f>
        <v>02</v>
      </c>
      <c r="D139" s="914" t="str">
        <f>'Раздел 1'!F255</f>
        <v>02</v>
      </c>
      <c r="E139" s="914" t="str">
        <f>'Раздел 1'!G255</f>
        <v>1</v>
      </c>
      <c r="F139" s="914" t="str">
        <f>'Раздел 1'!H255</f>
        <v>02</v>
      </c>
      <c r="G139" s="914" t="str">
        <f>'Раздел 1'!I255</f>
        <v>09020</v>
      </c>
      <c r="H139" s="915" t="str">
        <f>'Раздел 1'!J255</f>
        <v>243</v>
      </c>
      <c r="I139" s="62" t="str">
        <f>'Раздел 1'!K255</f>
        <v>225.00.00</v>
      </c>
      <c r="J139" s="62" t="str">
        <f>'Раздел 1'!L255</f>
        <v>000</v>
      </c>
      <c r="K139" s="62" t="str">
        <f>'Раздел 1'!M255</f>
        <v>00.00.00</v>
      </c>
      <c r="L139" s="62" t="str">
        <f>'Раздел 1'!N255</f>
        <v>003.01.0044</v>
      </c>
      <c r="M139" s="9" t="str">
        <f>'Раздел 1'!O255</f>
        <v>60.01.00</v>
      </c>
      <c r="N139" s="746">
        <f>'Раздел 1'!P255</f>
        <v>0</v>
      </c>
      <c r="O139" s="746">
        <v>0</v>
      </c>
      <c r="P139" s="10">
        <f t="shared" si="6"/>
        <v>0</v>
      </c>
      <c r="Q139" s="747">
        <f>'Раздел 1'!Q255</f>
        <v>0</v>
      </c>
      <c r="R139" s="385">
        <v>0</v>
      </c>
      <c r="S139" s="10">
        <f t="shared" si="7"/>
        <v>0</v>
      </c>
      <c r="T139" s="747">
        <f>'Раздел 1'!R255</f>
        <v>0</v>
      </c>
      <c r="U139" s="385">
        <v>0</v>
      </c>
      <c r="V139" s="10">
        <f t="shared" si="8"/>
        <v>0</v>
      </c>
      <c r="W139" s="564"/>
      <c r="X139" s="557"/>
      <c r="Y139" s="557"/>
      <c r="Z139" s="557"/>
      <c r="AA139" s="557"/>
      <c r="AB139" s="557"/>
      <c r="AC139" s="557"/>
    </row>
    <row r="140" spans="1:29" s="11" customFormat="1" ht="24.75" customHeight="1" x14ac:dyDescent="0.25">
      <c r="A140" s="913" t="str">
        <f>'Раздел 1'!C256</f>
        <v>925</v>
      </c>
      <c r="B140" s="914" t="str">
        <f>'Раздел 1'!D256</f>
        <v>07</v>
      </c>
      <c r="C140" s="914" t="str">
        <f>'Раздел 1'!E256</f>
        <v>02</v>
      </c>
      <c r="D140" s="914">
        <f>'Раздел 1'!F256</f>
        <v>0</v>
      </c>
      <c r="E140" s="914">
        <f>'Раздел 1'!G256</f>
        <v>0</v>
      </c>
      <c r="F140" s="914">
        <f>'Раздел 1'!H256</f>
        <v>0</v>
      </c>
      <c r="G140" s="914">
        <f>'Раздел 1'!I256</f>
        <v>0</v>
      </c>
      <c r="H140" s="915" t="str">
        <f>'Раздел 1'!J256</f>
        <v>243</v>
      </c>
      <c r="I140" s="62" t="str">
        <f>'Раздел 1'!K256</f>
        <v>225.00.00</v>
      </c>
      <c r="J140" s="62" t="str">
        <f>'Раздел 1'!L256</f>
        <v>000</v>
      </c>
      <c r="K140" s="62" t="str">
        <f>'Раздел 1'!M256</f>
        <v>00.00.00</v>
      </c>
      <c r="L140" s="62" t="str">
        <f>'Раздел 1'!N256</f>
        <v>003.01.ХХХ</v>
      </c>
      <c r="M140" s="9" t="str">
        <f>'Раздел 1'!O256</f>
        <v>60.01.00</v>
      </c>
      <c r="N140" s="746">
        <f>'Раздел 1'!P256</f>
        <v>0</v>
      </c>
      <c r="O140" s="746">
        <v>0</v>
      </c>
      <c r="P140" s="10">
        <f t="shared" si="6"/>
        <v>0</v>
      </c>
      <c r="Q140" s="747">
        <f>'Раздел 1'!Q256</f>
        <v>0</v>
      </c>
      <c r="R140" s="385">
        <v>0</v>
      </c>
      <c r="S140" s="10">
        <f t="shared" si="7"/>
        <v>0</v>
      </c>
      <c r="T140" s="747">
        <f>'Раздел 1'!R256</f>
        <v>0</v>
      </c>
      <c r="U140" s="385">
        <v>0</v>
      </c>
      <c r="V140" s="10">
        <f t="shared" si="8"/>
        <v>0</v>
      </c>
      <c r="W140" s="564"/>
      <c r="X140" s="557"/>
      <c r="Y140" s="557"/>
      <c r="Z140" s="557"/>
      <c r="AA140" s="557"/>
      <c r="AB140" s="557"/>
      <c r="AC140" s="557"/>
    </row>
    <row r="141" spans="1:29" s="11" customFormat="1" ht="24.75" customHeight="1" x14ac:dyDescent="0.25">
      <c r="A141" s="913" t="str">
        <f>'Раздел 1'!C257</f>
        <v>925</v>
      </c>
      <c r="B141" s="914" t="str">
        <f>'Раздел 1'!D257</f>
        <v>07</v>
      </c>
      <c r="C141" s="914" t="str">
        <f>'Раздел 1'!E257</f>
        <v>02</v>
      </c>
      <c r="D141" s="914">
        <f>'Раздел 1'!F257</f>
        <v>0</v>
      </c>
      <c r="E141" s="914">
        <f>'Раздел 1'!G257</f>
        <v>0</v>
      </c>
      <c r="F141" s="914">
        <f>'Раздел 1'!H257</f>
        <v>0</v>
      </c>
      <c r="G141" s="914">
        <f>'Раздел 1'!I257</f>
        <v>0</v>
      </c>
      <c r="H141" s="915" t="str">
        <f>'Раздел 1'!J257</f>
        <v>243</v>
      </c>
      <c r="I141" s="62" t="str">
        <f>'Раздел 1'!K257</f>
        <v>225.00.00</v>
      </c>
      <c r="J141" s="62" t="str">
        <f>'Раздел 1'!L257</f>
        <v>000</v>
      </c>
      <c r="K141" s="62" t="str">
        <f>'Раздел 1'!M257</f>
        <v>00.00.00</v>
      </c>
      <c r="L141" s="62" t="str">
        <f>'Раздел 1'!N257</f>
        <v>003.01.ХХХ</v>
      </c>
      <c r="M141" s="9" t="str">
        <f>'Раздел 1'!O257</f>
        <v>60.01.00</v>
      </c>
      <c r="N141" s="746">
        <f>'Раздел 1'!P257</f>
        <v>0</v>
      </c>
      <c r="O141" s="746">
        <v>0</v>
      </c>
      <c r="P141" s="10">
        <f t="shared" si="6"/>
        <v>0</v>
      </c>
      <c r="Q141" s="747">
        <f>'Раздел 1'!Q257</f>
        <v>0</v>
      </c>
      <c r="R141" s="385">
        <v>0</v>
      </c>
      <c r="S141" s="10">
        <f t="shared" si="7"/>
        <v>0</v>
      </c>
      <c r="T141" s="747">
        <f>'Раздел 1'!R257</f>
        <v>0</v>
      </c>
      <c r="U141" s="385">
        <v>0</v>
      </c>
      <c r="V141" s="10">
        <f t="shared" si="8"/>
        <v>0</v>
      </c>
      <c r="W141" s="564"/>
      <c r="X141" s="557"/>
      <c r="Y141" s="557"/>
      <c r="Z141" s="557"/>
      <c r="AA141" s="557"/>
      <c r="AB141" s="557"/>
      <c r="AC141" s="557"/>
    </row>
    <row r="142" spans="1:29" s="11" customFormat="1" ht="24.75" customHeight="1" x14ac:dyDescent="0.25">
      <c r="A142" s="913" t="str">
        <f>'Раздел 1'!C258</f>
        <v>925</v>
      </c>
      <c r="B142" s="914" t="str">
        <f>'Раздел 1'!D258</f>
        <v>07</v>
      </c>
      <c r="C142" s="914" t="str">
        <f>'Раздел 1'!E258</f>
        <v>02</v>
      </c>
      <c r="D142" s="914" t="str">
        <f>'Раздел 1'!F258</f>
        <v>02</v>
      </c>
      <c r="E142" s="914" t="str">
        <f>'Раздел 1'!G258</f>
        <v>1</v>
      </c>
      <c r="F142" s="914" t="str">
        <f>'Раздел 1'!H258</f>
        <v>02</v>
      </c>
      <c r="G142" s="914" t="str">
        <f>'Раздел 1'!I258</f>
        <v>S0600</v>
      </c>
      <c r="H142" s="915" t="str">
        <f>'Раздел 1'!J258</f>
        <v>243</v>
      </c>
      <c r="I142" s="62" t="str">
        <f>'Раздел 1'!K258</f>
        <v>225.00.00</v>
      </c>
      <c r="J142" s="62" t="str">
        <f>'Раздел 1'!L258</f>
        <v>000</v>
      </c>
      <c r="K142" s="62" t="str">
        <f>'Раздел 1'!M258</f>
        <v>00.00.00</v>
      </c>
      <c r="L142" s="62" t="str">
        <f>'Раздел 1'!N258</f>
        <v>003.03.0002</v>
      </c>
      <c r="M142" s="9" t="str">
        <f>'Раздел 1'!O258</f>
        <v>60.03.00</v>
      </c>
      <c r="N142" s="746">
        <f>'Раздел 1'!P258</f>
        <v>0</v>
      </c>
      <c r="O142" s="746">
        <v>0</v>
      </c>
      <c r="P142" s="10">
        <f t="shared" si="6"/>
        <v>0</v>
      </c>
      <c r="Q142" s="747">
        <f>'Раздел 1'!Q258</f>
        <v>0</v>
      </c>
      <c r="R142" s="385">
        <v>0</v>
      </c>
      <c r="S142" s="10">
        <f t="shared" si="7"/>
        <v>0</v>
      </c>
      <c r="T142" s="747">
        <f>'Раздел 1'!R258</f>
        <v>0</v>
      </c>
      <c r="U142" s="385">
        <v>0</v>
      </c>
      <c r="V142" s="10">
        <f t="shared" si="8"/>
        <v>0</v>
      </c>
      <c r="W142" s="564"/>
      <c r="X142" s="557"/>
      <c r="Y142" s="557"/>
      <c r="Z142" s="557"/>
      <c r="AA142" s="557"/>
      <c r="AB142" s="557"/>
      <c r="AC142" s="557"/>
    </row>
    <row r="143" spans="1:29" s="11" customFormat="1" ht="24.75" customHeight="1" x14ac:dyDescent="0.25">
      <c r="A143" s="913" t="str">
        <f>'Раздел 1'!C259</f>
        <v>925</v>
      </c>
      <c r="B143" s="914" t="str">
        <f>'Раздел 1'!D259</f>
        <v>07</v>
      </c>
      <c r="C143" s="914" t="str">
        <f>'Раздел 1'!E259</f>
        <v>02</v>
      </c>
      <c r="D143" s="914">
        <f>'Раздел 1'!F259</f>
        <v>0</v>
      </c>
      <c r="E143" s="914">
        <f>'Раздел 1'!G259</f>
        <v>0</v>
      </c>
      <c r="F143" s="914">
        <f>'Раздел 1'!H259</f>
        <v>0</v>
      </c>
      <c r="G143" s="914">
        <f>'Раздел 1'!I259</f>
        <v>0</v>
      </c>
      <c r="H143" s="915" t="str">
        <f>'Раздел 1'!J259</f>
        <v>243</v>
      </c>
      <c r="I143" s="62" t="str">
        <f>'Раздел 1'!K259</f>
        <v>225.00.00</v>
      </c>
      <c r="J143" s="62" t="str">
        <f>'Раздел 1'!L259</f>
        <v>000</v>
      </c>
      <c r="K143" s="62" t="str">
        <f>'Раздел 1'!M259</f>
        <v>00.00.00</v>
      </c>
      <c r="L143" s="62" t="str">
        <f>'Раздел 1'!N259</f>
        <v>003.03.ХХХ</v>
      </c>
      <c r="M143" s="9" t="str">
        <f>'Раздел 1'!O259</f>
        <v>60.03.00</v>
      </c>
      <c r="N143" s="746">
        <f>'Раздел 1'!P259</f>
        <v>0</v>
      </c>
      <c r="O143" s="746">
        <v>0</v>
      </c>
      <c r="P143" s="10">
        <f t="shared" si="6"/>
        <v>0</v>
      </c>
      <c r="Q143" s="747">
        <f>'Раздел 1'!Q259</f>
        <v>0</v>
      </c>
      <c r="R143" s="385">
        <v>0</v>
      </c>
      <c r="S143" s="10">
        <f t="shared" si="7"/>
        <v>0</v>
      </c>
      <c r="T143" s="747">
        <f>'Раздел 1'!R259</f>
        <v>0</v>
      </c>
      <c r="U143" s="385">
        <v>0</v>
      </c>
      <c r="V143" s="10">
        <f t="shared" si="8"/>
        <v>0</v>
      </c>
      <c r="W143" s="564"/>
      <c r="X143" s="557"/>
      <c r="Y143" s="557"/>
      <c r="Z143" s="557"/>
      <c r="AA143" s="557"/>
      <c r="AB143" s="557"/>
      <c r="AC143" s="557"/>
    </row>
    <row r="144" spans="1:29" s="11" customFormat="1" ht="24.75" customHeight="1" x14ac:dyDescent="0.25">
      <c r="A144" s="913" t="str">
        <f>'Раздел 1'!C260</f>
        <v>925</v>
      </c>
      <c r="B144" s="914" t="str">
        <f>'Раздел 1'!D260</f>
        <v>07</v>
      </c>
      <c r="C144" s="914" t="str">
        <f>'Раздел 1'!E260</f>
        <v>02</v>
      </c>
      <c r="D144" s="914">
        <f>'Раздел 1'!F260</f>
        <v>0</v>
      </c>
      <c r="E144" s="914">
        <f>'Раздел 1'!G260</f>
        <v>0</v>
      </c>
      <c r="F144" s="914">
        <f>'Раздел 1'!H260</f>
        <v>0</v>
      </c>
      <c r="G144" s="914">
        <f>'Раздел 1'!I260</f>
        <v>0</v>
      </c>
      <c r="H144" s="915" t="str">
        <f>'Раздел 1'!J260</f>
        <v>243</v>
      </c>
      <c r="I144" s="62" t="str">
        <f>'Раздел 1'!K260</f>
        <v>225.00.00</v>
      </c>
      <c r="J144" s="62" t="str">
        <f>'Раздел 1'!L260</f>
        <v>000</v>
      </c>
      <c r="K144" s="62" t="str">
        <f>'Раздел 1'!M260</f>
        <v>00.00.00</v>
      </c>
      <c r="L144" s="62" t="str">
        <f>'Раздел 1'!N260</f>
        <v>003.03.ХХХ</v>
      </c>
      <c r="M144" s="9" t="str">
        <f>'Раздел 1'!O260</f>
        <v>60.03.00</v>
      </c>
      <c r="N144" s="746">
        <f>'Раздел 1'!P260</f>
        <v>0</v>
      </c>
      <c r="O144" s="746">
        <v>0</v>
      </c>
      <c r="P144" s="10">
        <f t="shared" si="6"/>
        <v>0</v>
      </c>
      <c r="Q144" s="747">
        <f>'Раздел 1'!Q260</f>
        <v>0</v>
      </c>
      <c r="R144" s="385">
        <v>0</v>
      </c>
      <c r="S144" s="10">
        <f t="shared" si="7"/>
        <v>0</v>
      </c>
      <c r="T144" s="747">
        <f>'Раздел 1'!R260</f>
        <v>0</v>
      </c>
      <c r="U144" s="385">
        <v>0</v>
      </c>
      <c r="V144" s="10">
        <f t="shared" si="8"/>
        <v>0</v>
      </c>
      <c r="W144" s="564"/>
      <c r="X144" s="557"/>
      <c r="Y144" s="557"/>
      <c r="Z144" s="557"/>
      <c r="AA144" s="557"/>
      <c r="AB144" s="557"/>
      <c r="AC144" s="557"/>
    </row>
    <row r="145" spans="1:29" s="11" customFormat="1" ht="24.75" customHeight="1" x14ac:dyDescent="0.25">
      <c r="A145" s="913" t="str">
        <f>'Раздел 1'!C261</f>
        <v>925</v>
      </c>
      <c r="B145" s="914" t="str">
        <f>'Раздел 1'!D261</f>
        <v>07</v>
      </c>
      <c r="C145" s="914" t="str">
        <f>'Раздел 1'!E261</f>
        <v>02</v>
      </c>
      <c r="D145" s="914">
        <f>'Раздел 1'!F261</f>
        <v>0</v>
      </c>
      <c r="E145" s="914">
        <f>'Раздел 1'!G261</f>
        <v>0</v>
      </c>
      <c r="F145" s="914">
        <f>'Раздел 1'!H261</f>
        <v>0</v>
      </c>
      <c r="G145" s="914">
        <f>'Раздел 1'!I261</f>
        <v>0</v>
      </c>
      <c r="H145" s="915" t="str">
        <f>'Раздел 1'!J261</f>
        <v>243</v>
      </c>
      <c r="I145" s="62" t="str">
        <f>'Раздел 1'!K261</f>
        <v>225.00.00</v>
      </c>
      <c r="J145" s="62" t="str">
        <f>'Раздел 1'!L261</f>
        <v>000</v>
      </c>
      <c r="K145" s="62" t="str">
        <f>'Раздел 1'!M261</f>
        <v>00.00.00</v>
      </c>
      <c r="L145" s="62" t="str">
        <f>'Раздел 1'!N261</f>
        <v>003.03.ХХХ</v>
      </c>
      <c r="M145" s="9" t="str">
        <f>'Раздел 1'!O261</f>
        <v>60.03.00</v>
      </c>
      <c r="N145" s="746">
        <f>'Раздел 1'!P261</f>
        <v>0</v>
      </c>
      <c r="O145" s="746">
        <v>0</v>
      </c>
      <c r="P145" s="10">
        <f t="shared" si="6"/>
        <v>0</v>
      </c>
      <c r="Q145" s="747">
        <f>'Раздел 1'!Q261</f>
        <v>0</v>
      </c>
      <c r="R145" s="385">
        <v>0</v>
      </c>
      <c r="S145" s="10">
        <f t="shared" si="7"/>
        <v>0</v>
      </c>
      <c r="T145" s="747">
        <f>'Раздел 1'!R261</f>
        <v>0</v>
      </c>
      <c r="U145" s="385">
        <v>0</v>
      </c>
      <c r="V145" s="10">
        <f t="shared" si="8"/>
        <v>0</v>
      </c>
      <c r="W145" s="564"/>
      <c r="X145" s="557"/>
      <c r="Y145" s="557"/>
      <c r="Z145" s="557"/>
      <c r="AA145" s="557"/>
      <c r="AB145" s="557"/>
      <c r="AC145" s="557"/>
    </row>
    <row r="146" spans="1:29" s="11" customFormat="1" ht="24.75" customHeight="1" x14ac:dyDescent="0.25">
      <c r="A146" s="913" t="str">
        <f>'Раздел 1'!C262</f>
        <v>925</v>
      </c>
      <c r="B146" s="914" t="str">
        <f>'Раздел 1'!D262</f>
        <v>07</v>
      </c>
      <c r="C146" s="914" t="str">
        <f>'Раздел 1'!E262</f>
        <v>02</v>
      </c>
      <c r="D146" s="914" t="str">
        <f>'Раздел 1'!F262</f>
        <v>02</v>
      </c>
      <c r="E146" s="914" t="str">
        <f>'Раздел 1'!G262</f>
        <v>1</v>
      </c>
      <c r="F146" s="914" t="str">
        <f>'Раздел 1'!H262</f>
        <v>02</v>
      </c>
      <c r="G146" s="914" t="str">
        <f>'Раздел 1'!I262</f>
        <v>00590</v>
      </c>
      <c r="H146" s="915" t="str">
        <f>'Раздел 1'!J262</f>
        <v>243</v>
      </c>
      <c r="I146" s="62" t="str">
        <f>'Раздел 1'!K262</f>
        <v>225.00.00</v>
      </c>
      <c r="J146" s="62" t="str">
        <f>'Раздел 1'!L262</f>
        <v>000</v>
      </c>
      <c r="K146" s="62" t="str">
        <f>'Раздел 1'!M262</f>
        <v>00.00.00</v>
      </c>
      <c r="L146" s="62" t="str">
        <f>'Раздел 1'!N262</f>
        <v>х</v>
      </c>
      <c r="M146" s="9" t="str">
        <f>'Раздел 1'!O262</f>
        <v>20.00.02</v>
      </c>
      <c r="N146" s="746">
        <f>'Раздел 1'!P262</f>
        <v>0</v>
      </c>
      <c r="O146" s="746">
        <v>0</v>
      </c>
      <c r="P146" s="10">
        <f t="shared" si="6"/>
        <v>0</v>
      </c>
      <c r="Q146" s="747">
        <f>'Раздел 1'!Q262</f>
        <v>0</v>
      </c>
      <c r="R146" s="385">
        <v>0</v>
      </c>
      <c r="S146" s="10">
        <f t="shared" si="7"/>
        <v>0</v>
      </c>
      <c r="T146" s="747">
        <f>'Раздел 1'!R262</f>
        <v>0</v>
      </c>
      <c r="U146" s="385">
        <v>0</v>
      </c>
      <c r="V146" s="10">
        <f t="shared" si="8"/>
        <v>0</v>
      </c>
      <c r="W146" s="564"/>
      <c r="X146" s="557"/>
      <c r="Y146" s="557"/>
      <c r="Z146" s="557"/>
      <c r="AA146" s="557"/>
      <c r="AB146" s="557"/>
      <c r="AC146" s="557"/>
    </row>
    <row r="147" spans="1:29" s="11" customFormat="1" ht="24.75" customHeight="1" x14ac:dyDescent="0.25">
      <c r="A147" s="913" t="str">
        <f>'Раздел 1'!C263</f>
        <v>925</v>
      </c>
      <c r="B147" s="914" t="str">
        <f>'Раздел 1'!D263</f>
        <v>07</v>
      </c>
      <c r="C147" s="914" t="str">
        <f>'Раздел 1'!E263</f>
        <v>02</v>
      </c>
      <c r="D147" s="914" t="str">
        <f>'Раздел 1'!F263</f>
        <v>02</v>
      </c>
      <c r="E147" s="914" t="str">
        <f>'Раздел 1'!G263</f>
        <v>1</v>
      </c>
      <c r="F147" s="914" t="str">
        <f>'Раздел 1'!H263</f>
        <v>02</v>
      </c>
      <c r="G147" s="914" t="str">
        <f>'Раздел 1'!I263</f>
        <v>00590</v>
      </c>
      <c r="H147" s="915" t="str">
        <f>'Раздел 1'!J263</f>
        <v>243</v>
      </c>
      <c r="I147" s="62" t="str">
        <f>'Раздел 1'!K263</f>
        <v>225.00.00</v>
      </c>
      <c r="J147" s="62" t="str">
        <f>'Раздел 1'!L263</f>
        <v>001</v>
      </c>
      <c r="K147" s="62" t="str">
        <f>'Раздел 1'!M263</f>
        <v>00.00.00</v>
      </c>
      <c r="L147" s="62" t="str">
        <f>'Раздел 1'!N263</f>
        <v>х</v>
      </c>
      <c r="M147" s="9" t="str">
        <f>'Раздел 1'!O263</f>
        <v>20.00.02</v>
      </c>
      <c r="N147" s="746">
        <f>'Раздел 1'!P263</f>
        <v>0</v>
      </c>
      <c r="O147" s="746">
        <v>0</v>
      </c>
      <c r="P147" s="10">
        <f t="shared" si="6"/>
        <v>0</v>
      </c>
      <c r="Q147" s="747">
        <f>'Раздел 1'!Q263</f>
        <v>0</v>
      </c>
      <c r="R147" s="385">
        <v>0</v>
      </c>
      <c r="S147" s="10">
        <f t="shared" si="7"/>
        <v>0</v>
      </c>
      <c r="T147" s="747">
        <f>'Раздел 1'!R263</f>
        <v>0</v>
      </c>
      <c r="U147" s="385">
        <v>0</v>
      </c>
      <c r="V147" s="10">
        <f t="shared" si="8"/>
        <v>0</v>
      </c>
      <c r="W147" s="564"/>
      <c r="X147" s="557"/>
      <c r="Y147" s="557"/>
      <c r="Z147" s="557"/>
      <c r="AA147" s="557"/>
      <c r="AB147" s="557"/>
      <c r="AC147" s="557"/>
    </row>
    <row r="148" spans="1:29" s="11" customFormat="1" ht="24.75" customHeight="1" x14ac:dyDescent="0.25">
      <c r="A148" s="913" t="str">
        <f>'Раздел 1'!C264</f>
        <v>925</v>
      </c>
      <c r="B148" s="914" t="str">
        <f>'Раздел 1'!D264</f>
        <v>07</v>
      </c>
      <c r="C148" s="914" t="str">
        <f>'Раздел 1'!E264</f>
        <v>02</v>
      </c>
      <c r="D148" s="914" t="str">
        <f>'Раздел 1'!F264</f>
        <v>02</v>
      </c>
      <c r="E148" s="914" t="str">
        <f>'Раздел 1'!G264</f>
        <v>1</v>
      </c>
      <c r="F148" s="914" t="str">
        <f>'Раздел 1'!H264</f>
        <v>02</v>
      </c>
      <c r="G148" s="914" t="str">
        <f>'Раздел 1'!I264</f>
        <v>00590</v>
      </c>
      <c r="H148" s="915" t="str">
        <f>'Раздел 1'!J264</f>
        <v>243</v>
      </c>
      <c r="I148" s="62" t="str">
        <f>'Раздел 1'!K264</f>
        <v>226.00.00</v>
      </c>
      <c r="J148" s="62" t="str">
        <f>'Раздел 1'!L264</f>
        <v>000</v>
      </c>
      <c r="K148" s="62" t="str">
        <f>'Раздел 1'!M264</f>
        <v>00.00.00</v>
      </c>
      <c r="L148" s="62" t="str">
        <f>'Раздел 1'!N264</f>
        <v>х</v>
      </c>
      <c r="M148" s="9" t="str">
        <f>'Раздел 1'!O264</f>
        <v>20.00.02</v>
      </c>
      <c r="N148" s="746">
        <f>'Раздел 1'!P264</f>
        <v>0</v>
      </c>
      <c r="O148" s="746">
        <v>0</v>
      </c>
      <c r="P148" s="10">
        <f t="shared" si="6"/>
        <v>0</v>
      </c>
      <c r="Q148" s="747">
        <f>'Раздел 1'!Q264</f>
        <v>0</v>
      </c>
      <c r="R148" s="385">
        <v>0</v>
      </c>
      <c r="S148" s="10">
        <f t="shared" si="7"/>
        <v>0</v>
      </c>
      <c r="T148" s="747">
        <f>'Раздел 1'!R264</f>
        <v>0</v>
      </c>
      <c r="U148" s="385">
        <v>0</v>
      </c>
      <c r="V148" s="10">
        <f t="shared" si="8"/>
        <v>0</v>
      </c>
      <c r="W148" s="564"/>
      <c r="X148" s="557"/>
      <c r="Y148" s="557"/>
      <c r="Z148" s="557"/>
      <c r="AA148" s="557"/>
      <c r="AB148" s="557"/>
      <c r="AC148" s="557"/>
    </row>
    <row r="149" spans="1:29" s="11" customFormat="1" ht="24.75" customHeight="1" x14ac:dyDescent="0.25">
      <c r="A149" s="913" t="str">
        <f>'Раздел 1'!C265</f>
        <v>925</v>
      </c>
      <c r="B149" s="914" t="str">
        <f>'Раздел 1'!D265</f>
        <v>07</v>
      </c>
      <c r="C149" s="914" t="str">
        <f>'Раздел 1'!E265</f>
        <v>02</v>
      </c>
      <c r="D149" s="914" t="str">
        <f>'Раздел 1'!F265</f>
        <v>02</v>
      </c>
      <c r="E149" s="914" t="str">
        <f>'Раздел 1'!G265</f>
        <v>1</v>
      </c>
      <c r="F149" s="914" t="str">
        <f>'Раздел 1'!H265</f>
        <v>02</v>
      </c>
      <c r="G149" s="914" t="str">
        <f>'Раздел 1'!I265</f>
        <v>00590</v>
      </c>
      <c r="H149" s="915" t="str">
        <f>'Раздел 1'!J265</f>
        <v>243</v>
      </c>
      <c r="I149" s="62" t="str">
        <f>'Раздел 1'!K265</f>
        <v>226.00.00</v>
      </c>
      <c r="J149" s="62" t="str">
        <f>'Раздел 1'!L265</f>
        <v>001</v>
      </c>
      <c r="K149" s="62" t="str">
        <f>'Раздел 1'!M265</f>
        <v>00.00.00</v>
      </c>
      <c r="L149" s="62" t="str">
        <f>'Раздел 1'!N265</f>
        <v>х</v>
      </c>
      <c r="M149" s="9" t="str">
        <f>'Раздел 1'!O265</f>
        <v>20.00.02</v>
      </c>
      <c r="N149" s="746">
        <f>'Раздел 1'!P265</f>
        <v>0</v>
      </c>
      <c r="O149" s="746">
        <v>0</v>
      </c>
      <c r="P149" s="10">
        <f t="shared" si="6"/>
        <v>0</v>
      </c>
      <c r="Q149" s="747">
        <f>'Раздел 1'!Q265</f>
        <v>0</v>
      </c>
      <c r="R149" s="385">
        <v>0</v>
      </c>
      <c r="S149" s="10">
        <f t="shared" si="7"/>
        <v>0</v>
      </c>
      <c r="T149" s="747">
        <f>'Раздел 1'!R265</f>
        <v>0</v>
      </c>
      <c r="U149" s="385">
        <v>0</v>
      </c>
      <c r="V149" s="10">
        <f t="shared" si="8"/>
        <v>0</v>
      </c>
      <c r="W149" s="564"/>
      <c r="X149" s="557"/>
      <c r="Y149" s="557"/>
      <c r="Z149" s="557"/>
      <c r="AA149" s="557"/>
      <c r="AB149" s="557"/>
      <c r="AC149" s="557"/>
    </row>
    <row r="150" spans="1:29" s="11" customFormat="1" ht="24.75" customHeight="1" x14ac:dyDescent="0.25">
      <c r="A150" s="913" t="str">
        <f>'Раздел 1'!C266</f>
        <v>х</v>
      </c>
      <c r="B150" s="914">
        <f>'Раздел 1'!D266</f>
        <v>0</v>
      </c>
      <c r="C150" s="914">
        <f>'Раздел 1'!E266</f>
        <v>0</v>
      </c>
      <c r="D150" s="914">
        <f>'Раздел 1'!F266</f>
        <v>0</v>
      </c>
      <c r="E150" s="914">
        <f>'Раздел 1'!G266</f>
        <v>0</v>
      </c>
      <c r="F150" s="914">
        <f>'Раздел 1'!H266</f>
        <v>0</v>
      </c>
      <c r="G150" s="914">
        <f>'Раздел 1'!I266</f>
        <v>0</v>
      </c>
      <c r="H150" s="915">
        <f>'Раздел 1'!J266</f>
        <v>0</v>
      </c>
      <c r="I150" s="62" t="str">
        <f>'Раздел 1'!K266</f>
        <v>х</v>
      </c>
      <c r="J150" s="62">
        <f>'Раздел 1'!L266</f>
        <v>0</v>
      </c>
      <c r="K150" s="62">
        <f>'Раздел 1'!M266</f>
        <v>0</v>
      </c>
      <c r="L150" s="62">
        <f>'Раздел 1'!N266</f>
        <v>0</v>
      </c>
      <c r="M150" s="9">
        <f>'Раздел 1'!O266</f>
        <v>0</v>
      </c>
      <c r="N150" s="746">
        <f>'Раздел 1'!P266</f>
        <v>6113716.9199999999</v>
      </c>
      <c r="O150" s="746">
        <v>6113716.9199999999</v>
      </c>
      <c r="P150" s="10">
        <f t="shared" si="6"/>
        <v>0</v>
      </c>
      <c r="Q150" s="747">
        <f>'Раздел 1'!Q266</f>
        <v>4994023.03</v>
      </c>
      <c r="R150" s="385">
        <v>4994023.03</v>
      </c>
      <c r="S150" s="10">
        <f t="shared" si="7"/>
        <v>0</v>
      </c>
      <c r="T150" s="747">
        <f>'Раздел 1'!R266</f>
        <v>5094643.03</v>
      </c>
      <c r="U150" s="385">
        <v>5094643.03</v>
      </c>
      <c r="V150" s="10">
        <f t="shared" si="8"/>
        <v>0</v>
      </c>
      <c r="W150" s="564"/>
      <c r="X150" s="557"/>
      <c r="Y150" s="557"/>
      <c r="Z150" s="557"/>
      <c r="AA150" s="557"/>
      <c r="AB150" s="557"/>
      <c r="AC150" s="557"/>
    </row>
    <row r="151" spans="1:29" s="11" customFormat="1" ht="24.75" customHeight="1" x14ac:dyDescent="0.25">
      <c r="A151" s="913">
        <f>'Раздел 1'!C267</f>
        <v>0</v>
      </c>
      <c r="B151" s="914">
        <f>'Раздел 1'!D267</f>
        <v>0</v>
      </c>
      <c r="C151" s="914">
        <f>'Раздел 1'!E267</f>
        <v>0</v>
      </c>
      <c r="D151" s="914">
        <f>'Раздел 1'!F267</f>
        <v>0</v>
      </c>
      <c r="E151" s="914">
        <f>'Раздел 1'!G267</f>
        <v>0</v>
      </c>
      <c r="F151" s="914">
        <f>'Раздел 1'!H267</f>
        <v>0</v>
      </c>
      <c r="G151" s="914">
        <f>'Раздел 1'!I267</f>
        <v>0</v>
      </c>
      <c r="H151" s="915">
        <f>'Раздел 1'!J267</f>
        <v>0</v>
      </c>
      <c r="I151" s="62">
        <f>'Раздел 1'!K267</f>
        <v>0</v>
      </c>
      <c r="J151" s="62">
        <f>'Раздел 1'!L267</f>
        <v>0</v>
      </c>
      <c r="K151" s="62">
        <f>'Раздел 1'!M267</f>
        <v>0</v>
      </c>
      <c r="L151" s="62">
        <f>'Раздел 1'!N267</f>
        <v>0</v>
      </c>
      <c r="M151" s="9">
        <f>'Раздел 1'!O267</f>
        <v>0</v>
      </c>
      <c r="N151" s="746">
        <f>'Раздел 1'!P267</f>
        <v>0</v>
      </c>
      <c r="O151" s="746">
        <v>0</v>
      </c>
      <c r="P151" s="10">
        <f t="shared" si="6"/>
        <v>0</v>
      </c>
      <c r="Q151" s="747">
        <f>'Раздел 1'!Q267</f>
        <v>0</v>
      </c>
      <c r="R151" s="385">
        <v>0</v>
      </c>
      <c r="S151" s="10">
        <f t="shared" si="7"/>
        <v>0</v>
      </c>
      <c r="T151" s="747">
        <f>'Раздел 1'!R267</f>
        <v>0</v>
      </c>
      <c r="U151" s="385">
        <v>0</v>
      </c>
      <c r="V151" s="10">
        <f t="shared" si="8"/>
        <v>0</v>
      </c>
      <c r="W151" s="564"/>
      <c r="X151" s="557"/>
      <c r="Y151" s="557"/>
      <c r="Z151" s="557"/>
      <c r="AA151" s="557"/>
      <c r="AB151" s="557"/>
      <c r="AC151" s="557"/>
    </row>
    <row r="152" spans="1:29" s="11" customFormat="1" ht="24.75" customHeight="1" x14ac:dyDescent="0.25">
      <c r="A152" s="913" t="str">
        <f>'Раздел 1'!C268</f>
        <v>925</v>
      </c>
      <c r="B152" s="914" t="str">
        <f>'Раздел 1'!D268</f>
        <v>07</v>
      </c>
      <c r="C152" s="914" t="str">
        <f>'Раздел 1'!E268</f>
        <v>02</v>
      </c>
      <c r="D152" s="914" t="str">
        <f>'Раздел 1'!F268</f>
        <v>02</v>
      </c>
      <c r="E152" s="914" t="str">
        <f>'Раздел 1'!G268</f>
        <v>1</v>
      </c>
      <c r="F152" s="914" t="str">
        <f>'Раздел 1'!H268</f>
        <v>02</v>
      </c>
      <c r="G152" s="914" t="str">
        <f>'Раздел 1'!I268</f>
        <v>60860</v>
      </c>
      <c r="H152" s="915" t="str">
        <f>'Раздел 1'!J268</f>
        <v>244</v>
      </c>
      <c r="I152" s="62" t="str">
        <f>'Раздел 1'!K268</f>
        <v>221.00.00</v>
      </c>
      <c r="J152" s="62" t="str">
        <f>'Раздел 1'!L268</f>
        <v>000</v>
      </c>
      <c r="K152" s="62" t="str">
        <f>'Раздел 1'!M268</f>
        <v>00.00.00</v>
      </c>
      <c r="L152" s="62" t="str">
        <f>'Раздел 1'!N268</f>
        <v>001.07.0002</v>
      </c>
      <c r="M152" s="9" t="str">
        <f>'Раздел 1'!O268</f>
        <v>50.03.00</v>
      </c>
      <c r="N152" s="746">
        <f>'Раздел 1'!P268</f>
        <v>43000</v>
      </c>
      <c r="O152" s="746">
        <v>43000</v>
      </c>
      <c r="P152" s="10">
        <f t="shared" si="6"/>
        <v>0</v>
      </c>
      <c r="Q152" s="747">
        <f>'Раздел 1'!Q268</f>
        <v>43000</v>
      </c>
      <c r="R152" s="385">
        <v>43000</v>
      </c>
      <c r="S152" s="10">
        <f t="shared" si="7"/>
        <v>0</v>
      </c>
      <c r="T152" s="747">
        <f>'Раздел 1'!R268</f>
        <v>43000</v>
      </c>
      <c r="U152" s="385">
        <v>43000</v>
      </c>
      <c r="V152" s="10">
        <f t="shared" si="8"/>
        <v>0</v>
      </c>
      <c r="W152" s="564"/>
      <c r="X152" s="557"/>
      <c r="Y152" s="557"/>
      <c r="Z152" s="557"/>
      <c r="AA152" s="557"/>
      <c r="AB152" s="557"/>
      <c r="AC152" s="557"/>
    </row>
    <row r="153" spans="1:29" s="11" customFormat="1" ht="24.75" customHeight="1" x14ac:dyDescent="0.25">
      <c r="A153" s="913" t="str">
        <f>'Раздел 1'!C269</f>
        <v>925</v>
      </c>
      <c r="B153" s="914" t="str">
        <f>'Раздел 1'!D269</f>
        <v>07</v>
      </c>
      <c r="C153" s="914" t="str">
        <f>'Раздел 1'!E269</f>
        <v>02</v>
      </c>
      <c r="D153" s="914" t="str">
        <f>'Раздел 1'!F269</f>
        <v>02</v>
      </c>
      <c r="E153" s="914" t="str">
        <f>'Раздел 1'!G269</f>
        <v>1</v>
      </c>
      <c r="F153" s="914" t="str">
        <f>'Раздел 1'!H269</f>
        <v>02</v>
      </c>
      <c r="G153" s="914" t="str">
        <f>'Раздел 1'!I269</f>
        <v>00590</v>
      </c>
      <c r="H153" s="915" t="str">
        <f>'Раздел 1'!J269</f>
        <v>244</v>
      </c>
      <c r="I153" s="62" t="str">
        <f>'Раздел 1'!K269</f>
        <v>221.00.00</v>
      </c>
      <c r="J153" s="62" t="str">
        <f>'Раздел 1'!L269</f>
        <v>000</v>
      </c>
      <c r="K153" s="62" t="str">
        <f>'Раздел 1'!M269</f>
        <v>00.00.00</v>
      </c>
      <c r="L153" s="62" t="str">
        <f>'Раздел 1'!N269</f>
        <v>001.99.0001</v>
      </c>
      <c r="M153" s="9" t="str">
        <f>'Раздел 1'!O269</f>
        <v>50.01.00</v>
      </c>
      <c r="N153" s="746">
        <f>'Раздел 1'!P269</f>
        <v>0</v>
      </c>
      <c r="O153" s="746">
        <v>0</v>
      </c>
      <c r="P153" s="10">
        <f t="shared" si="6"/>
        <v>0</v>
      </c>
      <c r="Q153" s="747">
        <f>'Раздел 1'!Q269</f>
        <v>0</v>
      </c>
      <c r="R153" s="385">
        <v>0</v>
      </c>
      <c r="S153" s="10">
        <f t="shared" si="7"/>
        <v>0</v>
      </c>
      <c r="T153" s="747">
        <f>'Раздел 1'!R269</f>
        <v>0</v>
      </c>
      <c r="U153" s="385">
        <v>0</v>
      </c>
      <c r="V153" s="10">
        <f t="shared" si="8"/>
        <v>0</v>
      </c>
      <c r="W153" s="564"/>
      <c r="X153" s="557"/>
      <c r="Y153" s="557"/>
      <c r="Z153" s="557"/>
      <c r="AA153" s="557"/>
      <c r="AB153" s="557"/>
      <c r="AC153" s="557"/>
    </row>
    <row r="154" spans="1:29" s="11" customFormat="1" ht="24.75" customHeight="1" x14ac:dyDescent="0.25">
      <c r="A154" s="913" t="str">
        <f>'Раздел 1'!C270</f>
        <v>925</v>
      </c>
      <c r="B154" s="914" t="str">
        <f>'Раздел 1'!D270</f>
        <v>07</v>
      </c>
      <c r="C154" s="914" t="str">
        <f>'Раздел 1'!E270</f>
        <v>02</v>
      </c>
      <c r="D154" s="914" t="str">
        <f>'Раздел 1'!F270</f>
        <v>02</v>
      </c>
      <c r="E154" s="914" t="str">
        <f>'Раздел 1'!G270</f>
        <v>1</v>
      </c>
      <c r="F154" s="914" t="str">
        <f>'Раздел 1'!H270</f>
        <v>02</v>
      </c>
      <c r="G154" s="914" t="str">
        <f>'Раздел 1'!I270</f>
        <v>00590</v>
      </c>
      <c r="H154" s="915" t="str">
        <f>'Раздел 1'!J270</f>
        <v>244</v>
      </c>
      <c r="I154" s="62" t="str">
        <f>'Раздел 1'!K270</f>
        <v>221.00.00</v>
      </c>
      <c r="J154" s="62" t="str">
        <f>'Раздел 1'!L270</f>
        <v>000</v>
      </c>
      <c r="K154" s="62" t="str">
        <f>'Раздел 1'!M270</f>
        <v>00.00.00</v>
      </c>
      <c r="L154" s="62" t="str">
        <f>'Раздел 1'!N270</f>
        <v>х</v>
      </c>
      <c r="M154" s="9" t="str">
        <f>'Раздел 1'!O270</f>
        <v>20.00.02</v>
      </c>
      <c r="N154" s="746">
        <f>'Раздел 1'!P270</f>
        <v>0</v>
      </c>
      <c r="O154" s="746">
        <v>0</v>
      </c>
      <c r="P154" s="10">
        <f t="shared" si="6"/>
        <v>0</v>
      </c>
      <c r="Q154" s="747">
        <f>'Раздел 1'!Q270</f>
        <v>0</v>
      </c>
      <c r="R154" s="385">
        <v>0</v>
      </c>
      <c r="S154" s="10">
        <f t="shared" si="7"/>
        <v>0</v>
      </c>
      <c r="T154" s="747">
        <f>'Раздел 1'!R270</f>
        <v>0</v>
      </c>
      <c r="U154" s="385">
        <v>0</v>
      </c>
      <c r="V154" s="10">
        <f t="shared" si="8"/>
        <v>0</v>
      </c>
      <c r="W154" s="564"/>
      <c r="X154" s="557"/>
      <c r="Y154" s="557"/>
      <c r="Z154" s="557"/>
      <c r="AA154" s="557"/>
      <c r="AB154" s="557"/>
      <c r="AC154" s="557"/>
    </row>
    <row r="155" spans="1:29" s="11" customFormat="1" ht="24.75" customHeight="1" x14ac:dyDescent="0.25">
      <c r="A155" s="913" t="str">
        <f>'Раздел 1'!C271</f>
        <v>925</v>
      </c>
      <c r="B155" s="914" t="str">
        <f>'Раздел 1'!D271</f>
        <v>07</v>
      </c>
      <c r="C155" s="914" t="str">
        <f>'Раздел 1'!E271</f>
        <v>02</v>
      </c>
      <c r="D155" s="914" t="str">
        <f>'Раздел 1'!F271</f>
        <v>02</v>
      </c>
      <c r="E155" s="914" t="str">
        <f>'Раздел 1'!G271</f>
        <v>1</v>
      </c>
      <c r="F155" s="914" t="str">
        <f>'Раздел 1'!H271</f>
        <v>02</v>
      </c>
      <c r="G155" s="914" t="str">
        <f>'Раздел 1'!I271</f>
        <v>00590</v>
      </c>
      <c r="H155" s="915" t="str">
        <f>'Раздел 1'!J271</f>
        <v>244</v>
      </c>
      <c r="I155" s="62" t="str">
        <f>'Раздел 1'!K271</f>
        <v>221.00.00</v>
      </c>
      <c r="J155" s="62" t="str">
        <f>'Раздел 1'!L271</f>
        <v>001</v>
      </c>
      <c r="K155" s="62" t="str">
        <f>'Раздел 1'!M271</f>
        <v>00.00.00</v>
      </c>
      <c r="L155" s="62" t="str">
        <f>'Раздел 1'!N271</f>
        <v>х</v>
      </c>
      <c r="M155" s="9" t="str">
        <f>'Раздел 1'!O271</f>
        <v>20.00.02</v>
      </c>
      <c r="N155" s="746">
        <f>'Раздел 1'!P271</f>
        <v>0</v>
      </c>
      <c r="O155" s="746">
        <v>0</v>
      </c>
      <c r="P155" s="10">
        <f t="shared" si="6"/>
        <v>0</v>
      </c>
      <c r="Q155" s="747">
        <f>'Раздел 1'!Q271</f>
        <v>0</v>
      </c>
      <c r="R155" s="385">
        <v>0</v>
      </c>
      <c r="S155" s="10">
        <f t="shared" si="7"/>
        <v>0</v>
      </c>
      <c r="T155" s="747">
        <f>'Раздел 1'!R271</f>
        <v>0</v>
      </c>
      <c r="U155" s="385">
        <v>0</v>
      </c>
      <c r="V155" s="10">
        <f t="shared" si="8"/>
        <v>0</v>
      </c>
      <c r="W155" s="564"/>
      <c r="X155" s="557"/>
      <c r="Y155" s="557"/>
      <c r="Z155" s="557"/>
      <c r="AA155" s="557"/>
      <c r="AB155" s="557"/>
      <c r="AC155" s="557"/>
    </row>
    <row r="156" spans="1:29" s="11" customFormat="1" ht="24.75" customHeight="1" x14ac:dyDescent="0.25">
      <c r="A156" s="913" t="str">
        <f>'Раздел 1'!C272</f>
        <v>925</v>
      </c>
      <c r="B156" s="914" t="str">
        <f>'Раздел 1'!D272</f>
        <v>07</v>
      </c>
      <c r="C156" s="914" t="str">
        <f>'Раздел 1'!E272</f>
        <v>02</v>
      </c>
      <c r="D156" s="914" t="str">
        <f>'Раздел 1'!F272</f>
        <v>02</v>
      </c>
      <c r="E156" s="914" t="str">
        <f>'Раздел 1'!G272</f>
        <v>3</v>
      </c>
      <c r="F156" s="914" t="str">
        <f>'Раздел 1'!H272</f>
        <v>01</v>
      </c>
      <c r="G156" s="914" t="str">
        <f>'Раздел 1'!I272</f>
        <v>62500</v>
      </c>
      <c r="H156" s="915" t="str">
        <f>'Раздел 1'!J272</f>
        <v>244</v>
      </c>
      <c r="I156" s="62" t="str">
        <f>'Раздел 1'!K272</f>
        <v>221.00.00</v>
      </c>
      <c r="J156" s="62" t="str">
        <f>'Раздел 1'!L272</f>
        <v>000</v>
      </c>
      <c r="K156" s="62" t="str">
        <f>'Раздел 1'!M272</f>
        <v>00.00.00</v>
      </c>
      <c r="L156" s="62" t="str">
        <f>'Раздел 1'!N272</f>
        <v>500.02.0003</v>
      </c>
      <c r="M156" s="9" t="str">
        <f>'Раздел 1'!O272</f>
        <v>60.03.00</v>
      </c>
      <c r="N156" s="746">
        <f>'Раздел 1'!P272</f>
        <v>0</v>
      </c>
      <c r="O156" s="746">
        <v>0</v>
      </c>
      <c r="P156" s="10">
        <f t="shared" si="6"/>
        <v>0</v>
      </c>
      <c r="Q156" s="747">
        <f>'Раздел 1'!Q272</f>
        <v>0</v>
      </c>
      <c r="R156" s="385">
        <v>0</v>
      </c>
      <c r="S156" s="10">
        <f t="shared" si="7"/>
        <v>0</v>
      </c>
      <c r="T156" s="747">
        <f>'Раздел 1'!R272</f>
        <v>0</v>
      </c>
      <c r="U156" s="385">
        <v>0</v>
      </c>
      <c r="V156" s="10">
        <f t="shared" si="8"/>
        <v>0</v>
      </c>
      <c r="W156" s="564"/>
      <c r="X156" s="557"/>
      <c r="Y156" s="557"/>
      <c r="Z156" s="557"/>
      <c r="AA156" s="557"/>
      <c r="AB156" s="557"/>
      <c r="AC156" s="557"/>
    </row>
    <row r="157" spans="1:29" s="11" customFormat="1" ht="24.75" customHeight="1" x14ac:dyDescent="0.25">
      <c r="A157" s="913" t="str">
        <f>'Раздел 1'!C273</f>
        <v>925</v>
      </c>
      <c r="B157" s="914" t="str">
        <f>'Раздел 1'!D273</f>
        <v>07</v>
      </c>
      <c r="C157" s="914" t="str">
        <f>'Раздел 1'!E273</f>
        <v>02</v>
      </c>
      <c r="D157" s="914" t="str">
        <f>'Раздел 1'!F273</f>
        <v>02</v>
      </c>
      <c r="E157" s="914" t="str">
        <f>'Раздел 1'!G273</f>
        <v>1</v>
      </c>
      <c r="F157" s="914" t="str">
        <f>'Раздел 1'!H273</f>
        <v>02</v>
      </c>
      <c r="G157" s="914" t="str">
        <f>'Раздел 1'!I273</f>
        <v>60860</v>
      </c>
      <c r="H157" s="915" t="str">
        <f>'Раздел 1'!J273</f>
        <v>244</v>
      </c>
      <c r="I157" s="62" t="str">
        <f>'Раздел 1'!K273</f>
        <v>222.00.00</v>
      </c>
      <c r="J157" s="62" t="str">
        <f>'Раздел 1'!L273</f>
        <v>000</v>
      </c>
      <c r="K157" s="62" t="str">
        <f>'Раздел 1'!M273</f>
        <v>00.00.00</v>
      </c>
      <c r="L157" s="62" t="str">
        <f>'Раздел 1'!N273</f>
        <v>001.07.0002</v>
      </c>
      <c r="M157" s="9" t="str">
        <f>'Раздел 1'!O273</f>
        <v>50.03.00</v>
      </c>
      <c r="N157" s="746">
        <f>'Раздел 1'!P273</f>
        <v>0</v>
      </c>
      <c r="O157" s="746">
        <v>0</v>
      </c>
      <c r="P157" s="10">
        <f t="shared" si="6"/>
        <v>0</v>
      </c>
      <c r="Q157" s="747">
        <f>'Раздел 1'!Q273</f>
        <v>0</v>
      </c>
      <c r="R157" s="385">
        <v>0</v>
      </c>
      <c r="S157" s="10">
        <f t="shared" si="7"/>
        <v>0</v>
      </c>
      <c r="T157" s="747">
        <f>'Раздел 1'!R273</f>
        <v>0</v>
      </c>
      <c r="U157" s="385">
        <v>0</v>
      </c>
      <c r="V157" s="10">
        <f t="shared" si="8"/>
        <v>0</v>
      </c>
      <c r="W157" s="564"/>
      <c r="X157" s="557"/>
      <c r="Y157" s="557"/>
      <c r="Z157" s="557"/>
      <c r="AA157" s="557"/>
      <c r="AB157" s="557"/>
      <c r="AC157" s="557"/>
    </row>
    <row r="158" spans="1:29" s="11" customFormat="1" ht="24.75" customHeight="1" x14ac:dyDescent="0.25">
      <c r="A158" s="913" t="str">
        <f>'Раздел 1'!C274</f>
        <v>925</v>
      </c>
      <c r="B158" s="914" t="str">
        <f>'Раздел 1'!D274</f>
        <v>07</v>
      </c>
      <c r="C158" s="914" t="str">
        <f>'Раздел 1'!E274</f>
        <v>02</v>
      </c>
      <c r="D158" s="914" t="str">
        <f>'Раздел 1'!F274</f>
        <v>02</v>
      </c>
      <c r="E158" s="914" t="str">
        <f>'Раздел 1'!G274</f>
        <v>1</v>
      </c>
      <c r="F158" s="914" t="str">
        <f>'Раздел 1'!H274</f>
        <v>02</v>
      </c>
      <c r="G158" s="914" t="str">
        <f>'Раздел 1'!I274</f>
        <v>00590</v>
      </c>
      <c r="H158" s="915" t="str">
        <f>'Раздел 1'!J274</f>
        <v>244</v>
      </c>
      <c r="I158" s="62" t="str">
        <f>'Раздел 1'!K274</f>
        <v>222.00.00</v>
      </c>
      <c r="J158" s="62" t="str">
        <f>'Раздел 1'!L274</f>
        <v>000</v>
      </c>
      <c r="K158" s="62" t="str">
        <f>'Раздел 1'!M274</f>
        <v>00.00.00</v>
      </c>
      <c r="L158" s="62" t="str">
        <f>'Раздел 1'!N274</f>
        <v>001.06.0000</v>
      </c>
      <c r="M158" s="9" t="str">
        <f>'Раздел 1'!O274</f>
        <v>50.01.00</v>
      </c>
      <c r="N158" s="746">
        <f>'Раздел 1'!P274</f>
        <v>0</v>
      </c>
      <c r="O158" s="746">
        <v>0</v>
      </c>
      <c r="P158" s="10">
        <f t="shared" si="6"/>
        <v>0</v>
      </c>
      <c r="Q158" s="747">
        <f>'Раздел 1'!Q274</f>
        <v>0</v>
      </c>
      <c r="R158" s="385">
        <v>0</v>
      </c>
      <c r="S158" s="10">
        <f t="shared" si="7"/>
        <v>0</v>
      </c>
      <c r="T158" s="747">
        <f>'Раздел 1'!R274</f>
        <v>0</v>
      </c>
      <c r="U158" s="385">
        <v>0</v>
      </c>
      <c r="V158" s="10">
        <f t="shared" si="8"/>
        <v>0</v>
      </c>
      <c r="W158" s="564"/>
      <c r="X158" s="557"/>
      <c r="Y158" s="557"/>
      <c r="Z158" s="557"/>
      <c r="AA158" s="557"/>
      <c r="AB158" s="557"/>
      <c r="AC158" s="557"/>
    </row>
    <row r="159" spans="1:29" s="11" customFormat="1" ht="24.75" customHeight="1" x14ac:dyDescent="0.25">
      <c r="A159" s="913" t="str">
        <f>'Раздел 1'!C275</f>
        <v>925</v>
      </c>
      <c r="B159" s="914" t="str">
        <f>'Раздел 1'!D275</f>
        <v>07</v>
      </c>
      <c r="C159" s="914" t="str">
        <f>'Раздел 1'!E275</f>
        <v>02</v>
      </c>
      <c r="D159" s="914" t="str">
        <f>'Раздел 1'!F275</f>
        <v>02</v>
      </c>
      <c r="E159" s="914" t="str">
        <f>'Раздел 1'!G275</f>
        <v>1</v>
      </c>
      <c r="F159" s="914" t="str">
        <f>'Раздел 1'!H275</f>
        <v>02</v>
      </c>
      <c r="G159" s="914" t="str">
        <f>'Раздел 1'!I275</f>
        <v>00590</v>
      </c>
      <c r="H159" s="915" t="str">
        <f>'Раздел 1'!J275</f>
        <v>244</v>
      </c>
      <c r="I159" s="62" t="str">
        <f>'Раздел 1'!K275</f>
        <v>222.00.00</v>
      </c>
      <c r="J159" s="62" t="str">
        <f>'Раздел 1'!L275</f>
        <v>000</v>
      </c>
      <c r="K159" s="62" t="str">
        <f>'Раздел 1'!M275</f>
        <v>00.00.00</v>
      </c>
      <c r="L159" s="62" t="str">
        <f>'Раздел 1'!N275</f>
        <v>х</v>
      </c>
      <c r="M159" s="9" t="str">
        <f>'Раздел 1'!O275</f>
        <v>20.00.02</v>
      </c>
      <c r="N159" s="746">
        <f>'Раздел 1'!P275</f>
        <v>0</v>
      </c>
      <c r="O159" s="746">
        <v>0</v>
      </c>
      <c r="P159" s="10">
        <f t="shared" si="6"/>
        <v>0</v>
      </c>
      <c r="Q159" s="747">
        <f>'Раздел 1'!Q275</f>
        <v>0</v>
      </c>
      <c r="R159" s="385">
        <v>0</v>
      </c>
      <c r="S159" s="10">
        <f t="shared" si="7"/>
        <v>0</v>
      </c>
      <c r="T159" s="747">
        <f>'Раздел 1'!R275</f>
        <v>0</v>
      </c>
      <c r="U159" s="385">
        <v>0</v>
      </c>
      <c r="V159" s="10">
        <f t="shared" si="8"/>
        <v>0</v>
      </c>
      <c r="W159" s="564"/>
      <c r="X159" s="557"/>
      <c r="Y159" s="557"/>
      <c r="Z159" s="557"/>
      <c r="AA159" s="557"/>
      <c r="AB159" s="557"/>
      <c r="AC159" s="557"/>
    </row>
    <row r="160" spans="1:29" s="11" customFormat="1" ht="24.75" customHeight="1" x14ac:dyDescent="0.25">
      <c r="A160" s="913" t="str">
        <f>'Раздел 1'!C276</f>
        <v>925</v>
      </c>
      <c r="B160" s="914" t="str">
        <f>'Раздел 1'!D276</f>
        <v>07</v>
      </c>
      <c r="C160" s="914" t="str">
        <f>'Раздел 1'!E276</f>
        <v>02</v>
      </c>
      <c r="D160" s="914" t="str">
        <f>'Раздел 1'!F276</f>
        <v>02</v>
      </c>
      <c r="E160" s="914" t="str">
        <f>'Раздел 1'!G276</f>
        <v>1</v>
      </c>
      <c r="F160" s="914" t="str">
        <f>'Раздел 1'!H276</f>
        <v>02</v>
      </c>
      <c r="G160" s="914" t="str">
        <f>'Раздел 1'!I276</f>
        <v>00590</v>
      </c>
      <c r="H160" s="915" t="str">
        <f>'Раздел 1'!J276</f>
        <v>244</v>
      </c>
      <c r="I160" s="62" t="str">
        <f>'Раздел 1'!K276</f>
        <v>222.00.00</v>
      </c>
      <c r="J160" s="62" t="str">
        <f>'Раздел 1'!L276</f>
        <v>001</v>
      </c>
      <c r="K160" s="62" t="str">
        <f>'Раздел 1'!M276</f>
        <v>00.00.00</v>
      </c>
      <c r="L160" s="62" t="str">
        <f>'Раздел 1'!N276</f>
        <v>001.06.0000</v>
      </c>
      <c r="M160" s="9" t="str">
        <f>'Раздел 1'!O276</f>
        <v>50.01.00</v>
      </c>
      <c r="N160" s="746">
        <f>'Раздел 1'!P276</f>
        <v>0</v>
      </c>
      <c r="O160" s="746">
        <v>0</v>
      </c>
      <c r="P160" s="10">
        <f t="shared" si="6"/>
        <v>0</v>
      </c>
      <c r="Q160" s="747">
        <f>'Раздел 1'!Q276</f>
        <v>0</v>
      </c>
      <c r="R160" s="385">
        <v>0</v>
      </c>
      <c r="S160" s="10">
        <f t="shared" si="7"/>
        <v>0</v>
      </c>
      <c r="T160" s="747">
        <f>'Раздел 1'!R276</f>
        <v>0</v>
      </c>
      <c r="U160" s="385">
        <v>0</v>
      </c>
      <c r="V160" s="10">
        <f t="shared" si="8"/>
        <v>0</v>
      </c>
      <c r="W160" s="564"/>
      <c r="X160" s="557"/>
      <c r="Y160" s="557"/>
      <c r="Z160" s="557"/>
      <c r="AA160" s="557"/>
      <c r="AB160" s="557"/>
      <c r="AC160" s="557"/>
    </row>
    <row r="161" spans="1:29" s="11" customFormat="1" ht="24.75" customHeight="1" x14ac:dyDescent="0.25">
      <c r="A161" s="913" t="str">
        <f>'Раздел 1'!C277</f>
        <v>925</v>
      </c>
      <c r="B161" s="914" t="str">
        <f>'Раздел 1'!D277</f>
        <v>07</v>
      </c>
      <c r="C161" s="914" t="str">
        <f>'Раздел 1'!E277</f>
        <v>02</v>
      </c>
      <c r="D161" s="914" t="str">
        <f>'Раздел 1'!F277</f>
        <v>02</v>
      </c>
      <c r="E161" s="914" t="str">
        <f>'Раздел 1'!G277</f>
        <v>1</v>
      </c>
      <c r="F161" s="914" t="str">
        <f>'Раздел 1'!H277</f>
        <v>02</v>
      </c>
      <c r="G161" s="914" t="str">
        <f>'Раздел 1'!I277</f>
        <v>00590</v>
      </c>
      <c r="H161" s="915" t="str">
        <f>'Раздел 1'!J277</f>
        <v>244</v>
      </c>
      <c r="I161" s="62" t="str">
        <f>'Раздел 1'!K277</f>
        <v>222.00.00</v>
      </c>
      <c r="J161" s="62" t="str">
        <f>'Раздел 1'!L277</f>
        <v>001</v>
      </c>
      <c r="K161" s="62" t="str">
        <f>'Раздел 1'!M277</f>
        <v>00.00.00</v>
      </c>
      <c r="L161" s="62" t="str">
        <f>'Раздел 1'!N277</f>
        <v>х</v>
      </c>
      <c r="M161" s="9" t="str">
        <f>'Раздел 1'!O277</f>
        <v>20.00.02</v>
      </c>
      <c r="N161" s="746">
        <f>'Раздел 1'!P277</f>
        <v>0</v>
      </c>
      <c r="O161" s="746">
        <v>0</v>
      </c>
      <c r="P161" s="10">
        <f t="shared" si="6"/>
        <v>0</v>
      </c>
      <c r="Q161" s="747">
        <f>'Раздел 1'!Q277</f>
        <v>0</v>
      </c>
      <c r="R161" s="385">
        <v>0</v>
      </c>
      <c r="S161" s="10">
        <f t="shared" si="7"/>
        <v>0</v>
      </c>
      <c r="T161" s="747">
        <f>'Раздел 1'!R277</f>
        <v>0</v>
      </c>
      <c r="U161" s="385">
        <v>0</v>
      </c>
      <c r="V161" s="10">
        <f t="shared" si="8"/>
        <v>0</v>
      </c>
      <c r="W161" s="564"/>
      <c r="X161" s="557"/>
      <c r="Y161" s="557"/>
      <c r="Z161" s="557"/>
      <c r="AA161" s="557"/>
      <c r="AB161" s="557"/>
      <c r="AC161" s="557"/>
    </row>
    <row r="162" spans="1:29" s="11" customFormat="1" ht="24.75" customHeight="1" x14ac:dyDescent="0.25">
      <c r="A162" s="913" t="str">
        <f>'Раздел 1'!C278</f>
        <v>925</v>
      </c>
      <c r="B162" s="914" t="str">
        <f>'Раздел 1'!D278</f>
        <v>07</v>
      </c>
      <c r="C162" s="914" t="str">
        <f>'Раздел 1'!E278</f>
        <v>02</v>
      </c>
      <c r="D162" s="914" t="str">
        <f>'Раздел 1'!F278</f>
        <v>02</v>
      </c>
      <c r="E162" s="914" t="str">
        <f>'Раздел 1'!G278</f>
        <v>1</v>
      </c>
      <c r="F162" s="914" t="str">
        <f>'Раздел 1'!H278</f>
        <v>02</v>
      </c>
      <c r="G162" s="914" t="str">
        <f>'Раздел 1'!I278</f>
        <v>00590</v>
      </c>
      <c r="H162" s="915" t="str">
        <f>'Раздел 1'!J278</f>
        <v>244</v>
      </c>
      <c r="I162" s="62" t="str">
        <f>'Раздел 1'!K278</f>
        <v>223.00.00</v>
      </c>
      <c r="J162" s="62" t="str">
        <f>'Раздел 1'!L278</f>
        <v>000</v>
      </c>
      <c r="K162" s="62" t="str">
        <f>'Раздел 1'!M278</f>
        <v>00.00.00</v>
      </c>
      <c r="L162" s="62" t="str">
        <f>'Раздел 1'!N278</f>
        <v>001.02.0001</v>
      </c>
      <c r="M162" s="9" t="str">
        <f>'Раздел 1'!O278</f>
        <v>50.01.00</v>
      </c>
      <c r="N162" s="746">
        <f>'Раздел 1'!P278</f>
        <v>2287982</v>
      </c>
      <c r="O162" s="746">
        <v>2287982</v>
      </c>
      <c r="P162" s="10">
        <f t="shared" si="6"/>
        <v>0</v>
      </c>
      <c r="Q162" s="747">
        <f>'Раздел 1'!Q278</f>
        <v>2450100</v>
      </c>
      <c r="R162" s="385">
        <v>2450100</v>
      </c>
      <c r="S162" s="10">
        <f t="shared" si="7"/>
        <v>0</v>
      </c>
      <c r="T162" s="747">
        <f>'Раздел 1'!R278</f>
        <v>2548070</v>
      </c>
      <c r="U162" s="385">
        <v>2548070</v>
      </c>
      <c r="V162" s="10">
        <f t="shared" si="8"/>
        <v>0</v>
      </c>
      <c r="W162" s="564"/>
      <c r="X162" s="557"/>
      <c r="Y162" s="557"/>
      <c r="Z162" s="557"/>
      <c r="AA162" s="557"/>
      <c r="AB162" s="557"/>
      <c r="AC162" s="557"/>
    </row>
    <row r="163" spans="1:29" s="11" customFormat="1" ht="24.75" customHeight="1" x14ac:dyDescent="0.25">
      <c r="A163" s="913" t="str">
        <f>'Раздел 1'!C279</f>
        <v>925</v>
      </c>
      <c r="B163" s="914" t="str">
        <f>'Раздел 1'!D279</f>
        <v>07</v>
      </c>
      <c r="C163" s="914" t="str">
        <f>'Раздел 1'!E279</f>
        <v>02</v>
      </c>
      <c r="D163" s="914" t="str">
        <f>'Раздел 1'!F279</f>
        <v>02</v>
      </c>
      <c r="E163" s="914" t="str">
        <f>'Раздел 1'!G279</f>
        <v>1</v>
      </c>
      <c r="F163" s="914" t="str">
        <f>'Раздел 1'!H279</f>
        <v>02</v>
      </c>
      <c r="G163" s="914" t="str">
        <f>'Раздел 1'!I279</f>
        <v>00590</v>
      </c>
      <c r="H163" s="915" t="str">
        <f>'Раздел 1'!J279</f>
        <v>244</v>
      </c>
      <c r="I163" s="62" t="str">
        <f>'Раздел 1'!K279</f>
        <v>223.00.00</v>
      </c>
      <c r="J163" s="62" t="str">
        <f>'Раздел 1'!L279</f>
        <v>000</v>
      </c>
      <c r="K163" s="62" t="str">
        <f>'Раздел 1'!M279</f>
        <v>00.00.00</v>
      </c>
      <c r="L163" s="62" t="str">
        <f>'Раздел 1'!N279</f>
        <v>х</v>
      </c>
      <c r="M163" s="9" t="str">
        <f>'Раздел 1'!O279</f>
        <v>20.00.02</v>
      </c>
      <c r="N163" s="746">
        <f>'Раздел 1'!P279</f>
        <v>84622.68</v>
      </c>
      <c r="O163" s="746">
        <v>84622.68</v>
      </c>
      <c r="P163" s="10">
        <f t="shared" si="6"/>
        <v>0</v>
      </c>
      <c r="Q163" s="747">
        <f>'Раздел 1'!Q279</f>
        <v>110000</v>
      </c>
      <c r="R163" s="385">
        <v>110000</v>
      </c>
      <c r="S163" s="10">
        <f t="shared" si="7"/>
        <v>0</v>
      </c>
      <c r="T163" s="747">
        <f>'Раздел 1'!R279</f>
        <v>110000</v>
      </c>
      <c r="U163" s="385">
        <v>110000</v>
      </c>
      <c r="V163" s="10">
        <f t="shared" si="8"/>
        <v>0</v>
      </c>
      <c r="W163" s="564"/>
      <c r="X163" s="557"/>
      <c r="Y163" s="557"/>
      <c r="Z163" s="557"/>
      <c r="AA163" s="557"/>
      <c r="AB163" s="557"/>
      <c r="AC163" s="557"/>
    </row>
    <row r="164" spans="1:29" s="11" customFormat="1" ht="24.75" customHeight="1" x14ac:dyDescent="0.25">
      <c r="A164" s="913" t="str">
        <f>'Раздел 1'!C280</f>
        <v>925</v>
      </c>
      <c r="B164" s="914" t="str">
        <f>'Раздел 1'!D280</f>
        <v>07</v>
      </c>
      <c r="C164" s="914" t="str">
        <f>'Раздел 1'!E280</f>
        <v>02</v>
      </c>
      <c r="D164" s="914" t="str">
        <f>'Раздел 1'!F280</f>
        <v>02</v>
      </c>
      <c r="E164" s="914" t="str">
        <f>'Раздел 1'!G280</f>
        <v>1</v>
      </c>
      <c r="F164" s="914" t="str">
        <f>'Раздел 1'!H280</f>
        <v>02</v>
      </c>
      <c r="G164" s="914" t="str">
        <f>'Раздел 1'!I280</f>
        <v>00590</v>
      </c>
      <c r="H164" s="915" t="str">
        <f>'Раздел 1'!J280</f>
        <v>244</v>
      </c>
      <c r="I164" s="62" t="str">
        <f>'Раздел 1'!K280</f>
        <v>223.00.00</v>
      </c>
      <c r="J164" s="62" t="str">
        <f>'Раздел 1'!L280</f>
        <v>001</v>
      </c>
      <c r="K164" s="62" t="str">
        <f>'Раздел 1'!M280</f>
        <v>00.00.00</v>
      </c>
      <c r="L164" s="62" t="str">
        <f>'Раздел 1'!N280</f>
        <v>х</v>
      </c>
      <c r="M164" s="9" t="str">
        <f>'Раздел 1'!O280</f>
        <v>50.01.00</v>
      </c>
      <c r="N164" s="746">
        <f>'Раздел 1'!P280</f>
        <v>0</v>
      </c>
      <c r="O164" s="746">
        <v>0</v>
      </c>
      <c r="P164" s="10">
        <f t="shared" si="6"/>
        <v>0</v>
      </c>
      <c r="Q164" s="747">
        <f>'Раздел 1'!Q280</f>
        <v>0</v>
      </c>
      <c r="R164" s="385">
        <v>0</v>
      </c>
      <c r="S164" s="10">
        <f t="shared" si="7"/>
        <v>0</v>
      </c>
      <c r="T164" s="747">
        <f>'Раздел 1'!R280</f>
        <v>0</v>
      </c>
      <c r="U164" s="385">
        <v>0</v>
      </c>
      <c r="V164" s="10">
        <f t="shared" si="8"/>
        <v>0</v>
      </c>
      <c r="W164" s="564"/>
      <c r="X164" s="557"/>
      <c r="Y164" s="557"/>
      <c r="Z164" s="557"/>
      <c r="AA164" s="557"/>
      <c r="AB164" s="557"/>
      <c r="AC164" s="557"/>
    </row>
    <row r="165" spans="1:29" s="11" customFormat="1" ht="24.75" customHeight="1" x14ac:dyDescent="0.25">
      <c r="A165" s="913" t="str">
        <f>'Раздел 1'!C281</f>
        <v>925</v>
      </c>
      <c r="B165" s="914" t="str">
        <f>'Раздел 1'!D281</f>
        <v>07</v>
      </c>
      <c r="C165" s="914" t="str">
        <f>'Раздел 1'!E281</f>
        <v>02</v>
      </c>
      <c r="D165" s="914" t="str">
        <f>'Раздел 1'!F281</f>
        <v>02</v>
      </c>
      <c r="E165" s="914" t="str">
        <f>'Раздел 1'!G281</f>
        <v>1</v>
      </c>
      <c r="F165" s="914" t="str">
        <f>'Раздел 1'!H281</f>
        <v>02</v>
      </c>
      <c r="G165" s="914" t="str">
        <f>'Раздел 1'!I281</f>
        <v>00590</v>
      </c>
      <c r="H165" s="915" t="str">
        <f>'Раздел 1'!J281</f>
        <v>244</v>
      </c>
      <c r="I165" s="62" t="str">
        <f>'Раздел 1'!K281</f>
        <v>223.00.00</v>
      </c>
      <c r="J165" s="62" t="str">
        <f>'Раздел 1'!L281</f>
        <v>001</v>
      </c>
      <c r="K165" s="62" t="str">
        <f>'Раздел 1'!M281</f>
        <v>00.00.00</v>
      </c>
      <c r="L165" s="62" t="str">
        <f>'Раздел 1'!N281</f>
        <v>х</v>
      </c>
      <c r="M165" s="9" t="str">
        <f>'Раздел 1'!O281</f>
        <v>20.00.02</v>
      </c>
      <c r="N165" s="746">
        <f>'Раздел 1'!P281</f>
        <v>0</v>
      </c>
      <c r="O165" s="746">
        <v>0</v>
      </c>
      <c r="P165" s="10">
        <f t="shared" si="6"/>
        <v>0</v>
      </c>
      <c r="Q165" s="747">
        <f>'Раздел 1'!Q281</f>
        <v>0</v>
      </c>
      <c r="R165" s="385">
        <v>0</v>
      </c>
      <c r="S165" s="10">
        <f t="shared" si="7"/>
        <v>0</v>
      </c>
      <c r="T165" s="747">
        <f>'Раздел 1'!R281</f>
        <v>0</v>
      </c>
      <c r="U165" s="385">
        <v>0</v>
      </c>
      <c r="V165" s="10">
        <f t="shared" si="8"/>
        <v>0</v>
      </c>
      <c r="W165" s="564"/>
      <c r="X165" s="557"/>
      <c r="Y165" s="557"/>
      <c r="Z165" s="557"/>
      <c r="AA165" s="557"/>
      <c r="AB165" s="557"/>
      <c r="AC165" s="557"/>
    </row>
    <row r="166" spans="1:29" s="11" customFormat="1" ht="24.75" customHeight="1" x14ac:dyDescent="0.25">
      <c r="A166" s="913" t="str">
        <f>'Раздел 1'!C282</f>
        <v>925</v>
      </c>
      <c r="B166" s="914" t="str">
        <f>'Раздел 1'!D282</f>
        <v>07</v>
      </c>
      <c r="C166" s="914" t="str">
        <f>'Раздел 1'!E282</f>
        <v>02</v>
      </c>
      <c r="D166" s="914" t="str">
        <f>'Раздел 1'!F282</f>
        <v>02</v>
      </c>
      <c r="E166" s="914" t="str">
        <f>'Раздел 1'!G282</f>
        <v>1</v>
      </c>
      <c r="F166" s="914" t="str">
        <f>'Раздел 1'!H282</f>
        <v>02</v>
      </c>
      <c r="G166" s="914" t="str">
        <f>'Раздел 1'!I282</f>
        <v>60860</v>
      </c>
      <c r="H166" s="915" t="str">
        <f>'Раздел 1'!J282</f>
        <v>244</v>
      </c>
      <c r="I166" s="62" t="str">
        <f>'Раздел 1'!K282</f>
        <v>225.00.00</v>
      </c>
      <c r="J166" s="62" t="str">
        <f>'Раздел 1'!L282</f>
        <v>000</v>
      </c>
      <c r="K166" s="62" t="str">
        <f>'Раздел 1'!M282</f>
        <v>00.00.00</v>
      </c>
      <c r="L166" s="62" t="str">
        <f>'Раздел 1'!N282</f>
        <v>001.07.0002</v>
      </c>
      <c r="M166" s="9" t="str">
        <f>'Раздел 1'!O282</f>
        <v>50.03.00</v>
      </c>
      <c r="N166" s="746">
        <f>'Раздел 1'!P282</f>
        <v>4000</v>
      </c>
      <c r="O166" s="746">
        <v>4000</v>
      </c>
      <c r="P166" s="10">
        <f t="shared" si="6"/>
        <v>0</v>
      </c>
      <c r="Q166" s="747">
        <f>'Раздел 1'!Q282</f>
        <v>4000</v>
      </c>
      <c r="R166" s="385">
        <v>4000</v>
      </c>
      <c r="S166" s="10">
        <f t="shared" si="7"/>
        <v>0</v>
      </c>
      <c r="T166" s="747">
        <f>'Раздел 1'!R282</f>
        <v>4000</v>
      </c>
      <c r="U166" s="385">
        <v>4000</v>
      </c>
      <c r="V166" s="10">
        <f t="shared" si="8"/>
        <v>0</v>
      </c>
      <c r="W166" s="564"/>
      <c r="X166" s="557"/>
      <c r="Y166" s="557"/>
      <c r="Z166" s="557"/>
      <c r="AA166" s="557"/>
      <c r="AB166" s="557"/>
      <c r="AC166" s="557"/>
    </row>
    <row r="167" spans="1:29" s="11" customFormat="1" ht="24.75" customHeight="1" x14ac:dyDescent="0.25">
      <c r="A167" s="913" t="str">
        <f>'Раздел 1'!C283</f>
        <v>925</v>
      </c>
      <c r="B167" s="914" t="str">
        <f>'Раздел 1'!D283</f>
        <v>07</v>
      </c>
      <c r="C167" s="914" t="str">
        <f>'Раздел 1'!E283</f>
        <v>02</v>
      </c>
      <c r="D167" s="914" t="str">
        <f>'Раздел 1'!F283</f>
        <v>02</v>
      </c>
      <c r="E167" s="914" t="str">
        <f>'Раздел 1'!G283</f>
        <v>1</v>
      </c>
      <c r="F167" s="914" t="str">
        <f>'Раздел 1'!H283</f>
        <v>02</v>
      </c>
      <c r="G167" s="914" t="str">
        <f>'Раздел 1'!I283</f>
        <v>60860</v>
      </c>
      <c r="H167" s="915" t="str">
        <f>'Раздел 1'!J283</f>
        <v>244</v>
      </c>
      <c r="I167" s="62" t="str">
        <f>'Раздел 1'!K283</f>
        <v>225.00.00</v>
      </c>
      <c r="J167" s="62" t="str">
        <f>'Раздел 1'!L283</f>
        <v>001</v>
      </c>
      <c r="K167" s="62" t="str">
        <f>'Раздел 1'!M283</f>
        <v>00.00.00</v>
      </c>
      <c r="L167" s="62" t="str">
        <f>'Раздел 1'!N283</f>
        <v>х</v>
      </c>
      <c r="M167" s="9" t="str">
        <f>'Раздел 1'!O283</f>
        <v>50.03.00</v>
      </c>
      <c r="N167" s="746">
        <f>'Раздел 1'!P283</f>
        <v>0</v>
      </c>
      <c r="O167" s="746">
        <v>0</v>
      </c>
      <c r="P167" s="10">
        <f t="shared" si="6"/>
        <v>0</v>
      </c>
      <c r="Q167" s="747">
        <f>'Раздел 1'!Q283</f>
        <v>0</v>
      </c>
      <c r="R167" s="385">
        <v>0</v>
      </c>
      <c r="S167" s="10">
        <f t="shared" si="7"/>
        <v>0</v>
      </c>
      <c r="T167" s="747">
        <f>'Раздел 1'!R283</f>
        <v>0</v>
      </c>
      <c r="U167" s="385">
        <v>0</v>
      </c>
      <c r="V167" s="10">
        <f t="shared" si="8"/>
        <v>0</v>
      </c>
      <c r="W167" s="564"/>
      <c r="X167" s="557"/>
      <c r="Y167" s="557"/>
      <c r="Z167" s="557"/>
      <c r="AA167" s="557"/>
      <c r="AB167" s="557"/>
      <c r="AC167" s="557"/>
    </row>
    <row r="168" spans="1:29" s="11" customFormat="1" ht="24.75" customHeight="1" x14ac:dyDescent="0.25">
      <c r="A168" s="913" t="str">
        <f>'Раздел 1'!C284</f>
        <v>925</v>
      </c>
      <c r="B168" s="914" t="str">
        <f>'Раздел 1'!D284</f>
        <v>07</v>
      </c>
      <c r="C168" s="914" t="str">
        <f>'Раздел 1'!E284</f>
        <v>02</v>
      </c>
      <c r="D168" s="914" t="str">
        <f>'Раздел 1'!F284</f>
        <v>02</v>
      </c>
      <c r="E168" s="914" t="str">
        <f>'Раздел 1'!G284</f>
        <v>1</v>
      </c>
      <c r="F168" s="914" t="str">
        <f>'Раздел 1'!H284</f>
        <v>02</v>
      </c>
      <c r="G168" s="914" t="str">
        <f>'Раздел 1'!I284</f>
        <v>00590</v>
      </c>
      <c r="H168" s="915" t="str">
        <f>'Раздел 1'!J284</f>
        <v>244</v>
      </c>
      <c r="I168" s="62" t="str">
        <f>'Раздел 1'!K284</f>
        <v>225.00.00</v>
      </c>
      <c r="J168" s="62" t="str">
        <f>'Раздел 1'!L284</f>
        <v>000</v>
      </c>
      <c r="K168" s="62" t="str">
        <f>'Раздел 1'!M284</f>
        <v>00.00.00</v>
      </c>
      <c r="L168" s="62" t="str">
        <f>'Раздел 1'!N284</f>
        <v>001.99.0001</v>
      </c>
      <c r="M168" s="9" t="str">
        <f>'Раздел 1'!O284</f>
        <v>50.01.00</v>
      </c>
      <c r="N168" s="746">
        <f>'Раздел 1'!P284</f>
        <v>210624.97</v>
      </c>
      <c r="O168" s="746">
        <v>210624.97</v>
      </c>
      <c r="P168" s="10">
        <f t="shared" si="6"/>
        <v>0</v>
      </c>
      <c r="Q168" s="747">
        <f>'Раздел 1'!Q284</f>
        <v>174400</v>
      </c>
      <c r="R168" s="385">
        <v>174400</v>
      </c>
      <c r="S168" s="10">
        <f t="shared" si="7"/>
        <v>0</v>
      </c>
      <c r="T168" s="747">
        <f>'Раздел 1'!R284</f>
        <v>174400</v>
      </c>
      <c r="U168" s="385">
        <v>174400</v>
      </c>
      <c r="V168" s="10">
        <f t="shared" si="8"/>
        <v>0</v>
      </c>
      <c r="W168" s="564"/>
      <c r="X168" s="557"/>
      <c r="Y168" s="557"/>
      <c r="Z168" s="557"/>
      <c r="AA168" s="557"/>
      <c r="AB168" s="557"/>
      <c r="AC168" s="557"/>
    </row>
    <row r="169" spans="1:29" s="11" customFormat="1" ht="24.75" customHeight="1" x14ac:dyDescent="0.25">
      <c r="A169" s="913" t="str">
        <f>'Раздел 1'!C285</f>
        <v>925</v>
      </c>
      <c r="B169" s="914" t="str">
        <f>'Раздел 1'!D285</f>
        <v>07</v>
      </c>
      <c r="C169" s="914" t="str">
        <f>'Раздел 1'!E285</f>
        <v>02</v>
      </c>
      <c r="D169" s="914" t="str">
        <f>'Раздел 1'!F285</f>
        <v>02</v>
      </c>
      <c r="E169" s="914" t="str">
        <f>'Раздел 1'!G285</f>
        <v>1</v>
      </c>
      <c r="F169" s="914" t="str">
        <f>'Раздел 1'!H285</f>
        <v>02</v>
      </c>
      <c r="G169" s="914" t="str">
        <f>'Раздел 1'!I285</f>
        <v>00590</v>
      </c>
      <c r="H169" s="915" t="str">
        <f>'Раздел 1'!J285</f>
        <v>244</v>
      </c>
      <c r="I169" s="62" t="str">
        <f>'Раздел 1'!K285</f>
        <v>225.00.00</v>
      </c>
      <c r="J169" s="62" t="str">
        <f>'Раздел 1'!L285</f>
        <v>001</v>
      </c>
      <c r="K169" s="62" t="str">
        <f>'Раздел 1'!M285</f>
        <v>00.00.00</v>
      </c>
      <c r="L169" s="62" t="str">
        <f>'Раздел 1'!N285</f>
        <v>х</v>
      </c>
      <c r="M169" s="9" t="str">
        <f>'Раздел 1'!O285</f>
        <v>50.01.00</v>
      </c>
      <c r="N169" s="746">
        <f>'Раздел 1'!P285</f>
        <v>13868.57</v>
      </c>
      <c r="O169" s="746">
        <v>13868.57</v>
      </c>
      <c r="P169" s="10">
        <f t="shared" si="6"/>
        <v>0</v>
      </c>
      <c r="Q169" s="747">
        <f>'Раздел 1'!Q285</f>
        <v>0</v>
      </c>
      <c r="R169" s="385">
        <v>0</v>
      </c>
      <c r="S169" s="10">
        <f t="shared" si="7"/>
        <v>0</v>
      </c>
      <c r="T169" s="747">
        <f>'Раздел 1'!R285</f>
        <v>0</v>
      </c>
      <c r="U169" s="385">
        <v>0</v>
      </c>
      <c r="V169" s="10">
        <f t="shared" si="8"/>
        <v>0</v>
      </c>
      <c r="W169" s="564"/>
      <c r="X169" s="557"/>
      <c r="Y169" s="557"/>
      <c r="Z169" s="557"/>
      <c r="AA169" s="557"/>
      <c r="AB169" s="557"/>
      <c r="AC169" s="557"/>
    </row>
    <row r="170" spans="1:29" s="11" customFormat="1" ht="24.75" customHeight="1" x14ac:dyDescent="0.25">
      <c r="A170" s="913" t="str">
        <f>'Раздел 1'!C286</f>
        <v>925</v>
      </c>
      <c r="B170" s="914" t="str">
        <f>'Раздел 1'!D286</f>
        <v>07</v>
      </c>
      <c r="C170" s="914" t="str">
        <f>'Раздел 1'!E286</f>
        <v>02</v>
      </c>
      <c r="D170" s="914" t="str">
        <f>'Раздел 1'!F286</f>
        <v>02</v>
      </c>
      <c r="E170" s="914" t="str">
        <f>'Раздел 1'!G286</f>
        <v>1</v>
      </c>
      <c r="F170" s="914" t="str">
        <f>'Раздел 1'!H286</f>
        <v>02</v>
      </c>
      <c r="G170" s="914" t="str">
        <f>'Раздел 1'!I286</f>
        <v>00590</v>
      </c>
      <c r="H170" s="915" t="str">
        <f>'Раздел 1'!J286</f>
        <v>244</v>
      </c>
      <c r="I170" s="62" t="str">
        <f>'Раздел 1'!K286</f>
        <v>225.00.00</v>
      </c>
      <c r="J170" s="62" t="str">
        <f>'Раздел 1'!L286</f>
        <v>000</v>
      </c>
      <c r="K170" s="62" t="str">
        <f>'Раздел 1'!M286</f>
        <v>00.00.00</v>
      </c>
      <c r="L170" s="62" t="str">
        <f>'Раздел 1'!N286</f>
        <v>х</v>
      </c>
      <c r="M170" s="9" t="str">
        <f>'Раздел 1'!O286</f>
        <v>20.00.02</v>
      </c>
      <c r="N170" s="746">
        <f>'Раздел 1'!P286</f>
        <v>0</v>
      </c>
      <c r="O170" s="746">
        <v>0</v>
      </c>
      <c r="P170" s="10">
        <f t="shared" si="6"/>
        <v>0</v>
      </c>
      <c r="Q170" s="747">
        <f>'Раздел 1'!Q286</f>
        <v>10000</v>
      </c>
      <c r="R170" s="385">
        <v>10000</v>
      </c>
      <c r="S170" s="10">
        <f t="shared" si="7"/>
        <v>0</v>
      </c>
      <c r="T170" s="747">
        <f>'Раздел 1'!R286</f>
        <v>10000</v>
      </c>
      <c r="U170" s="385">
        <v>10000</v>
      </c>
      <c r="V170" s="10">
        <f t="shared" si="8"/>
        <v>0</v>
      </c>
      <c r="W170" s="564"/>
      <c r="X170" s="557"/>
      <c r="Y170" s="557"/>
      <c r="Z170" s="557"/>
      <c r="AA170" s="557"/>
      <c r="AB170" s="557"/>
      <c r="AC170" s="557"/>
    </row>
    <row r="171" spans="1:29" s="11" customFormat="1" ht="24.75" customHeight="1" x14ac:dyDescent="0.25">
      <c r="A171" s="913" t="str">
        <f>'Раздел 1'!C287</f>
        <v>925</v>
      </c>
      <c r="B171" s="914" t="str">
        <f>'Раздел 1'!D287</f>
        <v>07</v>
      </c>
      <c r="C171" s="914" t="str">
        <f>'Раздел 1'!E287</f>
        <v>02</v>
      </c>
      <c r="D171" s="914" t="str">
        <f>'Раздел 1'!F287</f>
        <v>02</v>
      </c>
      <c r="E171" s="914" t="str">
        <f>'Раздел 1'!G287</f>
        <v>1</v>
      </c>
      <c r="F171" s="914" t="str">
        <f>'Раздел 1'!H287</f>
        <v>02</v>
      </c>
      <c r="G171" s="914" t="str">
        <f>'Раздел 1'!I287</f>
        <v>00590</v>
      </c>
      <c r="H171" s="915" t="str">
        <f>'Раздел 1'!J287</f>
        <v>244</v>
      </c>
      <c r="I171" s="62" t="str">
        <f>'Раздел 1'!K287</f>
        <v>225.00.00</v>
      </c>
      <c r="J171" s="62" t="str">
        <f>'Раздел 1'!L287</f>
        <v>001</v>
      </c>
      <c r="K171" s="62" t="str">
        <f>'Раздел 1'!M287</f>
        <v>00.00.00</v>
      </c>
      <c r="L171" s="62" t="str">
        <f>'Раздел 1'!N287</f>
        <v>х</v>
      </c>
      <c r="M171" s="9" t="str">
        <f>'Раздел 1'!O287</f>
        <v>20.00.02</v>
      </c>
      <c r="N171" s="746">
        <f>'Раздел 1'!P287</f>
        <v>0</v>
      </c>
      <c r="O171" s="746">
        <v>0</v>
      </c>
      <c r="P171" s="10">
        <f t="shared" si="6"/>
        <v>0</v>
      </c>
      <c r="Q171" s="747">
        <f>'Раздел 1'!Q287</f>
        <v>0</v>
      </c>
      <c r="R171" s="385">
        <v>0</v>
      </c>
      <c r="S171" s="10">
        <f t="shared" si="7"/>
        <v>0</v>
      </c>
      <c r="T171" s="747">
        <f>'Раздел 1'!R287</f>
        <v>0</v>
      </c>
      <c r="U171" s="385">
        <v>0</v>
      </c>
      <c r="V171" s="10">
        <f t="shared" si="8"/>
        <v>0</v>
      </c>
      <c r="W171" s="564"/>
      <c r="X171" s="557"/>
      <c r="Y171" s="557"/>
      <c r="Z171" s="557"/>
      <c r="AA171" s="557"/>
      <c r="AB171" s="557"/>
      <c r="AC171" s="557"/>
    </row>
    <row r="172" spans="1:29" s="11" customFormat="1" ht="24.75" customHeight="1" x14ac:dyDescent="0.25">
      <c r="A172" s="913" t="str">
        <f>'Раздел 1'!C288</f>
        <v>925</v>
      </c>
      <c r="B172" s="914" t="str">
        <f>'Раздел 1'!D288</f>
        <v>07</v>
      </c>
      <c r="C172" s="914" t="str">
        <f>'Раздел 1'!E288</f>
        <v>02</v>
      </c>
      <c r="D172" s="914" t="str">
        <f>'Раздел 1'!F288</f>
        <v>02</v>
      </c>
      <c r="E172" s="914" t="str">
        <f>'Раздел 1'!G288</f>
        <v>1</v>
      </c>
      <c r="F172" s="914" t="str">
        <f>'Раздел 1'!H288</f>
        <v>02</v>
      </c>
      <c r="G172" s="914" t="str">
        <f>'Раздел 1'!I288</f>
        <v>00590</v>
      </c>
      <c r="H172" s="915" t="str">
        <f>'Раздел 1'!J288</f>
        <v>244</v>
      </c>
      <c r="I172" s="62" t="str">
        <f>'Раздел 1'!K288</f>
        <v>225.00.00</v>
      </c>
      <c r="J172" s="62" t="str">
        <f>'Раздел 1'!L288</f>
        <v>000</v>
      </c>
      <c r="K172" s="62" t="str">
        <f>'Раздел 1'!M288</f>
        <v>00.00.00</v>
      </c>
      <c r="L172" s="62" t="str">
        <f>'Раздел 1'!N288</f>
        <v>х</v>
      </c>
      <c r="M172" s="9" t="str">
        <f>'Раздел 1'!O288</f>
        <v>20.00.04</v>
      </c>
      <c r="N172" s="746">
        <f>'Раздел 1'!P288</f>
        <v>0</v>
      </c>
      <c r="O172" s="746">
        <v>0</v>
      </c>
      <c r="P172" s="10">
        <f t="shared" si="6"/>
        <v>0</v>
      </c>
      <c r="Q172" s="747">
        <f>'Раздел 1'!Q288</f>
        <v>0</v>
      </c>
      <c r="R172" s="385">
        <v>0</v>
      </c>
      <c r="S172" s="10">
        <f t="shared" si="7"/>
        <v>0</v>
      </c>
      <c r="T172" s="747">
        <f>'Раздел 1'!R288</f>
        <v>0</v>
      </c>
      <c r="U172" s="385">
        <v>0</v>
      </c>
      <c r="V172" s="10">
        <f t="shared" si="8"/>
        <v>0</v>
      </c>
      <c r="W172" s="564"/>
      <c r="X172" s="557"/>
      <c r="Y172" s="557"/>
      <c r="Z172" s="557"/>
      <c r="AA172" s="557"/>
      <c r="AB172" s="557"/>
      <c r="AC172" s="557"/>
    </row>
    <row r="173" spans="1:29" s="11" customFormat="1" ht="24.75" customHeight="1" x14ac:dyDescent="0.25">
      <c r="A173" s="913" t="str">
        <f>'Раздел 1'!C289</f>
        <v>925</v>
      </c>
      <c r="B173" s="914" t="str">
        <f>'Раздел 1'!D289</f>
        <v>07</v>
      </c>
      <c r="C173" s="914" t="str">
        <f>'Раздел 1'!E289</f>
        <v>02</v>
      </c>
      <c r="D173" s="914" t="str">
        <f>'Раздел 1'!F289</f>
        <v>02</v>
      </c>
      <c r="E173" s="914" t="str">
        <f>'Раздел 1'!G289</f>
        <v>1</v>
      </c>
      <c r="F173" s="914" t="str">
        <f>'Раздел 1'!H289</f>
        <v>02</v>
      </c>
      <c r="G173" s="914" t="str">
        <f>'Раздел 1'!I289</f>
        <v>M0050</v>
      </c>
      <c r="H173" s="915" t="str">
        <f>'Раздел 1'!J289</f>
        <v>244</v>
      </c>
      <c r="I173" s="62" t="str">
        <f>'Раздел 1'!K289</f>
        <v>225.00.00</v>
      </c>
      <c r="J173" s="62" t="str">
        <f>'Раздел 1'!L289</f>
        <v>000</v>
      </c>
      <c r="K173" s="62" t="str">
        <f>'Раздел 1'!M289</f>
        <v>00.00.00</v>
      </c>
      <c r="L173" s="62" t="str">
        <f>'Раздел 1'!N289</f>
        <v>008.01.0001</v>
      </c>
      <c r="M173" s="9" t="str">
        <f>'Раздел 1'!O289</f>
        <v>60.01.00</v>
      </c>
      <c r="N173" s="746">
        <f>'Раздел 1'!P289</f>
        <v>0</v>
      </c>
      <c r="O173" s="746">
        <v>0</v>
      </c>
      <c r="P173" s="10">
        <f t="shared" si="6"/>
        <v>0</v>
      </c>
      <c r="Q173" s="747">
        <f>'Раздел 1'!Q289</f>
        <v>0</v>
      </c>
      <c r="R173" s="385">
        <v>0</v>
      </c>
      <c r="S173" s="10">
        <f t="shared" si="7"/>
        <v>0</v>
      </c>
      <c r="T173" s="747">
        <f>'Раздел 1'!R289</f>
        <v>0</v>
      </c>
      <c r="U173" s="385">
        <v>0</v>
      </c>
      <c r="V173" s="10">
        <f t="shared" si="8"/>
        <v>0</v>
      </c>
      <c r="W173" s="564"/>
      <c r="X173" s="557"/>
      <c r="Y173" s="557"/>
      <c r="Z173" s="557"/>
      <c r="AA173" s="557"/>
      <c r="AB173" s="557"/>
      <c r="AC173" s="557"/>
    </row>
    <row r="174" spans="1:29" s="11" customFormat="1" ht="24.75" customHeight="1" x14ac:dyDescent="0.25">
      <c r="A174" s="913" t="str">
        <f>'Раздел 1'!C290</f>
        <v>925</v>
      </c>
      <c r="B174" s="914" t="str">
        <f>'Раздел 1'!D290</f>
        <v>07</v>
      </c>
      <c r="C174" s="914" t="str">
        <f>'Раздел 1'!E290</f>
        <v>02</v>
      </c>
      <c r="D174" s="914" t="str">
        <f>'Раздел 1'!F290</f>
        <v>02</v>
      </c>
      <c r="E174" s="914" t="str">
        <f>'Раздел 1'!G290</f>
        <v>1</v>
      </c>
      <c r="F174" s="914" t="str">
        <f>'Раздел 1'!H290</f>
        <v>02</v>
      </c>
      <c r="G174" s="914" t="str">
        <f>'Раздел 1'!I290</f>
        <v>90010</v>
      </c>
      <c r="H174" s="915" t="str">
        <f>'Раздел 1'!J290</f>
        <v>244</v>
      </c>
      <c r="I174" s="62" t="str">
        <f>'Раздел 1'!K290</f>
        <v>225.00.00</v>
      </c>
      <c r="J174" s="62" t="str">
        <f>'Раздел 1'!L290</f>
        <v>000</v>
      </c>
      <c r="K174" s="62" t="str">
        <f>'Раздел 1'!M290</f>
        <v>00.00.00</v>
      </c>
      <c r="L174" s="62" t="str">
        <f>'Раздел 1'!N290</f>
        <v>020.00.0020</v>
      </c>
      <c r="M174" s="9" t="str">
        <f>'Раздел 1'!O290</f>
        <v>60.01.00</v>
      </c>
      <c r="N174" s="746">
        <f>'Раздел 1'!P290</f>
        <v>0</v>
      </c>
      <c r="O174" s="746">
        <v>0</v>
      </c>
      <c r="P174" s="10">
        <f t="shared" si="6"/>
        <v>0</v>
      </c>
      <c r="Q174" s="747">
        <f>'Раздел 1'!Q290</f>
        <v>0</v>
      </c>
      <c r="R174" s="385">
        <v>0</v>
      </c>
      <c r="S174" s="10">
        <f t="shared" si="7"/>
        <v>0</v>
      </c>
      <c r="T174" s="747">
        <f>'Раздел 1'!R290</f>
        <v>0</v>
      </c>
      <c r="U174" s="385">
        <v>0</v>
      </c>
      <c r="V174" s="10">
        <f t="shared" si="8"/>
        <v>0</v>
      </c>
      <c r="W174" s="564"/>
      <c r="X174" s="557"/>
      <c r="Y174" s="557"/>
      <c r="Z174" s="557"/>
      <c r="AA174" s="557"/>
      <c r="AB174" s="557"/>
      <c r="AC174" s="557"/>
    </row>
    <row r="175" spans="1:29" s="11" customFormat="1" ht="24.75" customHeight="1" x14ac:dyDescent="0.25">
      <c r="A175" s="913" t="str">
        <f>'Раздел 1'!C291</f>
        <v>925</v>
      </c>
      <c r="B175" s="914" t="str">
        <f>'Раздел 1'!D291</f>
        <v>07</v>
      </c>
      <c r="C175" s="914" t="str">
        <f>'Раздел 1'!E291</f>
        <v>02</v>
      </c>
      <c r="D175" s="914" t="str">
        <f>'Раздел 1'!F291</f>
        <v>98</v>
      </c>
      <c r="E175" s="914" t="str">
        <f>'Раздел 1'!G291</f>
        <v>2</v>
      </c>
      <c r="F175" s="914" t="str">
        <f>'Раздел 1'!H291</f>
        <v>01</v>
      </c>
      <c r="G175" s="914" t="str">
        <f>'Раздел 1'!I291</f>
        <v>90010</v>
      </c>
      <c r="H175" s="915" t="str">
        <f>'Раздел 1'!J291</f>
        <v>244</v>
      </c>
      <c r="I175" s="62" t="str">
        <f>'Раздел 1'!K291</f>
        <v>225.00.00</v>
      </c>
      <c r="J175" s="62" t="str">
        <f>'Раздел 1'!L291</f>
        <v>000</v>
      </c>
      <c r="K175" s="62" t="str">
        <f>'Раздел 1'!M291</f>
        <v>00.00.00</v>
      </c>
      <c r="L175" s="62" t="str">
        <f>'Раздел 1'!N291</f>
        <v>020.00.0020</v>
      </c>
      <c r="M175" s="9" t="str">
        <f>'Раздел 1'!O291</f>
        <v>60.01.00</v>
      </c>
      <c r="N175" s="746">
        <f>'Раздел 1'!P291</f>
        <v>0</v>
      </c>
      <c r="O175" s="746">
        <v>0</v>
      </c>
      <c r="P175" s="10">
        <f t="shared" si="6"/>
        <v>0</v>
      </c>
      <c r="Q175" s="747">
        <f>'Раздел 1'!Q291</f>
        <v>0</v>
      </c>
      <c r="R175" s="385">
        <v>0</v>
      </c>
      <c r="S175" s="10">
        <f t="shared" si="7"/>
        <v>0</v>
      </c>
      <c r="T175" s="747">
        <f>'Раздел 1'!R291</f>
        <v>0</v>
      </c>
      <c r="U175" s="385">
        <v>0</v>
      </c>
      <c r="V175" s="10">
        <f t="shared" si="8"/>
        <v>0</v>
      </c>
      <c r="W175" s="564"/>
      <c r="X175" s="557"/>
      <c r="Y175" s="557"/>
      <c r="Z175" s="557"/>
      <c r="AA175" s="557"/>
      <c r="AB175" s="557"/>
      <c r="AC175" s="557"/>
    </row>
    <row r="176" spans="1:29" s="11" customFormat="1" ht="24.75" customHeight="1" x14ac:dyDescent="0.25">
      <c r="A176" s="913" t="str">
        <f>'Раздел 1'!C292</f>
        <v>925</v>
      </c>
      <c r="B176" s="914" t="str">
        <f>'Раздел 1'!D292</f>
        <v>07</v>
      </c>
      <c r="C176" s="914" t="str">
        <f>'Раздел 1'!E292</f>
        <v>07</v>
      </c>
      <c r="D176" s="914" t="str">
        <f>'Раздел 1'!F292</f>
        <v>02</v>
      </c>
      <c r="E176" s="914" t="str">
        <f>'Раздел 1'!G292</f>
        <v>1</v>
      </c>
      <c r="F176" s="914" t="str">
        <f>'Раздел 1'!H292</f>
        <v>02</v>
      </c>
      <c r="G176" s="914" t="str">
        <f>'Раздел 1'!I292</f>
        <v>10200</v>
      </c>
      <c r="H176" s="915" t="str">
        <f>'Раздел 1'!J292</f>
        <v>244</v>
      </c>
      <c r="I176" s="62" t="str">
        <f>'Раздел 1'!K292</f>
        <v>225.00.00</v>
      </c>
      <c r="J176" s="62" t="str">
        <f>'Раздел 1'!L292</f>
        <v>000</v>
      </c>
      <c r="K176" s="62" t="str">
        <f>'Раздел 1'!M292</f>
        <v>00.00.00</v>
      </c>
      <c r="L176" s="62" t="str">
        <f>'Раздел 1'!N292</f>
        <v>020.00.0027</v>
      </c>
      <c r="M176" s="9" t="str">
        <f>'Раздел 1'!O292</f>
        <v>60.01.00</v>
      </c>
      <c r="N176" s="746">
        <f>'Раздел 1'!P292</f>
        <v>0</v>
      </c>
      <c r="O176" s="746">
        <v>0</v>
      </c>
      <c r="P176" s="10">
        <f t="shared" si="6"/>
        <v>0</v>
      </c>
      <c r="Q176" s="747">
        <f>'Раздел 1'!Q292</f>
        <v>0</v>
      </c>
      <c r="R176" s="385">
        <v>0</v>
      </c>
      <c r="S176" s="10">
        <f t="shared" si="7"/>
        <v>0</v>
      </c>
      <c r="T176" s="747">
        <f>'Раздел 1'!R292</f>
        <v>0</v>
      </c>
      <c r="U176" s="385">
        <v>0</v>
      </c>
      <c r="V176" s="10">
        <f t="shared" si="8"/>
        <v>0</v>
      </c>
      <c r="W176" s="564"/>
      <c r="X176" s="557"/>
      <c r="Y176" s="557"/>
      <c r="Z176" s="557"/>
      <c r="AA176" s="557"/>
      <c r="AB176" s="557"/>
      <c r="AC176" s="557"/>
    </row>
    <row r="177" spans="1:29" s="11" customFormat="1" ht="24.75" customHeight="1" x14ac:dyDescent="0.25">
      <c r="A177" s="913" t="str">
        <f>'Раздел 1'!C293</f>
        <v>925</v>
      </c>
      <c r="B177" s="914" t="str">
        <f>'Раздел 1'!D293</f>
        <v>07</v>
      </c>
      <c r="C177" s="914" t="str">
        <f>'Раздел 1'!E293</f>
        <v>02</v>
      </c>
      <c r="D177" s="914" t="str">
        <f>'Раздел 1'!F293</f>
        <v>02</v>
      </c>
      <c r="E177" s="914" t="str">
        <f>'Раздел 1'!G293</f>
        <v>3</v>
      </c>
      <c r="F177" s="914" t="str">
        <f>'Раздел 1'!H293</f>
        <v>01</v>
      </c>
      <c r="G177" s="914" t="str">
        <f>'Раздел 1'!I293</f>
        <v>62500</v>
      </c>
      <c r="H177" s="915" t="str">
        <f>'Раздел 1'!J293</f>
        <v>244</v>
      </c>
      <c r="I177" s="62" t="str">
        <f>'Раздел 1'!K293</f>
        <v>225.00.00</v>
      </c>
      <c r="J177" s="62" t="str">
        <f>'Раздел 1'!L293</f>
        <v>000</v>
      </c>
      <c r="K177" s="62" t="str">
        <f>'Раздел 1'!M293</f>
        <v>00.00.00</v>
      </c>
      <c r="L177" s="62" t="str">
        <f>'Раздел 1'!N293</f>
        <v>500.02.0003</v>
      </c>
      <c r="M177" s="9" t="str">
        <f>'Раздел 1'!O293</f>
        <v>60.03.00</v>
      </c>
      <c r="N177" s="746">
        <f>'Раздел 1'!P293</f>
        <v>0</v>
      </c>
      <c r="O177" s="746">
        <v>0</v>
      </c>
      <c r="P177" s="10">
        <f t="shared" si="6"/>
        <v>0</v>
      </c>
      <c r="Q177" s="747">
        <f>'Раздел 1'!Q293</f>
        <v>0</v>
      </c>
      <c r="R177" s="385">
        <v>0</v>
      </c>
      <c r="S177" s="10">
        <f t="shared" si="7"/>
        <v>0</v>
      </c>
      <c r="T177" s="747">
        <f>'Раздел 1'!R293</f>
        <v>0</v>
      </c>
      <c r="U177" s="385">
        <v>0</v>
      </c>
      <c r="V177" s="10">
        <f t="shared" si="8"/>
        <v>0</v>
      </c>
      <c r="W177" s="564"/>
      <c r="X177" s="557"/>
      <c r="Y177" s="557"/>
      <c r="Z177" s="557"/>
      <c r="AA177" s="557"/>
      <c r="AB177" s="557"/>
      <c r="AC177" s="557"/>
    </row>
    <row r="178" spans="1:29" s="11" customFormat="1" ht="24.75" customHeight="1" x14ac:dyDescent="0.25">
      <c r="A178" s="913" t="str">
        <f>'Раздел 1'!C294</f>
        <v>925</v>
      </c>
      <c r="B178" s="914" t="str">
        <f>'Раздел 1'!D294</f>
        <v>07</v>
      </c>
      <c r="C178" s="914" t="str">
        <f>'Раздел 1'!E294</f>
        <v>02</v>
      </c>
      <c r="D178" s="914" t="str">
        <f>'Раздел 1'!F294</f>
        <v>02</v>
      </c>
      <c r="E178" s="914" t="str">
        <f>'Раздел 1'!G294</f>
        <v>1</v>
      </c>
      <c r="F178" s="914" t="str">
        <f>'Раздел 1'!H294</f>
        <v>02</v>
      </c>
      <c r="G178" s="914" t="str">
        <f>'Раздел 1'!I294</f>
        <v>60860</v>
      </c>
      <c r="H178" s="915" t="str">
        <f>'Раздел 1'!J294</f>
        <v>244</v>
      </c>
      <c r="I178" s="62" t="str">
        <f>'Раздел 1'!K294</f>
        <v>226.00.00</v>
      </c>
      <c r="J178" s="62" t="str">
        <f>'Раздел 1'!L294</f>
        <v>000</v>
      </c>
      <c r="K178" s="62" t="str">
        <f>'Раздел 1'!M294</f>
        <v>00.00.00</v>
      </c>
      <c r="L178" s="62" t="str">
        <f>'Раздел 1'!N294</f>
        <v>001.07.0002</v>
      </c>
      <c r="M178" s="9" t="str">
        <f>'Раздел 1'!O294</f>
        <v>50.03.00</v>
      </c>
      <c r="N178" s="746">
        <f>'Раздел 1'!P294</f>
        <v>174506.06</v>
      </c>
      <c r="O178" s="746">
        <v>174506.06</v>
      </c>
      <c r="P178" s="10">
        <f t="shared" si="6"/>
        <v>0</v>
      </c>
      <c r="Q178" s="747">
        <f>'Раздел 1'!Q294</f>
        <v>173599.58000000002</v>
      </c>
      <c r="R178" s="385">
        <v>173599.58000000002</v>
      </c>
      <c r="S178" s="10">
        <f t="shared" si="7"/>
        <v>0</v>
      </c>
      <c r="T178" s="747">
        <f>'Раздел 1'!R294</f>
        <v>173599.58000000002</v>
      </c>
      <c r="U178" s="385">
        <v>173599.58000000002</v>
      </c>
      <c r="V178" s="10">
        <f t="shared" si="8"/>
        <v>0</v>
      </c>
      <c r="W178" s="564"/>
      <c r="X178" s="557"/>
      <c r="Y178" s="557"/>
      <c r="Z178" s="557"/>
      <c r="AA178" s="557"/>
      <c r="AB178" s="557"/>
      <c r="AC178" s="557"/>
    </row>
    <row r="179" spans="1:29" s="11" customFormat="1" ht="24.75" customHeight="1" x14ac:dyDescent="0.25">
      <c r="A179" s="913" t="str">
        <f>'Раздел 1'!C295</f>
        <v>925</v>
      </c>
      <c r="B179" s="914" t="str">
        <f>'Раздел 1'!D295</f>
        <v>07</v>
      </c>
      <c r="C179" s="914" t="str">
        <f>'Раздел 1'!E295</f>
        <v>02</v>
      </c>
      <c r="D179" s="914" t="str">
        <f>'Раздел 1'!F295</f>
        <v>02</v>
      </c>
      <c r="E179" s="914" t="str">
        <f>'Раздел 1'!G295</f>
        <v>1</v>
      </c>
      <c r="F179" s="914" t="str">
        <f>'Раздел 1'!H295</f>
        <v>02</v>
      </c>
      <c r="G179" s="914" t="str">
        <f>'Раздел 1'!I295</f>
        <v>60860</v>
      </c>
      <c r="H179" s="915" t="str">
        <f>'Раздел 1'!J295</f>
        <v>244</v>
      </c>
      <c r="I179" s="62" t="str">
        <f>'Раздел 1'!K295</f>
        <v>226.00.00</v>
      </c>
      <c r="J179" s="62" t="str">
        <f>'Раздел 1'!L295</f>
        <v>001</v>
      </c>
      <c r="K179" s="62" t="str">
        <f>'Раздел 1'!M295</f>
        <v>00.00.00</v>
      </c>
      <c r="L179" s="62" t="str">
        <f>'Раздел 1'!N295</f>
        <v>х</v>
      </c>
      <c r="M179" s="9" t="str">
        <f>'Раздел 1'!O295</f>
        <v>50.03.00</v>
      </c>
      <c r="N179" s="746">
        <f>'Раздел 1'!P295</f>
        <v>0</v>
      </c>
      <c r="O179" s="746">
        <v>0</v>
      </c>
      <c r="P179" s="10">
        <f t="shared" si="6"/>
        <v>0</v>
      </c>
      <c r="Q179" s="747">
        <f>'Раздел 1'!Q295</f>
        <v>0</v>
      </c>
      <c r="R179" s="385">
        <v>0</v>
      </c>
      <c r="S179" s="10">
        <f t="shared" si="7"/>
        <v>0</v>
      </c>
      <c r="T179" s="747">
        <f>'Раздел 1'!R295</f>
        <v>0</v>
      </c>
      <c r="U179" s="385">
        <v>0</v>
      </c>
      <c r="V179" s="10">
        <f t="shared" si="8"/>
        <v>0</v>
      </c>
      <c r="W179" s="564"/>
      <c r="X179" s="557"/>
      <c r="Y179" s="557"/>
      <c r="Z179" s="557"/>
      <c r="AA179" s="557"/>
      <c r="AB179" s="557"/>
      <c r="AC179" s="557"/>
    </row>
    <row r="180" spans="1:29" s="11" customFormat="1" ht="24.75" customHeight="1" x14ac:dyDescent="0.25">
      <c r="A180" s="913" t="str">
        <f>'Раздел 1'!C296</f>
        <v>925</v>
      </c>
      <c r="B180" s="914" t="str">
        <f>'Раздел 1'!D296</f>
        <v>07</v>
      </c>
      <c r="C180" s="914" t="str">
        <f>'Раздел 1'!E296</f>
        <v>02</v>
      </c>
      <c r="D180" s="914" t="str">
        <f>'Раздел 1'!F296</f>
        <v>02</v>
      </c>
      <c r="E180" s="914" t="str">
        <f>'Раздел 1'!G296</f>
        <v>1</v>
      </c>
      <c r="F180" s="914" t="str">
        <f>'Раздел 1'!H296</f>
        <v>02</v>
      </c>
      <c r="G180" s="914" t="str">
        <f>'Раздел 1'!I296</f>
        <v>00590</v>
      </c>
      <c r="H180" s="915" t="str">
        <f>'Раздел 1'!J296</f>
        <v>244</v>
      </c>
      <c r="I180" s="62" t="str">
        <f>'Раздел 1'!K296</f>
        <v>226.00.00</v>
      </c>
      <c r="J180" s="62" t="str">
        <f>'Раздел 1'!L296</f>
        <v>000</v>
      </c>
      <c r="K180" s="62" t="str">
        <f>'Раздел 1'!M296</f>
        <v>00.00.00</v>
      </c>
      <c r="L180" s="62" t="str">
        <f>'Раздел 1'!N296</f>
        <v>001.99.0001</v>
      </c>
      <c r="M180" s="9" t="str">
        <f>'Раздел 1'!O296</f>
        <v>50.01.00</v>
      </c>
      <c r="N180" s="746">
        <f>'Раздел 1'!P296</f>
        <v>29320.58</v>
      </c>
      <c r="O180" s="746">
        <v>29320.58</v>
      </c>
      <c r="P180" s="10">
        <f t="shared" si="6"/>
        <v>0</v>
      </c>
      <c r="Q180" s="747">
        <f>'Раздел 1'!Q296</f>
        <v>17000</v>
      </c>
      <c r="R180" s="385">
        <v>17000</v>
      </c>
      <c r="S180" s="10">
        <f t="shared" si="7"/>
        <v>0</v>
      </c>
      <c r="T180" s="747">
        <f>'Раздел 1'!R296</f>
        <v>17000</v>
      </c>
      <c r="U180" s="385">
        <v>17000</v>
      </c>
      <c r="V180" s="10">
        <f t="shared" si="8"/>
        <v>0</v>
      </c>
      <c r="W180" s="564"/>
      <c r="X180" s="557"/>
      <c r="Y180" s="557"/>
      <c r="Z180" s="557"/>
      <c r="AA180" s="557"/>
      <c r="AB180" s="557"/>
      <c r="AC180" s="557"/>
    </row>
    <row r="181" spans="1:29" s="11" customFormat="1" ht="24.75" customHeight="1" x14ac:dyDescent="0.25">
      <c r="A181" s="913" t="str">
        <f>'Раздел 1'!C297</f>
        <v>925</v>
      </c>
      <c r="B181" s="914" t="str">
        <f>'Раздел 1'!D297</f>
        <v>07</v>
      </c>
      <c r="C181" s="914" t="str">
        <f>'Раздел 1'!E297</f>
        <v>02</v>
      </c>
      <c r="D181" s="914" t="str">
        <f>'Раздел 1'!F297</f>
        <v>02</v>
      </c>
      <c r="E181" s="914" t="str">
        <f>'Раздел 1'!G297</f>
        <v>1</v>
      </c>
      <c r="F181" s="914" t="str">
        <f>'Раздел 1'!H297</f>
        <v>02</v>
      </c>
      <c r="G181" s="914" t="str">
        <f>'Раздел 1'!I297</f>
        <v>00590</v>
      </c>
      <c r="H181" s="915" t="str">
        <f>'Раздел 1'!J297</f>
        <v>244</v>
      </c>
      <c r="I181" s="62" t="str">
        <f>'Раздел 1'!K297</f>
        <v>226.00.00</v>
      </c>
      <c r="J181" s="62" t="str">
        <f>'Раздел 1'!L297</f>
        <v>001</v>
      </c>
      <c r="K181" s="62" t="str">
        <f>'Раздел 1'!M297</f>
        <v>00.00.00</v>
      </c>
      <c r="L181" s="62" t="str">
        <f>'Раздел 1'!N297</f>
        <v>х</v>
      </c>
      <c r="M181" s="9" t="str">
        <f>'Раздел 1'!O297</f>
        <v>50.01.00</v>
      </c>
      <c r="N181" s="746">
        <f>'Раздел 1'!P297</f>
        <v>0</v>
      </c>
      <c r="O181" s="746">
        <v>0</v>
      </c>
      <c r="P181" s="10">
        <f t="shared" si="6"/>
        <v>0</v>
      </c>
      <c r="Q181" s="747">
        <f>'Раздел 1'!Q297</f>
        <v>0</v>
      </c>
      <c r="R181" s="385">
        <v>0</v>
      </c>
      <c r="S181" s="10">
        <f t="shared" si="7"/>
        <v>0</v>
      </c>
      <c r="T181" s="747">
        <f>'Раздел 1'!R297</f>
        <v>0</v>
      </c>
      <c r="U181" s="385">
        <v>0</v>
      </c>
      <c r="V181" s="10">
        <f t="shared" si="8"/>
        <v>0</v>
      </c>
      <c r="W181" s="564"/>
      <c r="X181" s="557"/>
      <c r="Y181" s="557"/>
      <c r="Z181" s="557"/>
      <c r="AA181" s="557"/>
      <c r="AB181" s="557"/>
      <c r="AC181" s="557"/>
    </row>
    <row r="182" spans="1:29" s="11" customFormat="1" ht="24.75" customHeight="1" x14ac:dyDescent="0.25">
      <c r="A182" s="913" t="str">
        <f>'Раздел 1'!C298</f>
        <v>925</v>
      </c>
      <c r="B182" s="914" t="str">
        <f>'Раздел 1'!D298</f>
        <v>07</v>
      </c>
      <c r="C182" s="914" t="str">
        <f>'Раздел 1'!E298</f>
        <v>02</v>
      </c>
      <c r="D182" s="914" t="str">
        <f>'Раздел 1'!F298</f>
        <v>02</v>
      </c>
      <c r="E182" s="914" t="str">
        <f>'Раздел 1'!G298</f>
        <v>1</v>
      </c>
      <c r="F182" s="914" t="str">
        <f>'Раздел 1'!H298</f>
        <v>02</v>
      </c>
      <c r="G182" s="914" t="str">
        <f>'Раздел 1'!I298</f>
        <v>00590</v>
      </c>
      <c r="H182" s="915" t="str">
        <f>'Раздел 1'!J298</f>
        <v>244</v>
      </c>
      <c r="I182" s="62" t="str">
        <f>'Раздел 1'!K298</f>
        <v>226.00.00</v>
      </c>
      <c r="J182" s="62" t="str">
        <f>'Раздел 1'!L298</f>
        <v>000</v>
      </c>
      <c r="K182" s="62" t="str">
        <f>'Раздел 1'!M298</f>
        <v>00.00.00</v>
      </c>
      <c r="L182" s="62" t="str">
        <f>'Раздел 1'!N298</f>
        <v>х</v>
      </c>
      <c r="M182" s="9" t="str">
        <f>'Раздел 1'!O298</f>
        <v>20.00.02</v>
      </c>
      <c r="N182" s="746">
        <f>'Раздел 1'!P298</f>
        <v>806042.5</v>
      </c>
      <c r="O182" s="746">
        <v>806042.5</v>
      </c>
      <c r="P182" s="10">
        <f t="shared" si="6"/>
        <v>0</v>
      </c>
      <c r="Q182" s="747">
        <f>'Раздел 1'!Q298</f>
        <v>800000</v>
      </c>
      <c r="R182" s="385">
        <v>800000</v>
      </c>
      <c r="S182" s="10">
        <f t="shared" si="7"/>
        <v>0</v>
      </c>
      <c r="T182" s="747">
        <f>'Раздел 1'!R298</f>
        <v>800000</v>
      </c>
      <c r="U182" s="385">
        <v>800000</v>
      </c>
      <c r="V182" s="10">
        <f t="shared" si="8"/>
        <v>0</v>
      </c>
      <c r="W182" s="564"/>
      <c r="X182" s="557"/>
      <c r="Y182" s="557"/>
      <c r="Z182" s="557"/>
      <c r="AA182" s="557"/>
      <c r="AB182" s="557"/>
      <c r="AC182" s="557"/>
    </row>
    <row r="183" spans="1:29" s="11" customFormat="1" ht="24.75" customHeight="1" x14ac:dyDescent="0.25">
      <c r="A183" s="913" t="str">
        <f>'Раздел 1'!C299</f>
        <v>925</v>
      </c>
      <c r="B183" s="914" t="str">
        <f>'Раздел 1'!D299</f>
        <v>07</v>
      </c>
      <c r="C183" s="914" t="str">
        <f>'Раздел 1'!E299</f>
        <v>02</v>
      </c>
      <c r="D183" s="914" t="str">
        <f>'Раздел 1'!F299</f>
        <v>02</v>
      </c>
      <c r="E183" s="914" t="str">
        <f>'Раздел 1'!G299</f>
        <v>1</v>
      </c>
      <c r="F183" s="914" t="str">
        <f>'Раздел 1'!H299</f>
        <v>02</v>
      </c>
      <c r="G183" s="914" t="str">
        <f>'Раздел 1'!I299</f>
        <v>00590</v>
      </c>
      <c r="H183" s="915" t="str">
        <f>'Раздел 1'!J299</f>
        <v>244</v>
      </c>
      <c r="I183" s="62" t="str">
        <f>'Раздел 1'!K299</f>
        <v>226.00.00</v>
      </c>
      <c r="J183" s="62" t="str">
        <f>'Раздел 1'!L299</f>
        <v>001</v>
      </c>
      <c r="K183" s="62" t="str">
        <f>'Раздел 1'!M299</f>
        <v>00.00.00</v>
      </c>
      <c r="L183" s="62" t="str">
        <f>'Раздел 1'!N299</f>
        <v>х</v>
      </c>
      <c r="M183" s="9" t="str">
        <f>'Раздел 1'!O299</f>
        <v>20.00.02</v>
      </c>
      <c r="N183" s="746">
        <f>'Раздел 1'!P299</f>
        <v>24502.46</v>
      </c>
      <c r="O183" s="746">
        <v>24502.46</v>
      </c>
      <c r="P183" s="10">
        <f t="shared" si="6"/>
        <v>0</v>
      </c>
      <c r="Q183" s="747">
        <f>'Раздел 1'!Q299</f>
        <v>0</v>
      </c>
      <c r="R183" s="385">
        <v>0</v>
      </c>
      <c r="S183" s="10">
        <f t="shared" si="7"/>
        <v>0</v>
      </c>
      <c r="T183" s="747">
        <f>'Раздел 1'!R299</f>
        <v>0</v>
      </c>
      <c r="U183" s="385">
        <v>0</v>
      </c>
      <c r="V183" s="10">
        <f t="shared" si="8"/>
        <v>0</v>
      </c>
      <c r="W183" s="564"/>
      <c r="X183" s="557"/>
      <c r="Y183" s="557"/>
      <c r="Z183" s="557"/>
      <c r="AA183" s="557"/>
      <c r="AB183" s="557"/>
      <c r="AC183" s="557"/>
    </row>
    <row r="184" spans="1:29" s="11" customFormat="1" ht="24.75" customHeight="1" x14ac:dyDescent="0.25">
      <c r="A184" s="913" t="str">
        <f>'Раздел 1'!C300</f>
        <v>925</v>
      </c>
      <c r="B184" s="914" t="str">
        <f>'Раздел 1'!D300</f>
        <v>07</v>
      </c>
      <c r="C184" s="914" t="str">
        <f>'Раздел 1'!E300</f>
        <v>02</v>
      </c>
      <c r="D184" s="914" t="str">
        <f>'Раздел 1'!F300</f>
        <v>02</v>
      </c>
      <c r="E184" s="914" t="str">
        <f>'Раздел 1'!G300</f>
        <v>1</v>
      </c>
      <c r="F184" s="914" t="str">
        <f>'Раздел 1'!H300</f>
        <v>02</v>
      </c>
      <c r="G184" s="914" t="str">
        <f>'Раздел 1'!I300</f>
        <v>00590</v>
      </c>
      <c r="H184" s="915" t="str">
        <f>'Раздел 1'!J300</f>
        <v>244</v>
      </c>
      <c r="I184" s="62" t="str">
        <f>'Раздел 1'!K300</f>
        <v>226.00.00</v>
      </c>
      <c r="J184" s="62" t="str">
        <f>'Раздел 1'!L300</f>
        <v>000</v>
      </c>
      <c r="K184" s="62" t="str">
        <f>'Раздел 1'!M300</f>
        <v>00.00.00</v>
      </c>
      <c r="L184" s="62" t="str">
        <f>'Раздел 1'!N300</f>
        <v>х</v>
      </c>
      <c r="M184" s="9" t="str">
        <f>'Раздел 1'!O300</f>
        <v>20.00.04</v>
      </c>
      <c r="N184" s="746">
        <f>'Раздел 1'!P300</f>
        <v>0</v>
      </c>
      <c r="O184" s="746">
        <v>0</v>
      </c>
      <c r="P184" s="10">
        <f t="shared" si="6"/>
        <v>0</v>
      </c>
      <c r="Q184" s="747">
        <f>'Раздел 1'!Q300</f>
        <v>0</v>
      </c>
      <c r="R184" s="385">
        <v>0</v>
      </c>
      <c r="S184" s="10">
        <f t="shared" si="7"/>
        <v>0</v>
      </c>
      <c r="T184" s="747">
        <f>'Раздел 1'!R300</f>
        <v>0</v>
      </c>
      <c r="U184" s="385">
        <v>0</v>
      </c>
      <c r="V184" s="10">
        <f t="shared" si="8"/>
        <v>0</v>
      </c>
      <c r="W184" s="564"/>
      <c r="X184" s="557"/>
      <c r="Y184" s="557"/>
      <c r="Z184" s="557"/>
      <c r="AA184" s="557"/>
      <c r="AB184" s="557"/>
      <c r="AC184" s="557"/>
    </row>
    <row r="185" spans="1:29" s="11" customFormat="1" ht="24.75" customHeight="1" x14ac:dyDescent="0.25">
      <c r="A185" s="913" t="str">
        <f>'Раздел 1'!C301</f>
        <v>925</v>
      </c>
      <c r="B185" s="914" t="str">
        <f>'Раздел 1'!D301</f>
        <v>07</v>
      </c>
      <c r="C185" s="914" t="str">
        <f>'Раздел 1'!E301</f>
        <v>02</v>
      </c>
      <c r="D185" s="914" t="str">
        <f>'Раздел 1'!F301</f>
        <v>02</v>
      </c>
      <c r="E185" s="914" t="str">
        <f>'Раздел 1'!G301</f>
        <v>1</v>
      </c>
      <c r="F185" s="914" t="str">
        <f>'Раздел 1'!H301</f>
        <v>02</v>
      </c>
      <c r="G185" s="914" t="str">
        <f>'Раздел 1'!I301</f>
        <v>M0050</v>
      </c>
      <c r="H185" s="915" t="str">
        <f>'Раздел 1'!J301</f>
        <v>244</v>
      </c>
      <c r="I185" s="62" t="str">
        <f>'Раздел 1'!K301</f>
        <v>226.00.00</v>
      </c>
      <c r="J185" s="62" t="str">
        <f>'Раздел 1'!L301</f>
        <v>000</v>
      </c>
      <c r="K185" s="62" t="str">
        <f>'Раздел 1'!M301</f>
        <v>00.00.00</v>
      </c>
      <c r="L185" s="62" t="str">
        <f>'Раздел 1'!N301</f>
        <v>008.01.0001</v>
      </c>
      <c r="M185" s="9" t="str">
        <f>'Раздел 1'!O301</f>
        <v>60.01.00</v>
      </c>
      <c r="N185" s="746">
        <f>'Раздел 1'!P301</f>
        <v>0</v>
      </c>
      <c r="O185" s="746">
        <v>0</v>
      </c>
      <c r="P185" s="10">
        <f t="shared" si="6"/>
        <v>0</v>
      </c>
      <c r="Q185" s="747">
        <f>'Раздел 1'!Q301</f>
        <v>0</v>
      </c>
      <c r="R185" s="385">
        <v>0</v>
      </c>
      <c r="S185" s="10">
        <f t="shared" si="7"/>
        <v>0</v>
      </c>
      <c r="T185" s="747">
        <f>'Раздел 1'!R301</f>
        <v>0</v>
      </c>
      <c r="U185" s="385">
        <v>0</v>
      </c>
      <c r="V185" s="10">
        <f t="shared" si="8"/>
        <v>0</v>
      </c>
      <c r="W185" s="564"/>
      <c r="X185" s="557"/>
      <c r="Y185" s="557"/>
      <c r="Z185" s="557"/>
      <c r="AA185" s="557"/>
      <c r="AB185" s="557"/>
      <c r="AC185" s="557"/>
    </row>
    <row r="186" spans="1:29" s="11" customFormat="1" ht="24.75" customHeight="1" x14ac:dyDescent="0.25">
      <c r="A186" s="913" t="str">
        <f>'Раздел 1'!C302</f>
        <v>925</v>
      </c>
      <c r="B186" s="914" t="str">
        <f>'Раздел 1'!D302</f>
        <v>07</v>
      </c>
      <c r="C186" s="914" t="str">
        <f>'Раздел 1'!E302</f>
        <v>02</v>
      </c>
      <c r="D186" s="914" t="str">
        <f>'Раздел 1'!F302</f>
        <v>02</v>
      </c>
      <c r="E186" s="914" t="str">
        <f>'Раздел 1'!G302</f>
        <v>1</v>
      </c>
      <c r="F186" s="914" t="str">
        <f>'Раздел 1'!H302</f>
        <v>02</v>
      </c>
      <c r="G186" s="914" t="str">
        <f>'Раздел 1'!I302</f>
        <v>10210</v>
      </c>
      <c r="H186" s="915" t="str">
        <f>'Раздел 1'!J302</f>
        <v>244</v>
      </c>
      <c r="I186" s="62" t="str">
        <f>'Раздел 1'!K302</f>
        <v>226.00.00</v>
      </c>
      <c r="J186" s="62" t="str">
        <f>'Раздел 1'!L302</f>
        <v>000</v>
      </c>
      <c r="K186" s="62" t="str">
        <f>'Раздел 1'!M302</f>
        <v>00.00.00</v>
      </c>
      <c r="L186" s="62" t="str">
        <f>'Раздел 1'!N302</f>
        <v>020.00.0001</v>
      </c>
      <c r="M186" s="9" t="str">
        <f>'Раздел 1'!O302</f>
        <v>60.01.00</v>
      </c>
      <c r="N186" s="746">
        <f>'Раздел 1'!P302</f>
        <v>78600</v>
      </c>
      <c r="O186" s="746">
        <v>78600</v>
      </c>
      <c r="P186" s="10">
        <f t="shared" si="6"/>
        <v>0</v>
      </c>
      <c r="Q186" s="747">
        <f>'Раздел 1'!Q302</f>
        <v>0</v>
      </c>
      <c r="R186" s="385">
        <v>0</v>
      </c>
      <c r="S186" s="10">
        <f t="shared" si="7"/>
        <v>0</v>
      </c>
      <c r="T186" s="747">
        <f>'Раздел 1'!R302</f>
        <v>0</v>
      </c>
      <c r="U186" s="385">
        <v>0</v>
      </c>
      <c r="V186" s="10">
        <f t="shared" si="8"/>
        <v>0</v>
      </c>
      <c r="W186" s="564"/>
      <c r="X186" s="557"/>
      <c r="Y186" s="557"/>
      <c r="Z186" s="557"/>
      <c r="AA186" s="557"/>
      <c r="AB186" s="557"/>
      <c r="AC186" s="557"/>
    </row>
    <row r="187" spans="1:29" s="11" customFormat="1" ht="24.75" customHeight="1" x14ac:dyDescent="0.25">
      <c r="A187" s="913" t="str">
        <f>'Раздел 1'!C303</f>
        <v>925</v>
      </c>
      <c r="B187" s="914" t="str">
        <f>'Раздел 1'!D303</f>
        <v>07</v>
      </c>
      <c r="C187" s="914" t="str">
        <f>'Раздел 1'!E303</f>
        <v>02</v>
      </c>
      <c r="D187" s="914" t="str">
        <f>'Раздел 1'!F303</f>
        <v>02</v>
      </c>
      <c r="E187" s="914" t="str">
        <f>'Раздел 1'!G303</f>
        <v>1</v>
      </c>
      <c r="F187" s="914" t="str">
        <f>'Раздел 1'!H303</f>
        <v>02</v>
      </c>
      <c r="G187" s="914" t="str">
        <f>'Раздел 1'!I303</f>
        <v>10200</v>
      </c>
      <c r="H187" s="915" t="str">
        <f>'Раздел 1'!J303</f>
        <v>244</v>
      </c>
      <c r="I187" s="62" t="str">
        <f>'Раздел 1'!K303</f>
        <v>226.00.00</v>
      </c>
      <c r="J187" s="62" t="str">
        <f>'Раздел 1'!L303</f>
        <v>000</v>
      </c>
      <c r="K187" s="62" t="str">
        <f>'Раздел 1'!M303</f>
        <v>00.00.00</v>
      </c>
      <c r="L187" s="62" t="str">
        <f>'Раздел 1'!N303</f>
        <v>020.00.0005</v>
      </c>
      <c r="M187" s="9" t="str">
        <f>'Раздел 1'!O303</f>
        <v>60.01.00</v>
      </c>
      <c r="N187" s="746">
        <f>'Раздел 1'!P303</f>
        <v>834480</v>
      </c>
      <c r="O187" s="746">
        <v>834480</v>
      </c>
      <c r="P187" s="10">
        <f t="shared" si="6"/>
        <v>0</v>
      </c>
      <c r="Q187" s="747">
        <f>'Раздел 1'!Q303</f>
        <v>0</v>
      </c>
      <c r="R187" s="385">
        <v>0</v>
      </c>
      <c r="S187" s="10">
        <f t="shared" si="7"/>
        <v>0</v>
      </c>
      <c r="T187" s="747">
        <f>'Раздел 1'!R303</f>
        <v>0</v>
      </c>
      <c r="U187" s="385">
        <v>0</v>
      </c>
      <c r="V187" s="10">
        <f t="shared" si="8"/>
        <v>0</v>
      </c>
      <c r="W187" s="564"/>
      <c r="X187" s="557"/>
      <c r="Y187" s="557"/>
      <c r="Z187" s="557"/>
      <c r="AA187" s="557"/>
      <c r="AB187" s="557"/>
      <c r="AC187" s="557"/>
    </row>
    <row r="188" spans="1:29" s="11" customFormat="1" ht="24.75" customHeight="1" x14ac:dyDescent="0.25">
      <c r="A188" s="913" t="str">
        <f>'Раздел 1'!C304</f>
        <v>925</v>
      </c>
      <c r="B188" s="914" t="str">
        <f>'Раздел 1'!D304</f>
        <v>07</v>
      </c>
      <c r="C188" s="914" t="str">
        <f>'Раздел 1'!E304</f>
        <v>02</v>
      </c>
      <c r="D188" s="914" t="str">
        <f>'Раздел 1'!F304</f>
        <v>02</v>
      </c>
      <c r="E188" s="914" t="str">
        <f>'Раздел 1'!G304</f>
        <v>1</v>
      </c>
      <c r="F188" s="914" t="str">
        <f>'Раздел 1'!H304</f>
        <v>E1</v>
      </c>
      <c r="G188" s="914" t="str">
        <f>'Раздел 1'!I304</f>
        <v>51690</v>
      </c>
      <c r="H188" s="915" t="str">
        <f>'Раздел 1'!J304</f>
        <v>244</v>
      </c>
      <c r="I188" s="62" t="str">
        <f>'Раздел 1'!K304</f>
        <v>226.00.00</v>
      </c>
      <c r="J188" s="62" t="str">
        <f>'Раздел 1'!L304</f>
        <v>000</v>
      </c>
      <c r="K188" s="62" t="str">
        <f>'Раздел 1'!M304</f>
        <v>00.00.00</v>
      </c>
      <c r="L188" s="62" t="str">
        <f>'Раздел 1'!N304</f>
        <v>020.00.0006</v>
      </c>
      <c r="M188" s="9" t="str">
        <f>'Раздел 1'!O304</f>
        <v>60.01.00</v>
      </c>
      <c r="N188" s="746">
        <f>'Раздел 1'!P304</f>
        <v>0</v>
      </c>
      <c r="O188" s="746">
        <v>0</v>
      </c>
      <c r="P188" s="10">
        <f t="shared" si="6"/>
        <v>0</v>
      </c>
      <c r="Q188" s="747">
        <f>'Раздел 1'!Q304</f>
        <v>0</v>
      </c>
      <c r="R188" s="385">
        <v>0</v>
      </c>
      <c r="S188" s="10">
        <f t="shared" si="7"/>
        <v>0</v>
      </c>
      <c r="T188" s="747">
        <f>'Раздел 1'!R304</f>
        <v>0</v>
      </c>
      <c r="U188" s="385">
        <v>0</v>
      </c>
      <c r="V188" s="10">
        <f t="shared" si="8"/>
        <v>0</v>
      </c>
      <c r="W188" s="564"/>
      <c r="X188" s="557"/>
      <c r="Y188" s="557"/>
      <c r="Z188" s="557"/>
      <c r="AA188" s="557"/>
      <c r="AB188" s="557"/>
      <c r="AC188" s="557"/>
    </row>
    <row r="189" spans="1:29" s="11" customFormat="1" ht="24.75" customHeight="1" x14ac:dyDescent="0.25">
      <c r="A189" s="913" t="str">
        <f>'Раздел 1'!C305</f>
        <v>925</v>
      </c>
      <c r="B189" s="914" t="str">
        <f>'Раздел 1'!D305</f>
        <v>07</v>
      </c>
      <c r="C189" s="914" t="str">
        <f>'Раздел 1'!E305</f>
        <v>02</v>
      </c>
      <c r="D189" s="914" t="str">
        <f>'Раздел 1'!F305</f>
        <v>02</v>
      </c>
      <c r="E189" s="914" t="str">
        <f>'Раздел 1'!G305</f>
        <v>1</v>
      </c>
      <c r="F189" s="914" t="str">
        <f>'Раздел 1'!H305</f>
        <v>02</v>
      </c>
      <c r="G189" s="914" t="str">
        <f>'Раздел 1'!I305</f>
        <v>10210</v>
      </c>
      <c r="H189" s="915" t="str">
        <f>'Раздел 1'!J305</f>
        <v>244</v>
      </c>
      <c r="I189" s="62" t="str">
        <f>'Раздел 1'!K305</f>
        <v>226.00.00</v>
      </c>
      <c r="J189" s="62" t="str">
        <f>'Раздел 1'!L305</f>
        <v>000</v>
      </c>
      <c r="K189" s="62" t="str">
        <f>'Раздел 1'!M305</f>
        <v>00.00.00</v>
      </c>
      <c r="L189" s="62" t="str">
        <f>'Раздел 1'!N305</f>
        <v>020.00.0021</v>
      </c>
      <c r="M189" s="9" t="str">
        <f>'Раздел 1'!O305</f>
        <v>60.01.00</v>
      </c>
      <c r="N189" s="746">
        <f>'Раздел 1'!P305</f>
        <v>0</v>
      </c>
      <c r="O189" s="746">
        <v>0</v>
      </c>
      <c r="P189" s="10">
        <f t="shared" si="6"/>
        <v>0</v>
      </c>
      <c r="Q189" s="747">
        <f>'Раздел 1'!Q305</f>
        <v>0</v>
      </c>
      <c r="R189" s="385">
        <v>0</v>
      </c>
      <c r="S189" s="10">
        <f t="shared" si="7"/>
        <v>0</v>
      </c>
      <c r="T189" s="747">
        <f>'Раздел 1'!R305</f>
        <v>0</v>
      </c>
      <c r="U189" s="385">
        <v>0</v>
      </c>
      <c r="V189" s="10">
        <f t="shared" si="8"/>
        <v>0</v>
      </c>
      <c r="W189" s="564"/>
      <c r="X189" s="557"/>
      <c r="Y189" s="557"/>
      <c r="Z189" s="557"/>
      <c r="AA189" s="557"/>
      <c r="AB189" s="557"/>
      <c r="AC189" s="557"/>
    </row>
    <row r="190" spans="1:29" s="11" customFormat="1" ht="24.75" customHeight="1" x14ac:dyDescent="0.25">
      <c r="A190" s="913" t="str">
        <f>'Раздел 1'!C306</f>
        <v>925</v>
      </c>
      <c r="B190" s="914" t="str">
        <f>'Раздел 1'!D306</f>
        <v>07</v>
      </c>
      <c r="C190" s="914" t="str">
        <f>'Раздел 1'!E306</f>
        <v>07</v>
      </c>
      <c r="D190" s="914" t="str">
        <f>'Раздел 1'!F306</f>
        <v>02</v>
      </c>
      <c r="E190" s="914" t="str">
        <f>'Раздел 1'!G306</f>
        <v>3</v>
      </c>
      <c r="F190" s="914" t="str">
        <f>'Раздел 1'!H306</f>
        <v>02</v>
      </c>
      <c r="G190" s="914" t="str">
        <f>'Раздел 1'!I306</f>
        <v>00400</v>
      </c>
      <c r="H190" s="915" t="str">
        <f>'Раздел 1'!J306</f>
        <v>244</v>
      </c>
      <c r="I190" s="62" t="str">
        <f>'Раздел 1'!K306</f>
        <v>226.00.00</v>
      </c>
      <c r="J190" s="62" t="str">
        <f>'Раздел 1'!L306</f>
        <v>000</v>
      </c>
      <c r="K190" s="62" t="str">
        <f>'Раздел 1'!M306</f>
        <v>00.00.00</v>
      </c>
      <c r="L190" s="62" t="str">
        <f>'Раздел 1'!N306</f>
        <v>020.00.0022</v>
      </c>
      <c r="M190" s="9" t="str">
        <f>'Раздел 1'!O306</f>
        <v>60.01.00</v>
      </c>
      <c r="N190" s="746">
        <f>'Раздел 1'!P306</f>
        <v>0</v>
      </c>
      <c r="O190" s="746">
        <v>0</v>
      </c>
      <c r="P190" s="10">
        <f t="shared" si="6"/>
        <v>0</v>
      </c>
      <c r="Q190" s="747">
        <f>'Раздел 1'!Q306</f>
        <v>0</v>
      </c>
      <c r="R190" s="385">
        <v>0</v>
      </c>
      <c r="S190" s="10">
        <f t="shared" si="7"/>
        <v>0</v>
      </c>
      <c r="T190" s="747">
        <f>'Раздел 1'!R306</f>
        <v>0</v>
      </c>
      <c r="U190" s="385">
        <v>0</v>
      </c>
      <c r="V190" s="10">
        <f t="shared" si="8"/>
        <v>0</v>
      </c>
      <c r="W190" s="564"/>
      <c r="X190" s="557"/>
      <c r="Y190" s="557"/>
      <c r="Z190" s="557"/>
      <c r="AA190" s="557"/>
      <c r="AB190" s="557"/>
      <c r="AC190" s="557"/>
    </row>
    <row r="191" spans="1:29" s="11" customFormat="1" ht="24.75" customHeight="1" x14ac:dyDescent="0.25">
      <c r="A191" s="913" t="str">
        <f>'Раздел 1'!C307</f>
        <v>925</v>
      </c>
      <c r="B191" s="914" t="str">
        <f>'Раздел 1'!D307</f>
        <v>07</v>
      </c>
      <c r="C191" s="914" t="str">
        <f>'Раздел 1'!E307</f>
        <v>02</v>
      </c>
      <c r="D191" s="914" t="str">
        <f>'Раздел 1'!F307</f>
        <v>02</v>
      </c>
      <c r="E191" s="914" t="str">
        <f>'Раздел 1'!G307</f>
        <v>1</v>
      </c>
      <c r="F191" s="914" t="str">
        <f>'Раздел 1'!H307</f>
        <v>02</v>
      </c>
      <c r="G191" s="914" t="str">
        <f>'Раздел 1'!I307</f>
        <v>10200</v>
      </c>
      <c r="H191" s="915" t="str">
        <f>'Раздел 1'!J307</f>
        <v>244</v>
      </c>
      <c r="I191" s="62" t="str">
        <f>'Раздел 1'!K307</f>
        <v>226.00.00</v>
      </c>
      <c r="J191" s="62" t="str">
        <f>'Раздел 1'!L307</f>
        <v>000</v>
      </c>
      <c r="K191" s="62" t="str">
        <f>'Раздел 1'!M307</f>
        <v>00.00.00</v>
      </c>
      <c r="L191" s="62" t="str">
        <f>'Раздел 1'!N307</f>
        <v>020.00.0023</v>
      </c>
      <c r="M191" s="9" t="str">
        <f>'Раздел 1'!O307</f>
        <v>60.01.00</v>
      </c>
      <c r="N191" s="746">
        <f>'Раздел 1'!P307</f>
        <v>0</v>
      </c>
      <c r="O191" s="746">
        <v>0</v>
      </c>
      <c r="P191" s="10">
        <f t="shared" si="6"/>
        <v>0</v>
      </c>
      <c r="Q191" s="747">
        <f>'Раздел 1'!Q307</f>
        <v>0</v>
      </c>
      <c r="R191" s="385">
        <v>0</v>
      </c>
      <c r="S191" s="10">
        <f t="shared" si="7"/>
        <v>0</v>
      </c>
      <c r="T191" s="747">
        <f>'Раздел 1'!R307</f>
        <v>0</v>
      </c>
      <c r="U191" s="385">
        <v>0</v>
      </c>
      <c r="V191" s="10">
        <f t="shared" si="8"/>
        <v>0</v>
      </c>
      <c r="W191" s="564"/>
      <c r="X191" s="557"/>
      <c r="Y191" s="557"/>
      <c r="Z191" s="557"/>
      <c r="AA191" s="557"/>
      <c r="AB191" s="557"/>
      <c r="AC191" s="557"/>
    </row>
    <row r="192" spans="1:29" s="11" customFormat="1" ht="24.75" customHeight="1" x14ac:dyDescent="0.25">
      <c r="A192" s="913" t="str">
        <f>'Раздел 1'!C308</f>
        <v>925</v>
      </c>
      <c r="B192" s="914" t="str">
        <f>'Раздел 1'!D308</f>
        <v>07</v>
      </c>
      <c r="C192" s="914" t="str">
        <f>'Раздел 1'!E308</f>
        <v>02</v>
      </c>
      <c r="D192" s="914" t="str">
        <f>'Раздел 1'!F308</f>
        <v>02</v>
      </c>
      <c r="E192" s="914" t="str">
        <f>'Раздел 1'!G308</f>
        <v>1</v>
      </c>
      <c r="F192" s="914" t="str">
        <f>'Раздел 1'!H308</f>
        <v>02</v>
      </c>
      <c r="G192" s="914" t="str">
        <f>'Раздел 1'!I308</f>
        <v>10210</v>
      </c>
      <c r="H192" s="915" t="str">
        <f>'Раздел 1'!J308</f>
        <v>244</v>
      </c>
      <c r="I192" s="62" t="str">
        <f>'Раздел 1'!K308</f>
        <v>226.00.00</v>
      </c>
      <c r="J192" s="62" t="str">
        <f>'Раздел 1'!L308</f>
        <v>000</v>
      </c>
      <c r="K192" s="62" t="str">
        <f>'Раздел 1'!M308</f>
        <v>00.00.00</v>
      </c>
      <c r="L192" s="62" t="str">
        <f>'Раздел 1'!N308</f>
        <v>020.00.0024</v>
      </c>
      <c r="M192" s="9" t="str">
        <f>'Раздел 1'!O308</f>
        <v>60.01.00</v>
      </c>
      <c r="N192" s="746">
        <f>'Раздел 1'!P308</f>
        <v>0</v>
      </c>
      <c r="O192" s="746">
        <v>0</v>
      </c>
      <c r="P192" s="10">
        <f t="shared" si="6"/>
        <v>0</v>
      </c>
      <c r="Q192" s="747">
        <f>'Раздел 1'!Q308</f>
        <v>0</v>
      </c>
      <c r="R192" s="385">
        <v>0</v>
      </c>
      <c r="S192" s="10">
        <f t="shared" si="7"/>
        <v>0</v>
      </c>
      <c r="T192" s="747">
        <f>'Раздел 1'!R308</f>
        <v>0</v>
      </c>
      <c r="U192" s="385">
        <v>0</v>
      </c>
      <c r="V192" s="10">
        <f t="shared" si="8"/>
        <v>0</v>
      </c>
      <c r="W192" s="564"/>
      <c r="X192" s="557"/>
      <c r="Y192" s="557"/>
      <c r="Z192" s="557"/>
      <c r="AA192" s="557"/>
      <c r="AB192" s="557"/>
      <c r="AC192" s="557"/>
    </row>
    <row r="193" spans="1:29" s="11" customFormat="1" ht="24.75" customHeight="1" x14ac:dyDescent="0.25">
      <c r="A193" s="913" t="str">
        <f>'Раздел 1'!C309</f>
        <v>925</v>
      </c>
      <c r="B193" s="914" t="str">
        <f>'Раздел 1'!D309</f>
        <v>07</v>
      </c>
      <c r="C193" s="914" t="str">
        <f>'Раздел 1'!E309</f>
        <v>02</v>
      </c>
      <c r="D193" s="914" t="str">
        <f>'Раздел 1'!F309</f>
        <v>02</v>
      </c>
      <c r="E193" s="914" t="str">
        <f>'Раздел 1'!G309</f>
        <v>1</v>
      </c>
      <c r="F193" s="914" t="str">
        <f>'Раздел 1'!H309</f>
        <v>02</v>
      </c>
      <c r="G193" s="914" t="str">
        <f>'Раздел 1'!I309</f>
        <v>10200</v>
      </c>
      <c r="H193" s="915" t="str">
        <f>'Раздел 1'!J309</f>
        <v>244</v>
      </c>
      <c r="I193" s="62" t="str">
        <f>'Раздел 1'!K309</f>
        <v>226.00.00</v>
      </c>
      <c r="J193" s="62" t="str">
        <f>'Раздел 1'!L309</f>
        <v>000</v>
      </c>
      <c r="K193" s="62" t="str">
        <f>'Раздел 1'!M309</f>
        <v>00.00.00</v>
      </c>
      <c r="L193" s="62" t="str">
        <f>'Раздел 1'!N309</f>
        <v>020.00.0025</v>
      </c>
      <c r="M193" s="9" t="str">
        <f>'Раздел 1'!O309</f>
        <v>60.01.00</v>
      </c>
      <c r="N193" s="746">
        <f>'Раздел 1'!P309</f>
        <v>0</v>
      </c>
      <c r="O193" s="746">
        <v>0</v>
      </c>
      <c r="P193" s="10">
        <f t="shared" si="6"/>
        <v>0</v>
      </c>
      <c r="Q193" s="747">
        <f>'Раздел 1'!Q309</f>
        <v>0</v>
      </c>
      <c r="R193" s="385">
        <v>0</v>
      </c>
      <c r="S193" s="10">
        <f t="shared" si="7"/>
        <v>0</v>
      </c>
      <c r="T193" s="747">
        <f>'Раздел 1'!R309</f>
        <v>0</v>
      </c>
      <c r="U193" s="385">
        <v>0</v>
      </c>
      <c r="V193" s="10">
        <f t="shared" si="8"/>
        <v>0</v>
      </c>
      <c r="W193" s="564"/>
      <c r="X193" s="557"/>
      <c r="Y193" s="557"/>
      <c r="Z193" s="557"/>
      <c r="AA193" s="557"/>
      <c r="AB193" s="557"/>
      <c r="AC193" s="557"/>
    </row>
    <row r="194" spans="1:29" s="11" customFormat="1" ht="24.75" customHeight="1" x14ac:dyDescent="0.25">
      <c r="A194" s="913" t="str">
        <f>'Раздел 1'!C310</f>
        <v>925</v>
      </c>
      <c r="B194" s="914" t="str">
        <f>'Раздел 1'!D310</f>
        <v>07</v>
      </c>
      <c r="C194" s="914" t="str">
        <f>'Раздел 1'!E310</f>
        <v>02</v>
      </c>
      <c r="D194" s="914" t="str">
        <f>'Раздел 1'!F310</f>
        <v>02</v>
      </c>
      <c r="E194" s="914" t="str">
        <f>'Раздел 1'!G310</f>
        <v>1</v>
      </c>
      <c r="F194" s="914" t="str">
        <f>'Раздел 1'!H310</f>
        <v>02</v>
      </c>
      <c r="G194" s="914" t="str">
        <f>'Раздел 1'!I310</f>
        <v>10200</v>
      </c>
      <c r="H194" s="915" t="str">
        <f>'Раздел 1'!J310</f>
        <v>244</v>
      </c>
      <c r="I194" s="62" t="str">
        <f>'Раздел 1'!K310</f>
        <v>226.00.00</v>
      </c>
      <c r="J194" s="62" t="str">
        <f>'Раздел 1'!L310</f>
        <v>000</v>
      </c>
      <c r="K194" s="62" t="str">
        <f>'Раздел 1'!M310</f>
        <v>00.00.00</v>
      </c>
      <c r="L194" s="62" t="str">
        <f>'Раздел 1'!N310</f>
        <v>020.00.0026</v>
      </c>
      <c r="M194" s="9" t="str">
        <f>'Раздел 1'!O310</f>
        <v>60.01.00</v>
      </c>
      <c r="N194" s="746">
        <f>'Раздел 1'!P310</f>
        <v>0</v>
      </c>
      <c r="O194" s="746">
        <v>0</v>
      </c>
      <c r="P194" s="10">
        <f t="shared" si="6"/>
        <v>0</v>
      </c>
      <c r="Q194" s="747">
        <f>'Раздел 1'!Q310</f>
        <v>0</v>
      </c>
      <c r="R194" s="385">
        <v>0</v>
      </c>
      <c r="S194" s="10">
        <f t="shared" si="7"/>
        <v>0</v>
      </c>
      <c r="T194" s="747">
        <f>'Раздел 1'!R310</f>
        <v>0</v>
      </c>
      <c r="U194" s="385">
        <v>0</v>
      </c>
      <c r="V194" s="10">
        <f t="shared" si="8"/>
        <v>0</v>
      </c>
      <c r="W194" s="564"/>
      <c r="X194" s="557"/>
      <c r="Y194" s="557"/>
      <c r="Z194" s="557"/>
      <c r="AA194" s="557"/>
      <c r="AB194" s="557"/>
      <c r="AC194" s="557"/>
    </row>
    <row r="195" spans="1:29" s="11" customFormat="1" ht="24.75" customHeight="1" x14ac:dyDescent="0.25">
      <c r="A195" s="913" t="str">
        <f>'Раздел 1'!C311</f>
        <v>925</v>
      </c>
      <c r="B195" s="914" t="str">
        <f>'Раздел 1'!D311</f>
        <v>07</v>
      </c>
      <c r="C195" s="914" t="str">
        <f>'Раздел 1'!E311</f>
        <v>02</v>
      </c>
      <c r="D195" s="914" t="str">
        <f>'Раздел 1'!F311</f>
        <v>02</v>
      </c>
      <c r="E195" s="914" t="str">
        <f>'Раздел 1'!G311</f>
        <v>1</v>
      </c>
      <c r="F195" s="914" t="str">
        <f>'Раздел 1'!H311</f>
        <v>02</v>
      </c>
      <c r="G195" s="914" t="str">
        <f>'Раздел 1'!I311</f>
        <v>10210</v>
      </c>
      <c r="H195" s="915" t="str">
        <f>'Раздел 1'!J311</f>
        <v>244</v>
      </c>
      <c r="I195" s="62" t="str">
        <f>'Раздел 1'!K311</f>
        <v>226.00.00</v>
      </c>
      <c r="J195" s="62" t="str">
        <f>'Раздел 1'!L311</f>
        <v>000</v>
      </c>
      <c r="K195" s="62" t="str">
        <f>'Раздел 1'!M311</f>
        <v>00.00.00</v>
      </c>
      <c r="L195" s="62" t="str">
        <f>'Раздел 1'!N311</f>
        <v>020.00.0028</v>
      </c>
      <c r="M195" s="9" t="str">
        <f>'Раздел 1'!O311</f>
        <v>60.01.00</v>
      </c>
      <c r="N195" s="746">
        <f>'Раздел 1'!P311</f>
        <v>0</v>
      </c>
      <c r="O195" s="746">
        <v>0</v>
      </c>
      <c r="P195" s="10">
        <f t="shared" si="6"/>
        <v>0</v>
      </c>
      <c r="Q195" s="747">
        <f>'Раздел 1'!Q311</f>
        <v>0</v>
      </c>
      <c r="R195" s="385">
        <v>0</v>
      </c>
      <c r="S195" s="10">
        <f t="shared" si="7"/>
        <v>0</v>
      </c>
      <c r="T195" s="747">
        <f>'Раздел 1'!R311</f>
        <v>0</v>
      </c>
      <c r="U195" s="385">
        <v>0</v>
      </c>
      <c r="V195" s="10">
        <f t="shared" si="8"/>
        <v>0</v>
      </c>
      <c r="W195" s="564"/>
      <c r="X195" s="557"/>
      <c r="Y195" s="557"/>
      <c r="Z195" s="557"/>
      <c r="AA195" s="557"/>
      <c r="AB195" s="557"/>
      <c r="AC195" s="557"/>
    </row>
    <row r="196" spans="1:29" s="11" customFormat="1" ht="24.75" customHeight="1" x14ac:dyDescent="0.25">
      <c r="A196" s="913" t="str">
        <f>'Раздел 1'!C312</f>
        <v>925</v>
      </c>
      <c r="B196" s="914" t="str">
        <f>'Раздел 1'!D312</f>
        <v>07</v>
      </c>
      <c r="C196" s="914" t="str">
        <f>'Раздел 1'!E312</f>
        <v>02</v>
      </c>
      <c r="D196" s="914" t="str">
        <f>'Раздел 1'!F312</f>
        <v>02</v>
      </c>
      <c r="E196" s="914" t="str">
        <f>'Раздел 1'!G312</f>
        <v>1</v>
      </c>
      <c r="F196" s="914" t="str">
        <f>'Раздел 1'!H312</f>
        <v>02</v>
      </c>
      <c r="G196" s="914" t="str">
        <f>'Раздел 1'!I312</f>
        <v>L3040</v>
      </c>
      <c r="H196" s="915" t="str">
        <f>'Раздел 1'!J312</f>
        <v>244</v>
      </c>
      <c r="I196" s="62" t="str">
        <f>'Раздел 1'!K312</f>
        <v>226.00.00</v>
      </c>
      <c r="J196" s="62" t="str">
        <f>'Раздел 1'!L312</f>
        <v>000</v>
      </c>
      <c r="K196" s="62" t="str">
        <f>'Раздел 1'!M312</f>
        <v>00.00.00</v>
      </c>
      <c r="L196" s="62" t="str">
        <f>'Раздел 1'!N312</f>
        <v>020.00.0028</v>
      </c>
      <c r="M196" s="9" t="str">
        <f>'Раздел 1'!O312</f>
        <v>60.01.00</v>
      </c>
      <c r="N196" s="746">
        <f>'Раздел 1'!P312</f>
        <v>13265.13</v>
      </c>
      <c r="O196" s="746">
        <v>13265.13</v>
      </c>
      <c r="P196" s="10">
        <f t="shared" si="6"/>
        <v>0</v>
      </c>
      <c r="Q196" s="747">
        <f>'Раздел 1'!Q312</f>
        <v>0</v>
      </c>
      <c r="R196" s="385">
        <v>0</v>
      </c>
      <c r="S196" s="10">
        <f t="shared" si="7"/>
        <v>0</v>
      </c>
      <c r="T196" s="747">
        <f>'Раздел 1'!R312</f>
        <v>0</v>
      </c>
      <c r="U196" s="385">
        <v>0</v>
      </c>
      <c r="V196" s="10">
        <f t="shared" si="8"/>
        <v>0</v>
      </c>
      <c r="W196" s="564"/>
      <c r="X196" s="557"/>
      <c r="Y196" s="557"/>
      <c r="Z196" s="557"/>
      <c r="AA196" s="557"/>
      <c r="AB196" s="557"/>
      <c r="AC196" s="557"/>
    </row>
    <row r="197" spans="1:29" s="11" customFormat="1" ht="24.75" customHeight="1" x14ac:dyDescent="0.25">
      <c r="A197" s="913" t="str">
        <f>'Раздел 1'!C313</f>
        <v>925</v>
      </c>
      <c r="B197" s="914" t="str">
        <f>'Раздел 1'!D313</f>
        <v>07</v>
      </c>
      <c r="C197" s="914" t="str">
        <f>'Раздел 1'!E313</f>
        <v>02</v>
      </c>
      <c r="D197" s="914">
        <f>'Раздел 1'!F313</f>
        <v>0</v>
      </c>
      <c r="E197" s="914">
        <f>'Раздел 1'!G313</f>
        <v>0</v>
      </c>
      <c r="F197" s="914">
        <f>'Раздел 1'!H313</f>
        <v>0</v>
      </c>
      <c r="G197" s="914">
        <f>'Раздел 1'!I313</f>
        <v>0</v>
      </c>
      <c r="H197" s="915" t="str">
        <f>'Раздел 1'!J313</f>
        <v>244</v>
      </c>
      <c r="I197" s="62" t="str">
        <f>'Раздел 1'!K313</f>
        <v>226.00.00</v>
      </c>
      <c r="J197" s="62" t="str">
        <f>'Раздел 1'!L313</f>
        <v>000</v>
      </c>
      <c r="K197" s="62" t="str">
        <f>'Раздел 1'!M313</f>
        <v>00.00.00</v>
      </c>
      <c r="L197" s="62" t="str">
        <f>'Раздел 1'!N313</f>
        <v>020.00.ХХХ</v>
      </c>
      <c r="M197" s="9" t="str">
        <f>'Раздел 1'!O313</f>
        <v>60.01.00</v>
      </c>
      <c r="N197" s="746">
        <f>'Раздел 1'!P313</f>
        <v>0</v>
      </c>
      <c r="O197" s="746">
        <v>0</v>
      </c>
      <c r="P197" s="10">
        <f t="shared" si="6"/>
        <v>0</v>
      </c>
      <c r="Q197" s="747">
        <f>'Раздел 1'!Q313</f>
        <v>0</v>
      </c>
      <c r="R197" s="385">
        <v>0</v>
      </c>
      <c r="S197" s="10">
        <f t="shared" si="7"/>
        <v>0</v>
      </c>
      <c r="T197" s="747">
        <f>'Раздел 1'!R313</f>
        <v>0</v>
      </c>
      <c r="U197" s="385">
        <v>0</v>
      </c>
      <c r="V197" s="10">
        <f t="shared" si="8"/>
        <v>0</v>
      </c>
      <c r="W197" s="564"/>
      <c r="X197" s="557"/>
      <c r="Y197" s="557"/>
      <c r="Z197" s="557"/>
      <c r="AA197" s="557"/>
      <c r="AB197" s="557"/>
      <c r="AC197" s="557"/>
    </row>
    <row r="198" spans="1:29" s="11" customFormat="1" ht="24.75" customHeight="1" x14ac:dyDescent="0.25">
      <c r="A198" s="913" t="str">
        <f>'Раздел 1'!C314</f>
        <v>925</v>
      </c>
      <c r="B198" s="914" t="str">
        <f>'Раздел 1'!D314</f>
        <v>07</v>
      </c>
      <c r="C198" s="914" t="str">
        <f>'Раздел 1'!E314</f>
        <v>02</v>
      </c>
      <c r="D198" s="914">
        <f>'Раздел 1'!F314</f>
        <v>0</v>
      </c>
      <c r="E198" s="914">
        <f>'Раздел 1'!G314</f>
        <v>0</v>
      </c>
      <c r="F198" s="914">
        <f>'Раздел 1'!H314</f>
        <v>0</v>
      </c>
      <c r="G198" s="914">
        <f>'Раздел 1'!I314</f>
        <v>0</v>
      </c>
      <c r="H198" s="915" t="str">
        <f>'Раздел 1'!J314</f>
        <v>244</v>
      </c>
      <c r="I198" s="62" t="str">
        <f>'Раздел 1'!K314</f>
        <v>226.00.00</v>
      </c>
      <c r="J198" s="62" t="str">
        <f>'Раздел 1'!L314</f>
        <v>000</v>
      </c>
      <c r="K198" s="62" t="str">
        <f>'Раздел 1'!M314</f>
        <v>00.00.00</v>
      </c>
      <c r="L198" s="62" t="str">
        <f>'Раздел 1'!N314</f>
        <v>020.00.ХХХ</v>
      </c>
      <c r="M198" s="9" t="str">
        <f>'Раздел 1'!O314</f>
        <v>60.01.00</v>
      </c>
      <c r="N198" s="746">
        <f>'Раздел 1'!P314</f>
        <v>0</v>
      </c>
      <c r="O198" s="746">
        <v>0</v>
      </c>
      <c r="P198" s="10">
        <f t="shared" si="6"/>
        <v>0</v>
      </c>
      <c r="Q198" s="747">
        <f>'Раздел 1'!Q314</f>
        <v>0</v>
      </c>
      <c r="R198" s="385">
        <v>0</v>
      </c>
      <c r="S198" s="10">
        <f t="shared" si="7"/>
        <v>0</v>
      </c>
      <c r="T198" s="747">
        <f>'Раздел 1'!R314</f>
        <v>0</v>
      </c>
      <c r="U198" s="385">
        <v>0</v>
      </c>
      <c r="V198" s="10">
        <f t="shared" si="8"/>
        <v>0</v>
      </c>
      <c r="W198" s="564"/>
      <c r="X198" s="557"/>
      <c r="Y198" s="557"/>
      <c r="Z198" s="557"/>
      <c r="AA198" s="557"/>
      <c r="AB198" s="557"/>
      <c r="AC198" s="557"/>
    </row>
    <row r="199" spans="1:29" s="11" customFormat="1" ht="24.75" customHeight="1" x14ac:dyDescent="0.25">
      <c r="A199" s="913" t="str">
        <f>'Раздел 1'!C315</f>
        <v>925</v>
      </c>
      <c r="B199" s="914" t="str">
        <f>'Раздел 1'!D315</f>
        <v>07</v>
      </c>
      <c r="C199" s="914" t="str">
        <f>'Раздел 1'!E315</f>
        <v>02</v>
      </c>
      <c r="D199" s="914" t="str">
        <f>'Раздел 1'!F315</f>
        <v>02</v>
      </c>
      <c r="E199" s="914" t="str">
        <f>'Раздел 1'!G315</f>
        <v>1</v>
      </c>
      <c r="F199" s="914" t="str">
        <f>'Раздел 1'!H315</f>
        <v>02</v>
      </c>
      <c r="G199" s="914" t="str">
        <f>'Раздел 1'!I315</f>
        <v>62370</v>
      </c>
      <c r="H199" s="915" t="str">
        <f>'Раздел 1'!J315</f>
        <v>244</v>
      </c>
      <c r="I199" s="62" t="str">
        <f>'Раздел 1'!K315</f>
        <v>226.00.00</v>
      </c>
      <c r="J199" s="62" t="str">
        <f>'Раздел 1'!L315</f>
        <v>000</v>
      </c>
      <c r="K199" s="62" t="str">
        <f>'Раздел 1'!M315</f>
        <v>00.00.00</v>
      </c>
      <c r="L199" s="62" t="str">
        <f>'Раздел 1'!N315</f>
        <v>500.02.0001</v>
      </c>
      <c r="M199" s="9" t="str">
        <f>'Раздел 1'!O315</f>
        <v>60.03.00</v>
      </c>
      <c r="N199" s="746">
        <f>'Раздел 1'!P315</f>
        <v>88000</v>
      </c>
      <c r="O199" s="746">
        <v>88000</v>
      </c>
      <c r="P199" s="10">
        <f t="shared" si="6"/>
        <v>0</v>
      </c>
      <c r="Q199" s="747">
        <f>'Раздел 1'!Q315</f>
        <v>110590</v>
      </c>
      <c r="R199" s="385">
        <v>110590</v>
      </c>
      <c r="S199" s="10">
        <f t="shared" si="7"/>
        <v>0</v>
      </c>
      <c r="T199" s="747">
        <f>'Раздел 1'!R315</f>
        <v>113240</v>
      </c>
      <c r="U199" s="385">
        <v>113240</v>
      </c>
      <c r="V199" s="10">
        <f t="shared" si="8"/>
        <v>0</v>
      </c>
      <c r="W199" s="564"/>
      <c r="X199" s="557"/>
      <c r="Y199" s="557"/>
      <c r="Z199" s="557"/>
      <c r="AA199" s="557"/>
      <c r="AB199" s="557"/>
      <c r="AC199" s="557"/>
    </row>
    <row r="200" spans="1:29" s="11" customFormat="1" ht="24.75" customHeight="1" x14ac:dyDescent="0.25">
      <c r="A200" s="913" t="str">
        <f>'Раздел 1'!C316</f>
        <v>925</v>
      </c>
      <c r="B200" s="914" t="str">
        <f>'Раздел 1'!D316</f>
        <v>07</v>
      </c>
      <c r="C200" s="914" t="str">
        <f>'Раздел 1'!E316</f>
        <v>02</v>
      </c>
      <c r="D200" s="914" t="str">
        <f>'Раздел 1'!F316</f>
        <v>02</v>
      </c>
      <c r="E200" s="914" t="str">
        <f>'Раздел 1'!G316</f>
        <v>1</v>
      </c>
      <c r="F200" s="914" t="str">
        <f>'Раздел 1'!H316</f>
        <v>E1</v>
      </c>
      <c r="G200" s="914" t="str">
        <f>'Раздел 1'!I316</f>
        <v>51690</v>
      </c>
      <c r="H200" s="915" t="str">
        <f>'Раздел 1'!J316</f>
        <v>244</v>
      </c>
      <c r="I200" s="62" t="str">
        <f>'Раздел 1'!K316</f>
        <v>226.00.00</v>
      </c>
      <c r="J200" s="62" t="str">
        <f>'Раздел 1'!L316</f>
        <v>000</v>
      </c>
      <c r="K200" s="62" t="str">
        <f>'Раздел 1'!M316</f>
        <v>00.00.00</v>
      </c>
      <c r="L200" s="62" t="str">
        <f>'Раздел 1'!N316</f>
        <v>500.02.0002</v>
      </c>
      <c r="M200" s="9" t="str">
        <f>'Раздел 1'!O316</f>
        <v>60.02.00</v>
      </c>
      <c r="N200" s="746">
        <f>'Раздел 1'!P316</f>
        <v>0</v>
      </c>
      <c r="O200" s="746">
        <v>0</v>
      </c>
      <c r="P200" s="10">
        <f t="shared" si="6"/>
        <v>0</v>
      </c>
      <c r="Q200" s="747">
        <f>'Раздел 1'!Q316</f>
        <v>0</v>
      </c>
      <c r="R200" s="385">
        <v>0</v>
      </c>
      <c r="S200" s="10">
        <f t="shared" si="7"/>
        <v>0</v>
      </c>
      <c r="T200" s="747">
        <f>'Раздел 1'!R316</f>
        <v>0</v>
      </c>
      <c r="U200" s="385">
        <v>0</v>
      </c>
      <c r="V200" s="10">
        <f t="shared" si="8"/>
        <v>0</v>
      </c>
      <c r="W200" s="564"/>
      <c r="X200" s="557"/>
      <c r="Y200" s="557"/>
      <c r="Z200" s="557"/>
      <c r="AA200" s="557"/>
      <c r="AB200" s="557"/>
      <c r="AC200" s="557"/>
    </row>
    <row r="201" spans="1:29" s="11" customFormat="1" ht="24.75" customHeight="1" x14ac:dyDescent="0.25">
      <c r="A201" s="913" t="str">
        <f>'Раздел 1'!C317</f>
        <v>925</v>
      </c>
      <c r="B201" s="914" t="str">
        <f>'Раздел 1'!D317</f>
        <v>07</v>
      </c>
      <c r="C201" s="914" t="str">
        <f>'Раздел 1'!E317</f>
        <v>02</v>
      </c>
      <c r="D201" s="914" t="str">
        <f>'Раздел 1'!F317</f>
        <v>02</v>
      </c>
      <c r="E201" s="914" t="str">
        <f>'Раздел 1'!G317</f>
        <v>1</v>
      </c>
      <c r="F201" s="914" t="str">
        <f>'Раздел 1'!H317</f>
        <v>E1</v>
      </c>
      <c r="G201" s="914" t="str">
        <f>'Раздел 1'!I317</f>
        <v>51690</v>
      </c>
      <c r="H201" s="915" t="str">
        <f>'Раздел 1'!J317</f>
        <v>244</v>
      </c>
      <c r="I201" s="62" t="str">
        <f>'Раздел 1'!K317</f>
        <v>226.00.00</v>
      </c>
      <c r="J201" s="62" t="str">
        <f>'Раздел 1'!L317</f>
        <v>000</v>
      </c>
      <c r="K201" s="62" t="str">
        <f>'Раздел 1'!M317</f>
        <v>00.00.00</v>
      </c>
      <c r="L201" s="62" t="str">
        <f>'Раздел 1'!N317</f>
        <v>500.02.0002</v>
      </c>
      <c r="M201" s="9" t="str">
        <f>'Раздел 1'!O317</f>
        <v>60.03.00</v>
      </c>
      <c r="N201" s="746">
        <f>'Раздел 1'!P317</f>
        <v>0</v>
      </c>
      <c r="O201" s="746">
        <v>0</v>
      </c>
      <c r="P201" s="10">
        <f t="shared" ref="P201:P264" si="9">N201-O201</f>
        <v>0</v>
      </c>
      <c r="Q201" s="747">
        <f>'Раздел 1'!Q317</f>
        <v>0</v>
      </c>
      <c r="R201" s="385">
        <v>0</v>
      </c>
      <c r="S201" s="10">
        <f t="shared" ref="S201:S264" si="10">Q201-R201</f>
        <v>0</v>
      </c>
      <c r="T201" s="747">
        <f>'Раздел 1'!R317</f>
        <v>0</v>
      </c>
      <c r="U201" s="385">
        <v>0</v>
      </c>
      <c r="V201" s="10">
        <f t="shared" ref="V201:V264" si="11">T201-U201</f>
        <v>0</v>
      </c>
      <c r="W201" s="564"/>
      <c r="X201" s="557"/>
      <c r="Y201" s="557"/>
      <c r="Z201" s="557"/>
      <c r="AA201" s="557"/>
      <c r="AB201" s="557"/>
      <c r="AC201" s="557"/>
    </row>
    <row r="202" spans="1:29" s="11" customFormat="1" ht="24.75" customHeight="1" x14ac:dyDescent="0.25">
      <c r="A202" s="913" t="str">
        <f>'Раздел 1'!C318</f>
        <v>925</v>
      </c>
      <c r="B202" s="914" t="str">
        <f>'Раздел 1'!D318</f>
        <v>07</v>
      </c>
      <c r="C202" s="914" t="str">
        <f>'Раздел 1'!E318</f>
        <v>02</v>
      </c>
      <c r="D202" s="914" t="str">
        <f>'Раздел 1'!F318</f>
        <v>02</v>
      </c>
      <c r="E202" s="914" t="str">
        <f>'Раздел 1'!G318</f>
        <v>3</v>
      </c>
      <c r="F202" s="914" t="str">
        <f>'Раздел 1'!H318</f>
        <v>01</v>
      </c>
      <c r="G202" s="914" t="str">
        <f>'Раздел 1'!I318</f>
        <v>62500</v>
      </c>
      <c r="H202" s="915" t="str">
        <f>'Раздел 1'!J318</f>
        <v>244</v>
      </c>
      <c r="I202" s="62" t="str">
        <f>'Раздел 1'!K318</f>
        <v>226.00.00</v>
      </c>
      <c r="J202" s="62" t="str">
        <f>'Раздел 1'!L318</f>
        <v>000</v>
      </c>
      <c r="K202" s="62" t="str">
        <f>'Раздел 1'!M318</f>
        <v>00.00.00</v>
      </c>
      <c r="L202" s="62" t="str">
        <f>'Раздел 1'!N318</f>
        <v>500.02.0003</v>
      </c>
      <c r="M202" s="9" t="str">
        <f>'Раздел 1'!O318</f>
        <v>60.03.00</v>
      </c>
      <c r="N202" s="746">
        <f>'Раздел 1'!P318</f>
        <v>0</v>
      </c>
      <c r="O202" s="746">
        <v>0</v>
      </c>
      <c r="P202" s="10">
        <f t="shared" si="9"/>
        <v>0</v>
      </c>
      <c r="Q202" s="747">
        <f>'Раздел 1'!Q318</f>
        <v>0</v>
      </c>
      <c r="R202" s="385">
        <v>0</v>
      </c>
      <c r="S202" s="10">
        <f t="shared" si="10"/>
        <v>0</v>
      </c>
      <c r="T202" s="747">
        <f>'Раздел 1'!R318</f>
        <v>0</v>
      </c>
      <c r="U202" s="385">
        <v>0</v>
      </c>
      <c r="V202" s="10">
        <f t="shared" si="11"/>
        <v>0</v>
      </c>
      <c r="W202" s="564"/>
      <c r="X202" s="557"/>
      <c r="Y202" s="557"/>
      <c r="Z202" s="557"/>
      <c r="AA202" s="557"/>
      <c r="AB202" s="557"/>
      <c r="AC202" s="557"/>
    </row>
    <row r="203" spans="1:29" s="11" customFormat="1" ht="24.75" customHeight="1" x14ac:dyDescent="0.25">
      <c r="A203" s="913" t="str">
        <f>'Раздел 1'!C319</f>
        <v>925</v>
      </c>
      <c r="B203" s="914" t="str">
        <f>'Раздел 1'!D319</f>
        <v>07</v>
      </c>
      <c r="C203" s="914" t="str">
        <f>'Раздел 1'!E319</f>
        <v>02</v>
      </c>
      <c r="D203" s="914" t="str">
        <f>'Раздел 1'!F319</f>
        <v>02</v>
      </c>
      <c r="E203" s="914" t="str">
        <f>'Раздел 1'!G319</f>
        <v>1</v>
      </c>
      <c r="F203" s="914" t="str">
        <f>'Раздел 1'!H319</f>
        <v>02</v>
      </c>
      <c r="G203" s="914" t="str">
        <f>'Раздел 1'!I319</f>
        <v>L3040</v>
      </c>
      <c r="H203" s="915" t="str">
        <f>'Раздел 1'!J319</f>
        <v>244</v>
      </c>
      <c r="I203" s="62" t="str">
        <f>'Раздел 1'!K319</f>
        <v>226.00.00</v>
      </c>
      <c r="J203" s="62" t="str">
        <f>'Раздел 1'!L319</f>
        <v>000</v>
      </c>
      <c r="K203" s="62" t="str">
        <f>'Раздел 1'!M319</f>
        <v>00.00.00</v>
      </c>
      <c r="L203" s="62" t="str">
        <f>'Раздел 1'!N319</f>
        <v>500.02.0005</v>
      </c>
      <c r="M203" s="9" t="str">
        <f>'Раздел 1'!O319</f>
        <v>60.02.00</v>
      </c>
      <c r="N203" s="746">
        <f>'Раздел 1'!P319</f>
        <v>325963.95</v>
      </c>
      <c r="O203" s="746">
        <v>325963.95</v>
      </c>
      <c r="P203" s="10">
        <f t="shared" si="9"/>
        <v>0</v>
      </c>
      <c r="Q203" s="747">
        <f>'Раздел 1'!Q319</f>
        <v>0</v>
      </c>
      <c r="R203" s="385">
        <v>0</v>
      </c>
      <c r="S203" s="10">
        <f t="shared" si="10"/>
        <v>0</v>
      </c>
      <c r="T203" s="747">
        <f>'Раздел 1'!R319</f>
        <v>0</v>
      </c>
      <c r="U203" s="385">
        <v>0</v>
      </c>
      <c r="V203" s="10">
        <f t="shared" si="11"/>
        <v>0</v>
      </c>
      <c r="W203" s="564"/>
      <c r="X203" s="557"/>
      <c r="Y203" s="557"/>
      <c r="Z203" s="557"/>
      <c r="AA203" s="557"/>
      <c r="AB203" s="557"/>
      <c r="AC203" s="557"/>
    </row>
    <row r="204" spans="1:29" s="11" customFormat="1" ht="24.75" customHeight="1" x14ac:dyDescent="0.25">
      <c r="A204" s="913" t="str">
        <f>'Раздел 1'!C320</f>
        <v>925</v>
      </c>
      <c r="B204" s="914" t="str">
        <f>'Раздел 1'!D320</f>
        <v>07</v>
      </c>
      <c r="C204" s="914" t="str">
        <f>'Раздел 1'!E320</f>
        <v>02</v>
      </c>
      <c r="D204" s="914" t="str">
        <f>'Раздел 1'!F320</f>
        <v>02</v>
      </c>
      <c r="E204" s="914" t="str">
        <f>'Раздел 1'!G320</f>
        <v>1</v>
      </c>
      <c r="F204" s="914" t="str">
        <f>'Раздел 1'!H320</f>
        <v>02</v>
      </c>
      <c r="G204" s="914" t="str">
        <f>'Раздел 1'!I320</f>
        <v>L3040</v>
      </c>
      <c r="H204" s="915" t="str">
        <f>'Раздел 1'!J320</f>
        <v>244</v>
      </c>
      <c r="I204" s="62" t="str">
        <f>'Раздел 1'!K320</f>
        <v>226.00.00</v>
      </c>
      <c r="J204" s="62" t="str">
        <f>'Раздел 1'!L320</f>
        <v>000</v>
      </c>
      <c r="K204" s="62" t="str">
        <f>'Раздел 1'!M320</f>
        <v>00.00.00</v>
      </c>
      <c r="L204" s="62" t="str">
        <f>'Раздел 1'!N320</f>
        <v>500.02.0005</v>
      </c>
      <c r="M204" s="9" t="str">
        <f>'Раздел 1'!O320</f>
        <v>60.03.00</v>
      </c>
      <c r="N204" s="746">
        <f>'Раздел 1'!P320</f>
        <v>102937.08</v>
      </c>
      <c r="O204" s="746">
        <v>102937.08</v>
      </c>
      <c r="P204" s="10">
        <f t="shared" si="9"/>
        <v>0</v>
      </c>
      <c r="Q204" s="747">
        <f>'Раздел 1'!Q320</f>
        <v>0</v>
      </c>
      <c r="R204" s="385">
        <v>0</v>
      </c>
      <c r="S204" s="10">
        <f t="shared" si="10"/>
        <v>0</v>
      </c>
      <c r="T204" s="747">
        <f>'Раздел 1'!R320</f>
        <v>0</v>
      </c>
      <c r="U204" s="385">
        <v>0</v>
      </c>
      <c r="V204" s="10">
        <f t="shared" si="11"/>
        <v>0</v>
      </c>
      <c r="W204" s="564"/>
      <c r="X204" s="557"/>
      <c r="Y204" s="557"/>
      <c r="Z204" s="557"/>
      <c r="AA204" s="557"/>
      <c r="AB204" s="557"/>
      <c r="AC204" s="557"/>
    </row>
    <row r="205" spans="1:29" s="11" customFormat="1" ht="24.75" customHeight="1" x14ac:dyDescent="0.25">
      <c r="A205" s="913" t="str">
        <f>'Раздел 1'!C321</f>
        <v>925</v>
      </c>
      <c r="B205" s="914" t="str">
        <f>'Раздел 1'!D321</f>
        <v>07</v>
      </c>
      <c r="C205" s="914" t="str">
        <f>'Раздел 1'!E321</f>
        <v>02</v>
      </c>
      <c r="D205" s="914" t="str">
        <f>'Раздел 1'!F321</f>
        <v>06</v>
      </c>
      <c r="E205" s="914" t="str">
        <f>'Раздел 1'!G321</f>
        <v>2</v>
      </c>
      <c r="F205" s="914" t="str">
        <f>'Раздел 1'!H321</f>
        <v>01</v>
      </c>
      <c r="G205" s="914" t="str">
        <f>'Раздел 1'!I321</f>
        <v>S0460</v>
      </c>
      <c r="H205" s="915" t="str">
        <f>'Раздел 1'!J321</f>
        <v>244</v>
      </c>
      <c r="I205" s="62" t="str">
        <f>'Раздел 1'!K321</f>
        <v>226.00.00</v>
      </c>
      <c r="J205" s="62" t="str">
        <f>'Раздел 1'!L321</f>
        <v>000</v>
      </c>
      <c r="K205" s="62" t="str">
        <f>'Раздел 1'!M321</f>
        <v>00.00.00</v>
      </c>
      <c r="L205" s="62" t="str">
        <f>'Раздел 1'!N321</f>
        <v>060.00.0005</v>
      </c>
      <c r="M205" s="9" t="str">
        <f>'Раздел 1'!O321</f>
        <v>60.01.00</v>
      </c>
      <c r="N205" s="746">
        <f>'Раздел 1'!P321</f>
        <v>0</v>
      </c>
      <c r="O205" s="746">
        <v>0</v>
      </c>
      <c r="P205" s="10">
        <f t="shared" si="9"/>
        <v>0</v>
      </c>
      <c r="Q205" s="747">
        <f>'Раздел 1'!Q321</f>
        <v>0</v>
      </c>
      <c r="R205" s="385">
        <v>0</v>
      </c>
      <c r="S205" s="10">
        <f t="shared" si="10"/>
        <v>0</v>
      </c>
      <c r="T205" s="747">
        <f>'Раздел 1'!R321</f>
        <v>0</v>
      </c>
      <c r="U205" s="385">
        <v>0</v>
      </c>
      <c r="V205" s="10">
        <f t="shared" si="11"/>
        <v>0</v>
      </c>
      <c r="W205" s="564"/>
      <c r="X205" s="557"/>
      <c r="Y205" s="557"/>
      <c r="Z205" s="557"/>
      <c r="AA205" s="557"/>
      <c r="AB205" s="557"/>
      <c r="AC205" s="557"/>
    </row>
    <row r="206" spans="1:29" s="11" customFormat="1" ht="24.75" customHeight="1" x14ac:dyDescent="0.25">
      <c r="A206" s="913" t="str">
        <f>'Раздел 1'!C322</f>
        <v>925</v>
      </c>
      <c r="B206" s="914" t="str">
        <f>'Раздел 1'!D322</f>
        <v>07</v>
      </c>
      <c r="C206" s="914" t="str">
        <f>'Раздел 1'!E322</f>
        <v>02</v>
      </c>
      <c r="D206" s="914" t="str">
        <f>'Раздел 1'!F322</f>
        <v>06</v>
      </c>
      <c r="E206" s="914" t="str">
        <f>'Раздел 1'!G322</f>
        <v>2</v>
      </c>
      <c r="F206" s="914" t="str">
        <f>'Раздел 1'!H322</f>
        <v>01</v>
      </c>
      <c r="G206" s="914" t="str">
        <f>'Раздел 1'!I322</f>
        <v>S0460</v>
      </c>
      <c r="H206" s="915" t="str">
        <f>'Раздел 1'!J322</f>
        <v>244</v>
      </c>
      <c r="I206" s="62" t="str">
        <f>'Раздел 1'!K322</f>
        <v>226.00.00</v>
      </c>
      <c r="J206" s="62" t="str">
        <f>'Раздел 1'!L322</f>
        <v>000</v>
      </c>
      <c r="K206" s="62" t="str">
        <f>'Раздел 1'!M322</f>
        <v>00.00.00</v>
      </c>
      <c r="L206" s="62" t="str">
        <f>'Раздел 1'!N322</f>
        <v>500.03.0002</v>
      </c>
      <c r="M206" s="9" t="str">
        <f>'Раздел 1'!O322</f>
        <v>60.03.00</v>
      </c>
      <c r="N206" s="746">
        <f>'Раздел 1'!P322</f>
        <v>0</v>
      </c>
      <c r="O206" s="746">
        <v>0</v>
      </c>
      <c r="P206" s="10">
        <f t="shared" si="9"/>
        <v>0</v>
      </c>
      <c r="Q206" s="747">
        <f>'Раздел 1'!Q322</f>
        <v>0</v>
      </c>
      <c r="R206" s="385">
        <v>0</v>
      </c>
      <c r="S206" s="10">
        <f t="shared" si="10"/>
        <v>0</v>
      </c>
      <c r="T206" s="747">
        <f>'Раздел 1'!R322</f>
        <v>0</v>
      </c>
      <c r="U206" s="385">
        <v>0</v>
      </c>
      <c r="V206" s="10">
        <f t="shared" si="11"/>
        <v>0</v>
      </c>
      <c r="W206" s="564"/>
      <c r="X206" s="557"/>
      <c r="Y206" s="557"/>
      <c r="Z206" s="557"/>
      <c r="AA206" s="557"/>
      <c r="AB206" s="557"/>
      <c r="AC206" s="557"/>
    </row>
    <row r="207" spans="1:29" s="11" customFormat="1" ht="24.75" customHeight="1" x14ac:dyDescent="0.25">
      <c r="A207" s="913" t="str">
        <f>'Раздел 1'!C323</f>
        <v>925</v>
      </c>
      <c r="B207" s="914" t="str">
        <f>'Раздел 1'!D323</f>
        <v>07</v>
      </c>
      <c r="C207" s="914" t="str">
        <f>'Раздел 1'!E323</f>
        <v>07</v>
      </c>
      <c r="D207" s="914" t="str">
        <f>'Раздел 1'!F323</f>
        <v>02</v>
      </c>
      <c r="E207" s="914" t="str">
        <f>'Раздел 1'!G323</f>
        <v>3</v>
      </c>
      <c r="F207" s="914" t="str">
        <f>'Раздел 1'!H323</f>
        <v>02</v>
      </c>
      <c r="G207" s="914" t="str">
        <f>'Раздел 1'!I323</f>
        <v>63110</v>
      </c>
      <c r="H207" s="915" t="str">
        <f>'Раздел 1'!J323</f>
        <v>244</v>
      </c>
      <c r="I207" s="62" t="str">
        <f>'Раздел 1'!K323</f>
        <v>226.00.00</v>
      </c>
      <c r="J207" s="62" t="str">
        <f>'Раздел 1'!L323</f>
        <v>000</v>
      </c>
      <c r="K207" s="62" t="str">
        <f>'Раздел 1'!M323</f>
        <v>00.00.00</v>
      </c>
      <c r="L207" s="62" t="str">
        <f>'Раздел 1'!N323</f>
        <v>500.05.0002</v>
      </c>
      <c r="M207" s="9" t="str">
        <f>'Раздел 1'!O323</f>
        <v>60.03.00</v>
      </c>
      <c r="N207" s="746">
        <f>'Раздел 1'!P323</f>
        <v>0</v>
      </c>
      <c r="O207" s="746">
        <v>0</v>
      </c>
      <c r="P207" s="10">
        <f t="shared" si="9"/>
        <v>0</v>
      </c>
      <c r="Q207" s="747">
        <f>'Раздел 1'!Q323</f>
        <v>231879.53</v>
      </c>
      <c r="R207" s="385">
        <v>231879.53</v>
      </c>
      <c r="S207" s="10">
        <f t="shared" si="10"/>
        <v>0</v>
      </c>
      <c r="T207" s="747">
        <f>'Раздел 1'!R323</f>
        <v>231879.53</v>
      </c>
      <c r="U207" s="385">
        <v>231879.53</v>
      </c>
      <c r="V207" s="10">
        <f t="shared" si="11"/>
        <v>0</v>
      </c>
      <c r="W207" s="564"/>
      <c r="X207" s="557"/>
      <c r="Y207" s="557"/>
      <c r="Z207" s="557"/>
      <c r="AA207" s="557"/>
      <c r="AB207" s="557"/>
      <c r="AC207" s="557"/>
    </row>
    <row r="208" spans="1:29" s="11" customFormat="1" ht="24.75" customHeight="1" x14ac:dyDescent="0.25">
      <c r="A208" s="913" t="str">
        <f>'Раздел 1'!C324</f>
        <v>925</v>
      </c>
      <c r="B208" s="914" t="str">
        <f>'Раздел 1'!D324</f>
        <v>07</v>
      </c>
      <c r="C208" s="914" t="str">
        <f>'Раздел 1'!E324</f>
        <v>02</v>
      </c>
      <c r="D208" s="914" t="str">
        <f>'Раздел 1'!F324</f>
        <v>02</v>
      </c>
      <c r="E208" s="914" t="str">
        <f>'Раздел 1'!G324</f>
        <v>1</v>
      </c>
      <c r="F208" s="914" t="str">
        <f>'Раздел 1'!H324</f>
        <v>02</v>
      </c>
      <c r="G208" s="914" t="str">
        <f>'Раздел 1'!I324</f>
        <v>00590</v>
      </c>
      <c r="H208" s="915" t="str">
        <f>'Раздел 1'!J324</f>
        <v>244</v>
      </c>
      <c r="I208" s="62" t="str">
        <f>'Раздел 1'!K324</f>
        <v>227.00.00</v>
      </c>
      <c r="J208" s="62" t="str">
        <f>'Раздел 1'!L324</f>
        <v>000</v>
      </c>
      <c r="K208" s="62" t="str">
        <f>'Раздел 1'!M324</f>
        <v>00.00.00</v>
      </c>
      <c r="L208" s="62" t="str">
        <f>'Раздел 1'!N324</f>
        <v>001.99.0001</v>
      </c>
      <c r="M208" s="9" t="str">
        <f>'Раздел 1'!O324</f>
        <v>50.01.00</v>
      </c>
      <c r="N208" s="746">
        <f>'Раздел 1'!P324</f>
        <v>0</v>
      </c>
      <c r="O208" s="746">
        <v>0</v>
      </c>
      <c r="P208" s="10">
        <f t="shared" si="9"/>
        <v>0</v>
      </c>
      <c r="Q208" s="747">
        <f>'Раздел 1'!Q324</f>
        <v>0</v>
      </c>
      <c r="R208" s="385">
        <v>0</v>
      </c>
      <c r="S208" s="10">
        <f t="shared" si="10"/>
        <v>0</v>
      </c>
      <c r="T208" s="747">
        <f>'Раздел 1'!R324</f>
        <v>0</v>
      </c>
      <c r="U208" s="385">
        <v>0</v>
      </c>
      <c r="V208" s="10">
        <f t="shared" si="11"/>
        <v>0</v>
      </c>
      <c r="W208" s="564"/>
      <c r="X208" s="557"/>
      <c r="Y208" s="557"/>
      <c r="Z208" s="557"/>
      <c r="AA208" s="557"/>
      <c r="AB208" s="557"/>
      <c r="AC208" s="557"/>
    </row>
    <row r="209" spans="1:29" s="11" customFormat="1" ht="24.75" customHeight="1" x14ac:dyDescent="0.25">
      <c r="A209" s="913" t="str">
        <f>'Раздел 1'!C325</f>
        <v>925</v>
      </c>
      <c r="B209" s="914" t="str">
        <f>'Раздел 1'!D325</f>
        <v>07</v>
      </c>
      <c r="C209" s="914" t="str">
        <f>'Раздел 1'!E325</f>
        <v>02</v>
      </c>
      <c r="D209" s="914" t="str">
        <f>'Раздел 1'!F325</f>
        <v>02</v>
      </c>
      <c r="E209" s="914" t="str">
        <f>'Раздел 1'!G325</f>
        <v>1</v>
      </c>
      <c r="F209" s="914" t="str">
        <f>'Раздел 1'!H325</f>
        <v>02</v>
      </c>
      <c r="G209" s="914" t="str">
        <f>'Раздел 1'!I325</f>
        <v>00590</v>
      </c>
      <c r="H209" s="915" t="str">
        <f>'Раздел 1'!J325</f>
        <v>244</v>
      </c>
      <c r="I209" s="62" t="str">
        <f>'Раздел 1'!K325</f>
        <v>227.00.00</v>
      </c>
      <c r="J209" s="62" t="str">
        <f>'Раздел 1'!L325</f>
        <v>001</v>
      </c>
      <c r="K209" s="62" t="str">
        <f>'Раздел 1'!M325</f>
        <v>00.00.00</v>
      </c>
      <c r="L209" s="62" t="str">
        <f>'Раздел 1'!N325</f>
        <v>х</v>
      </c>
      <c r="M209" s="9" t="str">
        <f>'Раздел 1'!O325</f>
        <v>50.01.00</v>
      </c>
      <c r="N209" s="746">
        <f>'Раздел 1'!P325</f>
        <v>0</v>
      </c>
      <c r="O209" s="746">
        <v>0</v>
      </c>
      <c r="P209" s="10">
        <f t="shared" si="9"/>
        <v>0</v>
      </c>
      <c r="Q209" s="747">
        <f>'Раздел 1'!Q325</f>
        <v>0</v>
      </c>
      <c r="R209" s="385">
        <v>0</v>
      </c>
      <c r="S209" s="10">
        <f t="shared" si="10"/>
        <v>0</v>
      </c>
      <c r="T209" s="747">
        <f>'Раздел 1'!R325</f>
        <v>0</v>
      </c>
      <c r="U209" s="385">
        <v>0</v>
      </c>
      <c r="V209" s="10">
        <f t="shared" si="11"/>
        <v>0</v>
      </c>
      <c r="W209" s="564"/>
      <c r="X209" s="557"/>
      <c r="Y209" s="557"/>
      <c r="Z209" s="557"/>
      <c r="AA209" s="557"/>
      <c r="AB209" s="557"/>
      <c r="AC209" s="557"/>
    </row>
    <row r="210" spans="1:29" s="11" customFormat="1" ht="24.75" customHeight="1" x14ac:dyDescent="0.25">
      <c r="A210" s="913" t="str">
        <f>'Раздел 1'!C326</f>
        <v>925</v>
      </c>
      <c r="B210" s="914" t="str">
        <f>'Раздел 1'!D326</f>
        <v>07</v>
      </c>
      <c r="C210" s="914" t="str">
        <f>'Раздел 1'!E326</f>
        <v>02</v>
      </c>
      <c r="D210" s="914" t="str">
        <f>'Раздел 1'!F326</f>
        <v>02</v>
      </c>
      <c r="E210" s="914" t="str">
        <f>'Раздел 1'!G326</f>
        <v>1</v>
      </c>
      <c r="F210" s="914" t="str">
        <f>'Раздел 1'!H326</f>
        <v>02</v>
      </c>
      <c r="G210" s="914" t="str">
        <f>'Раздел 1'!I326</f>
        <v>00590</v>
      </c>
      <c r="H210" s="915" t="str">
        <f>'Раздел 1'!J326</f>
        <v>244</v>
      </c>
      <c r="I210" s="62" t="str">
        <f>'Раздел 1'!K326</f>
        <v>227.00.00</v>
      </c>
      <c r="J210" s="62" t="str">
        <f>'Раздел 1'!L326</f>
        <v>000</v>
      </c>
      <c r="K210" s="62" t="str">
        <f>'Раздел 1'!M326</f>
        <v>00.00.00</v>
      </c>
      <c r="L210" s="62" t="str">
        <f>'Раздел 1'!N326</f>
        <v>х</v>
      </c>
      <c r="M210" s="9" t="str">
        <f>'Раздел 1'!O326</f>
        <v>20.00.02</v>
      </c>
      <c r="N210" s="746">
        <f>'Раздел 1'!P326</f>
        <v>0</v>
      </c>
      <c r="O210" s="746">
        <v>0</v>
      </c>
      <c r="P210" s="10">
        <f t="shared" si="9"/>
        <v>0</v>
      </c>
      <c r="Q210" s="747">
        <f>'Раздел 1'!Q326</f>
        <v>0</v>
      </c>
      <c r="R210" s="385">
        <v>0</v>
      </c>
      <c r="S210" s="10">
        <f t="shared" si="10"/>
        <v>0</v>
      </c>
      <c r="T210" s="747">
        <f>'Раздел 1'!R326</f>
        <v>0</v>
      </c>
      <c r="U210" s="385">
        <v>0</v>
      </c>
      <c r="V210" s="10">
        <f t="shared" si="11"/>
        <v>0</v>
      </c>
      <c r="W210" s="564"/>
      <c r="X210" s="557"/>
      <c r="Y210" s="557"/>
      <c r="Z210" s="557"/>
      <c r="AA210" s="557"/>
      <c r="AB210" s="557"/>
      <c r="AC210" s="557"/>
    </row>
    <row r="211" spans="1:29" s="11" customFormat="1" ht="24.75" customHeight="1" x14ac:dyDescent="0.25">
      <c r="A211" s="913" t="str">
        <f>'Раздел 1'!C327</f>
        <v>925</v>
      </c>
      <c r="B211" s="914" t="str">
        <f>'Раздел 1'!D327</f>
        <v>07</v>
      </c>
      <c r="C211" s="914" t="str">
        <f>'Раздел 1'!E327</f>
        <v>02</v>
      </c>
      <c r="D211" s="914" t="str">
        <f>'Раздел 1'!F327</f>
        <v>02</v>
      </c>
      <c r="E211" s="914" t="str">
        <f>'Раздел 1'!G327</f>
        <v>1</v>
      </c>
      <c r="F211" s="914" t="str">
        <f>'Раздел 1'!H327</f>
        <v>02</v>
      </c>
      <c r="G211" s="914" t="str">
        <f>'Раздел 1'!I327</f>
        <v>00590</v>
      </c>
      <c r="H211" s="915" t="str">
        <f>'Раздел 1'!J327</f>
        <v>244</v>
      </c>
      <c r="I211" s="62" t="str">
        <f>'Раздел 1'!K327</f>
        <v>227.00.00</v>
      </c>
      <c r="J211" s="62" t="str">
        <f>'Раздел 1'!L327</f>
        <v>001</v>
      </c>
      <c r="K211" s="62" t="str">
        <f>'Раздел 1'!M327</f>
        <v>00.00.00</v>
      </c>
      <c r="L211" s="62" t="str">
        <f>'Раздел 1'!N327</f>
        <v>х</v>
      </c>
      <c r="M211" s="9" t="str">
        <f>'Раздел 1'!O327</f>
        <v>20.00.02</v>
      </c>
      <c r="N211" s="746">
        <f>'Раздел 1'!P327</f>
        <v>0</v>
      </c>
      <c r="O211" s="746">
        <v>0</v>
      </c>
      <c r="P211" s="10">
        <f t="shared" si="9"/>
        <v>0</v>
      </c>
      <c r="Q211" s="747">
        <f>'Раздел 1'!Q327</f>
        <v>0</v>
      </c>
      <c r="R211" s="385">
        <v>0</v>
      </c>
      <c r="S211" s="10">
        <f t="shared" si="10"/>
        <v>0</v>
      </c>
      <c r="T211" s="747">
        <f>'Раздел 1'!R327</f>
        <v>0</v>
      </c>
      <c r="U211" s="385">
        <v>0</v>
      </c>
      <c r="V211" s="10">
        <f t="shared" si="11"/>
        <v>0</v>
      </c>
      <c r="W211" s="564"/>
      <c r="X211" s="557"/>
      <c r="Y211" s="557"/>
      <c r="Z211" s="557"/>
      <c r="AA211" s="557"/>
      <c r="AB211" s="557"/>
      <c r="AC211" s="557"/>
    </row>
    <row r="212" spans="1:29" s="11" customFormat="1" ht="24.75" customHeight="1" x14ac:dyDescent="0.25">
      <c r="A212" s="913" t="str">
        <f>'Раздел 1'!C328</f>
        <v>925</v>
      </c>
      <c r="B212" s="914" t="str">
        <f>'Раздел 1'!D328</f>
        <v>07</v>
      </c>
      <c r="C212" s="914" t="str">
        <f>'Раздел 1'!E328</f>
        <v>02</v>
      </c>
      <c r="D212" s="914" t="str">
        <f>'Раздел 1'!F328</f>
        <v>02</v>
      </c>
      <c r="E212" s="914" t="str">
        <f>'Раздел 1'!G328</f>
        <v>1</v>
      </c>
      <c r="F212" s="914" t="str">
        <f>'Раздел 1'!H328</f>
        <v>02</v>
      </c>
      <c r="G212" s="914" t="str">
        <f>'Раздел 1'!I328</f>
        <v>00590</v>
      </c>
      <c r="H212" s="915" t="str">
        <f>'Раздел 1'!J328</f>
        <v>244</v>
      </c>
      <c r="I212" s="62" t="str">
        <f>'Раздел 1'!K328</f>
        <v>228.00.00</v>
      </c>
      <c r="J212" s="62" t="str">
        <f>'Раздел 1'!L328</f>
        <v>000</v>
      </c>
      <c r="K212" s="62" t="str">
        <f>'Раздел 1'!M328</f>
        <v>00.00.00</v>
      </c>
      <c r="L212" s="62" t="str">
        <f>'Раздел 1'!N328</f>
        <v>001.99.0001</v>
      </c>
      <c r="M212" s="9" t="str">
        <f>'Раздел 1'!O328</f>
        <v>50.01.00</v>
      </c>
      <c r="N212" s="746">
        <f>'Раздел 1'!P328</f>
        <v>0</v>
      </c>
      <c r="O212" s="746">
        <v>0</v>
      </c>
      <c r="P212" s="10">
        <f t="shared" si="9"/>
        <v>0</v>
      </c>
      <c r="Q212" s="747">
        <f>'Раздел 1'!Q328</f>
        <v>0</v>
      </c>
      <c r="R212" s="385">
        <v>0</v>
      </c>
      <c r="S212" s="10">
        <f t="shared" si="10"/>
        <v>0</v>
      </c>
      <c r="T212" s="747">
        <f>'Раздел 1'!R328</f>
        <v>0</v>
      </c>
      <c r="U212" s="385">
        <v>0</v>
      </c>
      <c r="V212" s="10">
        <f t="shared" si="11"/>
        <v>0</v>
      </c>
      <c r="W212" s="564"/>
      <c r="X212" s="557"/>
      <c r="Y212" s="557"/>
      <c r="Z212" s="557"/>
      <c r="AA212" s="557"/>
      <c r="AB212" s="557"/>
      <c r="AC212" s="557"/>
    </row>
    <row r="213" spans="1:29" s="11" customFormat="1" ht="24.75" customHeight="1" x14ac:dyDescent="0.25">
      <c r="A213" s="913" t="str">
        <f>'Раздел 1'!C329</f>
        <v>925</v>
      </c>
      <c r="B213" s="914" t="str">
        <f>'Раздел 1'!D329</f>
        <v>07</v>
      </c>
      <c r="C213" s="914" t="str">
        <f>'Раздел 1'!E329</f>
        <v>02</v>
      </c>
      <c r="D213" s="914" t="str">
        <f>'Раздел 1'!F329</f>
        <v>02</v>
      </c>
      <c r="E213" s="914" t="str">
        <f>'Раздел 1'!G329</f>
        <v>1</v>
      </c>
      <c r="F213" s="914" t="str">
        <f>'Раздел 1'!H329</f>
        <v>02</v>
      </c>
      <c r="G213" s="914" t="str">
        <f>'Раздел 1'!I329</f>
        <v>00590</v>
      </c>
      <c r="H213" s="915" t="str">
        <f>'Раздел 1'!J329</f>
        <v>244</v>
      </c>
      <c r="I213" s="62" t="str">
        <f>'Раздел 1'!K329</f>
        <v>228.00.00</v>
      </c>
      <c r="J213" s="62" t="str">
        <f>'Раздел 1'!L329</f>
        <v>001</v>
      </c>
      <c r="K213" s="62" t="str">
        <f>'Раздел 1'!M329</f>
        <v>00.00.00</v>
      </c>
      <c r="L213" s="62" t="str">
        <f>'Раздел 1'!N329</f>
        <v>х</v>
      </c>
      <c r="M213" s="9" t="str">
        <f>'Раздел 1'!O329</f>
        <v>50.01.00</v>
      </c>
      <c r="N213" s="746">
        <f>'Раздел 1'!P329</f>
        <v>0</v>
      </c>
      <c r="O213" s="746">
        <v>0</v>
      </c>
      <c r="P213" s="10">
        <f t="shared" si="9"/>
        <v>0</v>
      </c>
      <c r="Q213" s="747">
        <f>'Раздел 1'!Q329</f>
        <v>0</v>
      </c>
      <c r="R213" s="385">
        <v>0</v>
      </c>
      <c r="S213" s="10">
        <f t="shared" si="10"/>
        <v>0</v>
      </c>
      <c r="T213" s="747">
        <f>'Раздел 1'!R329</f>
        <v>0</v>
      </c>
      <c r="U213" s="385">
        <v>0</v>
      </c>
      <c r="V213" s="10">
        <f t="shared" si="11"/>
        <v>0</v>
      </c>
      <c r="W213" s="564"/>
      <c r="X213" s="557"/>
      <c r="Y213" s="557"/>
      <c r="Z213" s="557"/>
      <c r="AA213" s="557"/>
      <c r="AB213" s="557"/>
      <c r="AC213" s="557"/>
    </row>
    <row r="214" spans="1:29" s="11" customFormat="1" ht="24.75" customHeight="1" x14ac:dyDescent="0.25">
      <c r="A214" s="913" t="str">
        <f>'Раздел 1'!C330</f>
        <v>925</v>
      </c>
      <c r="B214" s="914" t="str">
        <f>'Раздел 1'!D330</f>
        <v>07</v>
      </c>
      <c r="C214" s="914" t="str">
        <f>'Раздел 1'!E330</f>
        <v>02</v>
      </c>
      <c r="D214" s="914" t="str">
        <f>'Раздел 1'!F330</f>
        <v>02</v>
      </c>
      <c r="E214" s="914" t="str">
        <f>'Раздел 1'!G330</f>
        <v>1</v>
      </c>
      <c r="F214" s="914" t="str">
        <f>'Раздел 1'!H330</f>
        <v>02</v>
      </c>
      <c r="G214" s="914" t="str">
        <f>'Раздел 1'!I330</f>
        <v>00590</v>
      </c>
      <c r="H214" s="915" t="str">
        <f>'Раздел 1'!J330</f>
        <v>244</v>
      </c>
      <c r="I214" s="62" t="str">
        <f>'Раздел 1'!K330</f>
        <v>228.00.00</v>
      </c>
      <c r="J214" s="62" t="str">
        <f>'Раздел 1'!L330</f>
        <v>000</v>
      </c>
      <c r="K214" s="62" t="str">
        <f>'Раздел 1'!M330</f>
        <v>00.00.00</v>
      </c>
      <c r="L214" s="62" t="str">
        <f>'Раздел 1'!N330</f>
        <v>х</v>
      </c>
      <c r="M214" s="9" t="str">
        <f>'Раздел 1'!O330</f>
        <v>20.00.02</v>
      </c>
      <c r="N214" s="746">
        <f>'Раздел 1'!P330</f>
        <v>10569</v>
      </c>
      <c r="O214" s="746">
        <v>10569</v>
      </c>
      <c r="P214" s="10">
        <f t="shared" si="9"/>
        <v>0</v>
      </c>
      <c r="Q214" s="747">
        <f>'Раздел 1'!Q330</f>
        <v>8997.5</v>
      </c>
      <c r="R214" s="385">
        <v>8997.5</v>
      </c>
      <c r="S214" s="10">
        <f t="shared" si="10"/>
        <v>0</v>
      </c>
      <c r="T214" s="747">
        <f>'Раздел 1'!R330</f>
        <v>8997.5</v>
      </c>
      <c r="U214" s="385">
        <v>8997.5</v>
      </c>
      <c r="V214" s="10">
        <f t="shared" si="11"/>
        <v>0</v>
      </c>
      <c r="W214" s="564"/>
      <c r="X214" s="557"/>
      <c r="Y214" s="557"/>
      <c r="Z214" s="557"/>
      <c r="AA214" s="557"/>
      <c r="AB214" s="557"/>
      <c r="AC214" s="557"/>
    </row>
    <row r="215" spans="1:29" s="11" customFormat="1" ht="24.75" customHeight="1" x14ac:dyDescent="0.25">
      <c r="A215" s="913" t="str">
        <f>'Раздел 1'!C331</f>
        <v>925</v>
      </c>
      <c r="B215" s="914" t="str">
        <f>'Раздел 1'!D331</f>
        <v>07</v>
      </c>
      <c r="C215" s="914" t="str">
        <f>'Раздел 1'!E331</f>
        <v>02</v>
      </c>
      <c r="D215" s="914" t="str">
        <f>'Раздел 1'!F331</f>
        <v>02</v>
      </c>
      <c r="E215" s="914" t="str">
        <f>'Раздел 1'!G331</f>
        <v>1</v>
      </c>
      <c r="F215" s="914" t="str">
        <f>'Раздел 1'!H331</f>
        <v>02</v>
      </c>
      <c r="G215" s="914" t="str">
        <f>'Раздел 1'!I331</f>
        <v>00590</v>
      </c>
      <c r="H215" s="915" t="str">
        <f>'Раздел 1'!J331</f>
        <v>244</v>
      </c>
      <c r="I215" s="62" t="str">
        <f>'Раздел 1'!K331</f>
        <v>228.00.00</v>
      </c>
      <c r="J215" s="62" t="str">
        <f>'Раздел 1'!L331</f>
        <v>001</v>
      </c>
      <c r="K215" s="62" t="str">
        <f>'Раздел 1'!M331</f>
        <v>00.00.00</v>
      </c>
      <c r="L215" s="62" t="str">
        <f>'Раздел 1'!N331</f>
        <v>х</v>
      </c>
      <c r="M215" s="9" t="str">
        <f>'Раздел 1'!O331</f>
        <v>20.00.02</v>
      </c>
      <c r="N215" s="746">
        <f>'Раздел 1'!P331</f>
        <v>0</v>
      </c>
      <c r="O215" s="746">
        <v>0</v>
      </c>
      <c r="P215" s="10">
        <f t="shared" si="9"/>
        <v>0</v>
      </c>
      <c r="Q215" s="747">
        <f>'Раздел 1'!Q331</f>
        <v>0</v>
      </c>
      <c r="R215" s="385">
        <v>0</v>
      </c>
      <c r="S215" s="10">
        <f t="shared" si="10"/>
        <v>0</v>
      </c>
      <c r="T215" s="747">
        <f>'Раздел 1'!R331</f>
        <v>0</v>
      </c>
      <c r="U215" s="385">
        <v>0</v>
      </c>
      <c r="V215" s="10">
        <f t="shared" si="11"/>
        <v>0</v>
      </c>
      <c r="W215" s="564"/>
      <c r="X215" s="557"/>
      <c r="Y215" s="557"/>
      <c r="Z215" s="557"/>
      <c r="AA215" s="557"/>
      <c r="AB215" s="557"/>
      <c r="AC215" s="557"/>
    </row>
    <row r="216" spans="1:29" s="11" customFormat="1" ht="24.75" customHeight="1" x14ac:dyDescent="0.25">
      <c r="A216" s="913" t="str">
        <f>'Раздел 1'!C332</f>
        <v>925</v>
      </c>
      <c r="B216" s="914" t="str">
        <f>'Раздел 1'!D332</f>
        <v>07</v>
      </c>
      <c r="C216" s="914" t="str">
        <f>'Раздел 1'!E332</f>
        <v>02</v>
      </c>
      <c r="D216" s="914" t="str">
        <f>'Раздел 1'!F332</f>
        <v>02</v>
      </c>
      <c r="E216" s="914" t="str">
        <f>'Раздел 1'!G332</f>
        <v>1</v>
      </c>
      <c r="F216" s="914" t="str">
        <f>'Раздел 1'!H332</f>
        <v>02</v>
      </c>
      <c r="G216" s="914" t="str">
        <f>'Раздел 1'!I332</f>
        <v>00590</v>
      </c>
      <c r="H216" s="915" t="str">
        <f>'Раздел 1'!J332</f>
        <v>244</v>
      </c>
      <c r="I216" s="62" t="str">
        <f>'Раздел 1'!K332</f>
        <v>228.00.00</v>
      </c>
      <c r="J216" s="62" t="str">
        <f>'Раздел 1'!L332</f>
        <v>000</v>
      </c>
      <c r="K216" s="62" t="str">
        <f>'Раздел 1'!M332</f>
        <v>00.00.00</v>
      </c>
      <c r="L216" s="62" t="str">
        <f>'Раздел 1'!N332</f>
        <v>х</v>
      </c>
      <c r="M216" s="9" t="str">
        <f>'Раздел 1'!O332</f>
        <v>20.00.04</v>
      </c>
      <c r="N216" s="746">
        <f>'Раздел 1'!P332</f>
        <v>0</v>
      </c>
      <c r="O216" s="746">
        <v>0</v>
      </c>
      <c r="P216" s="10">
        <f t="shared" si="9"/>
        <v>0</v>
      </c>
      <c r="Q216" s="747">
        <f>'Раздел 1'!Q332</f>
        <v>0</v>
      </c>
      <c r="R216" s="385">
        <v>0</v>
      </c>
      <c r="S216" s="10">
        <f t="shared" si="10"/>
        <v>0</v>
      </c>
      <c r="T216" s="747">
        <f>'Раздел 1'!R332</f>
        <v>0</v>
      </c>
      <c r="U216" s="385">
        <v>0</v>
      </c>
      <c r="V216" s="10">
        <f t="shared" si="11"/>
        <v>0</v>
      </c>
      <c r="W216" s="564"/>
      <c r="X216" s="557"/>
      <c r="Y216" s="557"/>
      <c r="Z216" s="557"/>
      <c r="AA216" s="557"/>
      <c r="AB216" s="557"/>
      <c r="AC216" s="557"/>
    </row>
    <row r="217" spans="1:29" s="11" customFormat="1" ht="24.75" customHeight="1" x14ac:dyDescent="0.25">
      <c r="A217" s="913" t="str">
        <f>'Раздел 1'!C333</f>
        <v>925</v>
      </c>
      <c r="B217" s="914" t="str">
        <f>'Раздел 1'!D333</f>
        <v>07</v>
      </c>
      <c r="C217" s="914" t="str">
        <f>'Раздел 1'!E333</f>
        <v>02</v>
      </c>
      <c r="D217" s="914" t="str">
        <f>'Раздел 1'!F333</f>
        <v>02</v>
      </c>
      <c r="E217" s="914" t="str">
        <f>'Раздел 1'!G333</f>
        <v>1</v>
      </c>
      <c r="F217" s="914" t="str">
        <f>'Раздел 1'!H333</f>
        <v>02</v>
      </c>
      <c r="G217" s="914" t="str">
        <f>'Раздел 1'!I333</f>
        <v>10200</v>
      </c>
      <c r="H217" s="915" t="str">
        <f>'Раздел 1'!J333</f>
        <v>244</v>
      </c>
      <c r="I217" s="62" t="str">
        <f>'Раздел 1'!K333</f>
        <v>228.00.00</v>
      </c>
      <c r="J217" s="62" t="str">
        <f>'Раздел 1'!L333</f>
        <v>000</v>
      </c>
      <c r="K217" s="62" t="str">
        <f>'Раздел 1'!M333</f>
        <v>00.00.00</v>
      </c>
      <c r="L217" s="62" t="str">
        <f>'Раздел 1'!N333</f>
        <v>020.00.0016</v>
      </c>
      <c r="M217" s="9" t="str">
        <f>'Раздел 1'!O333</f>
        <v>60.01.00</v>
      </c>
      <c r="N217" s="746">
        <f>'Раздел 1'!P333</f>
        <v>0</v>
      </c>
      <c r="O217" s="746">
        <v>0</v>
      </c>
      <c r="P217" s="10">
        <f t="shared" si="9"/>
        <v>0</v>
      </c>
      <c r="Q217" s="747">
        <f>'Раздел 1'!Q333</f>
        <v>0</v>
      </c>
      <c r="R217" s="385">
        <v>0</v>
      </c>
      <c r="S217" s="10">
        <f t="shared" si="10"/>
        <v>0</v>
      </c>
      <c r="T217" s="747">
        <f>'Раздел 1'!R333</f>
        <v>0</v>
      </c>
      <c r="U217" s="385">
        <v>0</v>
      </c>
      <c r="V217" s="10">
        <f t="shared" si="11"/>
        <v>0</v>
      </c>
      <c r="W217" s="564"/>
      <c r="X217" s="557"/>
      <c r="Y217" s="557"/>
      <c r="Z217" s="557"/>
      <c r="AA217" s="557"/>
      <c r="AB217" s="557"/>
      <c r="AC217" s="557"/>
    </row>
    <row r="218" spans="1:29" s="11" customFormat="1" ht="24.75" customHeight="1" x14ac:dyDescent="0.25">
      <c r="A218" s="913">
        <f>'Раздел 1'!C334</f>
        <v>0</v>
      </c>
      <c r="B218" s="914">
        <f>'Раздел 1'!D334</f>
        <v>0</v>
      </c>
      <c r="C218" s="914">
        <f>'Раздел 1'!E334</f>
        <v>0</v>
      </c>
      <c r="D218" s="914">
        <f>'Раздел 1'!F334</f>
        <v>0</v>
      </c>
      <c r="E218" s="914">
        <f>'Раздел 1'!G334</f>
        <v>0</v>
      </c>
      <c r="F218" s="914">
        <f>'Раздел 1'!H334</f>
        <v>0</v>
      </c>
      <c r="G218" s="914">
        <f>'Раздел 1'!I334</f>
        <v>0</v>
      </c>
      <c r="H218" s="915">
        <f>'Раздел 1'!J334</f>
        <v>0</v>
      </c>
      <c r="I218" s="62" t="str">
        <f>'Раздел 1'!K334</f>
        <v>228.00.00</v>
      </c>
      <c r="J218" s="62" t="str">
        <f>'Раздел 1'!L334</f>
        <v>000</v>
      </c>
      <c r="K218" s="62" t="str">
        <f>'Раздел 1'!M334</f>
        <v>00.00.00</v>
      </c>
      <c r="L218" s="62" t="str">
        <f>'Раздел 1'!N334</f>
        <v>020.00.ХХХ</v>
      </c>
      <c r="M218" s="9" t="str">
        <f>'Раздел 1'!O334</f>
        <v>60.01.00</v>
      </c>
      <c r="N218" s="746">
        <f>'Раздел 1'!P334</f>
        <v>0</v>
      </c>
      <c r="O218" s="746">
        <v>0</v>
      </c>
      <c r="P218" s="10">
        <f t="shared" si="9"/>
        <v>0</v>
      </c>
      <c r="Q218" s="747">
        <f>'Раздел 1'!Q334</f>
        <v>0</v>
      </c>
      <c r="R218" s="385">
        <v>0</v>
      </c>
      <c r="S218" s="10">
        <f t="shared" si="10"/>
        <v>0</v>
      </c>
      <c r="T218" s="747">
        <f>'Раздел 1'!R334</f>
        <v>0</v>
      </c>
      <c r="U218" s="385">
        <v>0</v>
      </c>
      <c r="V218" s="10">
        <f t="shared" si="11"/>
        <v>0</v>
      </c>
      <c r="W218" s="564"/>
      <c r="X218" s="557"/>
      <c r="Y218" s="557"/>
      <c r="Z218" s="557"/>
      <c r="AA218" s="557"/>
      <c r="AB218" s="557"/>
      <c r="AC218" s="557"/>
    </row>
    <row r="219" spans="1:29" s="11" customFormat="1" ht="24.75" customHeight="1" x14ac:dyDescent="0.25">
      <c r="A219" s="913">
        <f>'Раздел 1'!C335</f>
        <v>0</v>
      </c>
      <c r="B219" s="914">
        <f>'Раздел 1'!D335</f>
        <v>0</v>
      </c>
      <c r="C219" s="914">
        <f>'Раздел 1'!E335</f>
        <v>0</v>
      </c>
      <c r="D219" s="914">
        <f>'Раздел 1'!F335</f>
        <v>0</v>
      </c>
      <c r="E219" s="914">
        <f>'Раздел 1'!G335</f>
        <v>0</v>
      </c>
      <c r="F219" s="914">
        <f>'Раздел 1'!H335</f>
        <v>0</v>
      </c>
      <c r="G219" s="914">
        <f>'Раздел 1'!I335</f>
        <v>0</v>
      </c>
      <c r="H219" s="915">
        <f>'Раздел 1'!J335</f>
        <v>0</v>
      </c>
      <c r="I219" s="62" t="str">
        <f>'Раздел 1'!K335</f>
        <v>228.00.00</v>
      </c>
      <c r="J219" s="62" t="str">
        <f>'Раздел 1'!L335</f>
        <v>000</v>
      </c>
      <c r="K219" s="62" t="str">
        <f>'Раздел 1'!M335</f>
        <v>00.00.00</v>
      </c>
      <c r="L219" s="62" t="str">
        <f>'Раздел 1'!N335</f>
        <v>020.00.ХХХ</v>
      </c>
      <c r="M219" s="9" t="str">
        <f>'Раздел 1'!O335</f>
        <v>60.01.00</v>
      </c>
      <c r="N219" s="746">
        <f>'Раздел 1'!P335</f>
        <v>0</v>
      </c>
      <c r="O219" s="746">
        <v>0</v>
      </c>
      <c r="P219" s="10">
        <f t="shared" si="9"/>
        <v>0</v>
      </c>
      <c r="Q219" s="747">
        <f>'Раздел 1'!Q335</f>
        <v>0</v>
      </c>
      <c r="R219" s="385">
        <v>0</v>
      </c>
      <c r="S219" s="10">
        <f t="shared" si="10"/>
        <v>0</v>
      </c>
      <c r="T219" s="747">
        <f>'Раздел 1'!R335</f>
        <v>0</v>
      </c>
      <c r="U219" s="385">
        <v>0</v>
      </c>
      <c r="V219" s="10">
        <f t="shared" si="11"/>
        <v>0</v>
      </c>
      <c r="W219" s="564"/>
      <c r="X219" s="557"/>
      <c r="Y219" s="557"/>
      <c r="Z219" s="557"/>
      <c r="AA219" s="557"/>
      <c r="AB219" s="557"/>
      <c r="AC219" s="557"/>
    </row>
    <row r="220" spans="1:29" s="11" customFormat="1" ht="24.75" customHeight="1" x14ac:dyDescent="0.25">
      <c r="A220" s="913" t="str">
        <f>'Раздел 1'!C336</f>
        <v>925</v>
      </c>
      <c r="B220" s="914" t="str">
        <f>'Раздел 1'!D336</f>
        <v>07</v>
      </c>
      <c r="C220" s="914" t="str">
        <f>'Раздел 1'!E336</f>
        <v>02</v>
      </c>
      <c r="D220" s="914" t="str">
        <f>'Раздел 1'!F336</f>
        <v>06</v>
      </c>
      <c r="E220" s="914" t="str">
        <f>'Раздел 1'!G336</f>
        <v>2</v>
      </c>
      <c r="F220" s="914" t="str">
        <f>'Раздел 1'!H336</f>
        <v>01</v>
      </c>
      <c r="G220" s="914" t="str">
        <f>'Раздел 1'!I336</f>
        <v>S0460</v>
      </c>
      <c r="H220" s="915" t="str">
        <f>'Раздел 1'!J336</f>
        <v>244</v>
      </c>
      <c r="I220" s="62" t="str">
        <f>'Раздел 1'!K336</f>
        <v>228.00.00</v>
      </c>
      <c r="J220" s="62" t="str">
        <f>'Раздел 1'!L336</f>
        <v>000</v>
      </c>
      <c r="K220" s="62" t="str">
        <f>'Раздел 1'!M336</f>
        <v>00.00.00</v>
      </c>
      <c r="L220" s="62" t="str">
        <f>'Раздел 1'!N336</f>
        <v>060.00.0006</v>
      </c>
      <c r="M220" s="9" t="str">
        <f>'Раздел 1'!O336</f>
        <v>60.01.00</v>
      </c>
      <c r="N220" s="746">
        <f>'Раздел 1'!P336</f>
        <v>0</v>
      </c>
      <c r="O220" s="746">
        <v>0</v>
      </c>
      <c r="P220" s="10">
        <f t="shared" si="9"/>
        <v>0</v>
      </c>
      <c r="Q220" s="747">
        <f>'Раздел 1'!Q336</f>
        <v>0</v>
      </c>
      <c r="R220" s="385">
        <v>0</v>
      </c>
      <c r="S220" s="10">
        <f t="shared" si="10"/>
        <v>0</v>
      </c>
      <c r="T220" s="747">
        <f>'Раздел 1'!R336</f>
        <v>0</v>
      </c>
      <c r="U220" s="385">
        <v>0</v>
      </c>
      <c r="V220" s="10">
        <f t="shared" si="11"/>
        <v>0</v>
      </c>
      <c r="W220" s="564"/>
      <c r="X220" s="557"/>
      <c r="Y220" s="557"/>
      <c r="Z220" s="557"/>
      <c r="AA220" s="557"/>
      <c r="AB220" s="557"/>
      <c r="AC220" s="557"/>
    </row>
    <row r="221" spans="1:29" s="11" customFormat="1" ht="24.75" customHeight="1" x14ac:dyDescent="0.25">
      <c r="A221" s="913" t="str">
        <f>'Раздел 1'!C337</f>
        <v>925</v>
      </c>
      <c r="B221" s="914" t="str">
        <f>'Раздел 1'!D337</f>
        <v>07</v>
      </c>
      <c r="C221" s="914" t="str">
        <f>'Раздел 1'!E337</f>
        <v>02</v>
      </c>
      <c r="D221" s="914" t="str">
        <f>'Раздел 1'!F337</f>
        <v>06</v>
      </c>
      <c r="E221" s="914" t="str">
        <f>'Раздел 1'!G337</f>
        <v>2</v>
      </c>
      <c r="F221" s="914" t="str">
        <f>'Раздел 1'!H337</f>
        <v>01</v>
      </c>
      <c r="G221" s="914" t="str">
        <f>'Раздел 1'!I337</f>
        <v>S0460</v>
      </c>
      <c r="H221" s="915" t="str">
        <f>'Раздел 1'!J337</f>
        <v>244</v>
      </c>
      <c r="I221" s="62" t="str">
        <f>'Раздел 1'!K337</f>
        <v>228.00.00</v>
      </c>
      <c r="J221" s="62" t="str">
        <f>'Раздел 1'!L337</f>
        <v>000</v>
      </c>
      <c r="K221" s="62" t="str">
        <f>'Раздел 1'!M337</f>
        <v>00.00.00</v>
      </c>
      <c r="L221" s="62" t="str">
        <f>'Раздел 1'!N337</f>
        <v>500.03.0002</v>
      </c>
      <c r="M221" s="9" t="str">
        <f>'Раздел 1'!O337</f>
        <v>60.03.00</v>
      </c>
      <c r="N221" s="746">
        <f>'Раздел 1'!P337</f>
        <v>0</v>
      </c>
      <c r="O221" s="746">
        <v>0</v>
      </c>
      <c r="P221" s="10">
        <f t="shared" si="9"/>
        <v>0</v>
      </c>
      <c r="Q221" s="747">
        <f>'Раздел 1'!Q337</f>
        <v>0</v>
      </c>
      <c r="R221" s="385">
        <v>0</v>
      </c>
      <c r="S221" s="10">
        <f t="shared" si="10"/>
        <v>0</v>
      </c>
      <c r="T221" s="747">
        <f>'Раздел 1'!R337</f>
        <v>0</v>
      </c>
      <c r="U221" s="385">
        <v>0</v>
      </c>
      <c r="V221" s="10">
        <f t="shared" si="11"/>
        <v>0</v>
      </c>
      <c r="W221" s="564"/>
      <c r="X221" s="557"/>
      <c r="Y221" s="557"/>
      <c r="Z221" s="557"/>
      <c r="AA221" s="557"/>
      <c r="AB221" s="557"/>
      <c r="AC221" s="557"/>
    </row>
    <row r="222" spans="1:29" s="11" customFormat="1" ht="24.75" customHeight="1" x14ac:dyDescent="0.25">
      <c r="A222" s="913" t="str">
        <f>'Раздел 1'!C338</f>
        <v>925</v>
      </c>
      <c r="B222" s="914" t="str">
        <f>'Раздел 1'!D338</f>
        <v>07</v>
      </c>
      <c r="C222" s="914" t="str">
        <f>'Раздел 1'!E338</f>
        <v>02</v>
      </c>
      <c r="D222" s="914" t="str">
        <f>'Раздел 1'!F338</f>
        <v>02</v>
      </c>
      <c r="E222" s="914" t="str">
        <f>'Раздел 1'!G338</f>
        <v>3</v>
      </c>
      <c r="F222" s="914" t="str">
        <f>'Раздел 1'!H338</f>
        <v>01</v>
      </c>
      <c r="G222" s="914" t="str">
        <f>'Раздел 1'!I338</f>
        <v>62500</v>
      </c>
      <c r="H222" s="915" t="str">
        <f>'Раздел 1'!J338</f>
        <v>244</v>
      </c>
      <c r="I222" s="62" t="str">
        <f>'Раздел 1'!K338</f>
        <v>228.00.00</v>
      </c>
      <c r="J222" s="62" t="str">
        <f>'Раздел 1'!L338</f>
        <v>000</v>
      </c>
      <c r="K222" s="62" t="str">
        <f>'Раздел 1'!M338</f>
        <v>00.00.00</v>
      </c>
      <c r="L222" s="62" t="str">
        <f>'Раздел 1'!N338</f>
        <v>500.02.0003</v>
      </c>
      <c r="M222" s="9" t="str">
        <f>'Раздел 1'!O338</f>
        <v>60.03.00</v>
      </c>
      <c r="N222" s="746">
        <f>'Раздел 1'!P338</f>
        <v>0</v>
      </c>
      <c r="O222" s="746">
        <v>0</v>
      </c>
      <c r="P222" s="10">
        <f t="shared" si="9"/>
        <v>0</v>
      </c>
      <c r="Q222" s="747">
        <f>'Раздел 1'!Q338</f>
        <v>0</v>
      </c>
      <c r="R222" s="385">
        <v>0</v>
      </c>
      <c r="S222" s="10">
        <f t="shared" si="10"/>
        <v>0</v>
      </c>
      <c r="T222" s="747">
        <f>'Раздел 1'!R338</f>
        <v>0</v>
      </c>
      <c r="U222" s="385">
        <v>0</v>
      </c>
      <c r="V222" s="10">
        <f t="shared" si="11"/>
        <v>0</v>
      </c>
      <c r="W222" s="564"/>
      <c r="X222" s="557"/>
      <c r="Y222" s="557"/>
      <c r="Z222" s="557"/>
      <c r="AA222" s="557"/>
      <c r="AB222" s="557"/>
      <c r="AC222" s="557"/>
    </row>
    <row r="223" spans="1:29" s="11" customFormat="1" ht="24.75" customHeight="1" x14ac:dyDescent="0.25">
      <c r="A223" s="913" t="str">
        <f>'Раздел 1'!C339</f>
        <v>925</v>
      </c>
      <c r="B223" s="914" t="str">
        <f>'Раздел 1'!D339</f>
        <v>07</v>
      </c>
      <c r="C223" s="914" t="str">
        <f>'Раздел 1'!E339</f>
        <v>02</v>
      </c>
      <c r="D223" s="914" t="str">
        <f>'Раздел 1'!F339</f>
        <v>02</v>
      </c>
      <c r="E223" s="914" t="str">
        <f>'Раздел 1'!G339</f>
        <v>1</v>
      </c>
      <c r="F223" s="914" t="str">
        <f>'Раздел 1'!H339</f>
        <v>02</v>
      </c>
      <c r="G223" s="914" t="str">
        <f>'Раздел 1'!I339</f>
        <v>60860</v>
      </c>
      <c r="H223" s="915" t="str">
        <f>'Раздел 1'!J339</f>
        <v>244</v>
      </c>
      <c r="I223" s="62" t="str">
        <f>'Раздел 1'!K339</f>
        <v>310.00.00</v>
      </c>
      <c r="J223" s="62" t="str">
        <f>'Раздел 1'!L339</f>
        <v>000</v>
      </c>
      <c r="K223" s="62" t="str">
        <f>'Раздел 1'!M339</f>
        <v>00.00.00</v>
      </c>
      <c r="L223" s="62" t="str">
        <f>'Раздел 1'!N339</f>
        <v>001.07.0002</v>
      </c>
      <c r="M223" s="9" t="str">
        <f>'Раздел 1'!O339</f>
        <v>50.03.00</v>
      </c>
      <c r="N223" s="746">
        <f>'Раздел 1'!P339</f>
        <v>812989.94</v>
      </c>
      <c r="O223" s="746">
        <v>812989.94</v>
      </c>
      <c r="P223" s="10">
        <f t="shared" si="9"/>
        <v>0</v>
      </c>
      <c r="Q223" s="747">
        <f>'Раздел 1'!Q339</f>
        <v>825906.42</v>
      </c>
      <c r="R223" s="385">
        <v>825906.42</v>
      </c>
      <c r="S223" s="10">
        <f t="shared" si="10"/>
        <v>0</v>
      </c>
      <c r="T223" s="747">
        <f>'Раздел 1'!R339</f>
        <v>825906.42</v>
      </c>
      <c r="U223" s="385">
        <v>825906.42</v>
      </c>
      <c r="V223" s="10">
        <f t="shared" si="11"/>
        <v>0</v>
      </c>
      <c r="W223" s="564"/>
      <c r="X223" s="557"/>
      <c r="Y223" s="557"/>
      <c r="Z223" s="557"/>
      <c r="AA223" s="557"/>
      <c r="AB223" s="557"/>
      <c r="AC223" s="557"/>
    </row>
    <row r="224" spans="1:29" s="11" customFormat="1" ht="24.75" customHeight="1" x14ac:dyDescent="0.25">
      <c r="A224" s="913" t="str">
        <f>'Раздел 1'!C340</f>
        <v>925</v>
      </c>
      <c r="B224" s="914" t="str">
        <f>'Раздел 1'!D340</f>
        <v>07</v>
      </c>
      <c r="C224" s="914" t="str">
        <f>'Раздел 1'!E340</f>
        <v>02</v>
      </c>
      <c r="D224" s="914" t="str">
        <f>'Раздел 1'!F340</f>
        <v>02</v>
      </c>
      <c r="E224" s="914" t="str">
        <f>'Раздел 1'!G340</f>
        <v>1</v>
      </c>
      <c r="F224" s="914" t="str">
        <f>'Раздел 1'!H340</f>
        <v>02</v>
      </c>
      <c r="G224" s="914" t="str">
        <f>'Раздел 1'!I340</f>
        <v>60860</v>
      </c>
      <c r="H224" s="915" t="str">
        <f>'Раздел 1'!J340</f>
        <v>244</v>
      </c>
      <c r="I224" s="62" t="str">
        <f>'Раздел 1'!K340</f>
        <v>310.00.00</v>
      </c>
      <c r="J224" s="62" t="str">
        <f>'Раздел 1'!L340</f>
        <v>001</v>
      </c>
      <c r="K224" s="62" t="str">
        <f>'Раздел 1'!M340</f>
        <v>00.00.00</v>
      </c>
      <c r="L224" s="62" t="str">
        <f>'Раздел 1'!N340</f>
        <v>х</v>
      </c>
      <c r="M224" s="9" t="str">
        <f>'Раздел 1'!O340</f>
        <v>50.03.00</v>
      </c>
      <c r="N224" s="746">
        <f>'Раздел 1'!P340</f>
        <v>0</v>
      </c>
      <c r="O224" s="746">
        <v>0</v>
      </c>
      <c r="P224" s="10">
        <f t="shared" si="9"/>
        <v>0</v>
      </c>
      <c r="Q224" s="747">
        <f>'Раздел 1'!Q340</f>
        <v>0</v>
      </c>
      <c r="R224" s="385">
        <v>0</v>
      </c>
      <c r="S224" s="10">
        <f t="shared" si="10"/>
        <v>0</v>
      </c>
      <c r="T224" s="747">
        <f>'Раздел 1'!R340</f>
        <v>0</v>
      </c>
      <c r="U224" s="385">
        <v>0</v>
      </c>
      <c r="V224" s="10">
        <f t="shared" si="11"/>
        <v>0</v>
      </c>
      <c r="W224" s="564"/>
      <c r="X224" s="557"/>
      <c r="Y224" s="557"/>
      <c r="Z224" s="557"/>
      <c r="AA224" s="557"/>
      <c r="AB224" s="557"/>
      <c r="AC224" s="557"/>
    </row>
    <row r="225" spans="1:29" s="11" customFormat="1" ht="24.75" customHeight="1" x14ac:dyDescent="0.25">
      <c r="A225" s="913" t="str">
        <f>'Раздел 1'!C341</f>
        <v>925</v>
      </c>
      <c r="B225" s="914" t="str">
        <f>'Раздел 1'!D341</f>
        <v>07</v>
      </c>
      <c r="C225" s="914" t="str">
        <f>'Раздел 1'!E341</f>
        <v>02</v>
      </c>
      <c r="D225" s="914" t="str">
        <f>'Раздел 1'!F341</f>
        <v>02</v>
      </c>
      <c r="E225" s="914" t="str">
        <f>'Раздел 1'!G341</f>
        <v>1</v>
      </c>
      <c r="F225" s="914" t="str">
        <f>'Раздел 1'!H341</f>
        <v>02</v>
      </c>
      <c r="G225" s="914" t="str">
        <f>'Раздел 1'!I341</f>
        <v>00590</v>
      </c>
      <c r="H225" s="915" t="str">
        <f>'Раздел 1'!J341</f>
        <v>244</v>
      </c>
      <c r="I225" s="62" t="str">
        <f>'Раздел 1'!K341</f>
        <v>310.00.00</v>
      </c>
      <c r="J225" s="62" t="str">
        <f>'Раздел 1'!L341</f>
        <v>000</v>
      </c>
      <c r="K225" s="62" t="str">
        <f>'Раздел 1'!M341</f>
        <v>00.00.00</v>
      </c>
      <c r="L225" s="62" t="str">
        <f>'Раздел 1'!N341</f>
        <v>001.04.0001</v>
      </c>
      <c r="M225" s="9" t="str">
        <f>'Раздел 1'!O341</f>
        <v>50.01.00</v>
      </c>
      <c r="N225" s="746">
        <f>'Раздел 1'!P341</f>
        <v>15496</v>
      </c>
      <c r="O225" s="746">
        <v>15496</v>
      </c>
      <c r="P225" s="10">
        <f t="shared" si="9"/>
        <v>0</v>
      </c>
      <c r="Q225" s="747">
        <f>'Раздел 1'!Q341</f>
        <v>0</v>
      </c>
      <c r="R225" s="385">
        <v>0</v>
      </c>
      <c r="S225" s="10">
        <f t="shared" si="10"/>
        <v>0</v>
      </c>
      <c r="T225" s="747">
        <f>'Раздел 1'!R341</f>
        <v>0</v>
      </c>
      <c r="U225" s="385">
        <v>0</v>
      </c>
      <c r="V225" s="10">
        <f t="shared" si="11"/>
        <v>0</v>
      </c>
      <c r="W225" s="564"/>
      <c r="X225" s="557"/>
      <c r="Y225" s="557"/>
      <c r="Z225" s="557"/>
      <c r="AA225" s="557"/>
      <c r="AB225" s="557"/>
      <c r="AC225" s="557"/>
    </row>
    <row r="226" spans="1:29" s="11" customFormat="1" ht="24.75" customHeight="1" x14ac:dyDescent="0.25">
      <c r="A226" s="913" t="str">
        <f>'Раздел 1'!C342</f>
        <v>925</v>
      </c>
      <c r="B226" s="914" t="str">
        <f>'Раздел 1'!D342</f>
        <v>07</v>
      </c>
      <c r="C226" s="914" t="str">
        <f>'Раздел 1'!E342</f>
        <v>02</v>
      </c>
      <c r="D226" s="914" t="str">
        <f>'Раздел 1'!F342</f>
        <v>02</v>
      </c>
      <c r="E226" s="914" t="str">
        <f>'Раздел 1'!G342</f>
        <v>1</v>
      </c>
      <c r="F226" s="914" t="str">
        <f>'Раздел 1'!H342</f>
        <v>02</v>
      </c>
      <c r="G226" s="914" t="str">
        <f>'Раздел 1'!I342</f>
        <v>00590</v>
      </c>
      <c r="H226" s="915" t="str">
        <f>'Раздел 1'!J342</f>
        <v>244</v>
      </c>
      <c r="I226" s="62" t="str">
        <f>'Раздел 1'!K342</f>
        <v>310.00.00</v>
      </c>
      <c r="J226" s="62" t="str">
        <f>'Раздел 1'!L342</f>
        <v>001</v>
      </c>
      <c r="K226" s="62" t="str">
        <f>'Раздел 1'!M342</f>
        <v>00.00.00</v>
      </c>
      <c r="L226" s="62" t="str">
        <f>'Раздел 1'!N342</f>
        <v>х</v>
      </c>
      <c r="M226" s="9" t="str">
        <f>'Раздел 1'!O342</f>
        <v>50.01.00</v>
      </c>
      <c r="N226" s="746">
        <f>'Раздел 1'!P342</f>
        <v>0</v>
      </c>
      <c r="O226" s="746">
        <v>0</v>
      </c>
      <c r="P226" s="10">
        <f t="shared" si="9"/>
        <v>0</v>
      </c>
      <c r="Q226" s="747">
        <f>'Раздел 1'!Q342</f>
        <v>0</v>
      </c>
      <c r="R226" s="385">
        <v>0</v>
      </c>
      <c r="S226" s="10">
        <f t="shared" si="10"/>
        <v>0</v>
      </c>
      <c r="T226" s="747">
        <f>'Раздел 1'!R342</f>
        <v>0</v>
      </c>
      <c r="U226" s="385">
        <v>0</v>
      </c>
      <c r="V226" s="10">
        <f t="shared" si="11"/>
        <v>0</v>
      </c>
      <c r="W226" s="564"/>
      <c r="X226" s="557"/>
      <c r="Y226" s="557"/>
      <c r="Z226" s="557"/>
      <c r="AA226" s="557"/>
      <c r="AB226" s="557"/>
      <c r="AC226" s="557"/>
    </row>
    <row r="227" spans="1:29" s="11" customFormat="1" ht="24.75" customHeight="1" x14ac:dyDescent="0.25">
      <c r="A227" s="913" t="str">
        <f>'Раздел 1'!C343</f>
        <v>925</v>
      </c>
      <c r="B227" s="914" t="str">
        <f>'Раздел 1'!D343</f>
        <v>07</v>
      </c>
      <c r="C227" s="914" t="str">
        <f>'Раздел 1'!E343</f>
        <v>02</v>
      </c>
      <c r="D227" s="914" t="str">
        <f>'Раздел 1'!F343</f>
        <v>02</v>
      </c>
      <c r="E227" s="914" t="str">
        <f>'Раздел 1'!G343</f>
        <v>1</v>
      </c>
      <c r="F227" s="914" t="str">
        <f>'Раздел 1'!H343</f>
        <v>02</v>
      </c>
      <c r="G227" s="914" t="str">
        <f>'Раздел 1'!I343</f>
        <v>00590</v>
      </c>
      <c r="H227" s="915" t="str">
        <f>'Раздел 1'!J343</f>
        <v>244</v>
      </c>
      <c r="I227" s="62" t="str">
        <f>'Раздел 1'!K343</f>
        <v>310.00.00</v>
      </c>
      <c r="J227" s="62" t="str">
        <f>'Раздел 1'!L343</f>
        <v>000</v>
      </c>
      <c r="K227" s="62" t="str">
        <f>'Раздел 1'!M343</f>
        <v>00.00.00</v>
      </c>
      <c r="L227" s="62" t="str">
        <f>'Раздел 1'!N343</f>
        <v>х</v>
      </c>
      <c r="M227" s="9" t="str">
        <f>'Раздел 1'!O343</f>
        <v>20.00.02</v>
      </c>
      <c r="N227" s="746">
        <f>'Раздел 1'!P343</f>
        <v>5100</v>
      </c>
      <c r="O227" s="746">
        <v>5100</v>
      </c>
      <c r="P227" s="10">
        <f t="shared" si="9"/>
        <v>0</v>
      </c>
      <c r="Q227" s="747">
        <f>'Раздел 1'!Q343</f>
        <v>0</v>
      </c>
      <c r="R227" s="385">
        <v>0</v>
      </c>
      <c r="S227" s="10">
        <f t="shared" si="10"/>
        <v>0</v>
      </c>
      <c r="T227" s="747">
        <f>'Раздел 1'!R343</f>
        <v>0</v>
      </c>
      <c r="U227" s="385">
        <v>0</v>
      </c>
      <c r="V227" s="10">
        <f t="shared" si="11"/>
        <v>0</v>
      </c>
      <c r="W227" s="564"/>
      <c r="X227" s="557"/>
      <c r="Y227" s="557"/>
      <c r="Z227" s="557"/>
      <c r="AA227" s="557"/>
      <c r="AB227" s="557"/>
      <c r="AC227" s="557"/>
    </row>
    <row r="228" spans="1:29" s="11" customFormat="1" ht="24.75" customHeight="1" x14ac:dyDescent="0.25">
      <c r="A228" s="913" t="str">
        <f>'Раздел 1'!C344</f>
        <v>925</v>
      </c>
      <c r="B228" s="914" t="str">
        <f>'Раздел 1'!D344</f>
        <v>07</v>
      </c>
      <c r="C228" s="914" t="str">
        <f>'Раздел 1'!E344</f>
        <v>02</v>
      </c>
      <c r="D228" s="914" t="str">
        <f>'Раздел 1'!F344</f>
        <v>02</v>
      </c>
      <c r="E228" s="914" t="str">
        <f>'Раздел 1'!G344</f>
        <v>1</v>
      </c>
      <c r="F228" s="914" t="str">
        <f>'Раздел 1'!H344</f>
        <v>02</v>
      </c>
      <c r="G228" s="914" t="str">
        <f>'Раздел 1'!I344</f>
        <v>00590</v>
      </c>
      <c r="H228" s="915" t="str">
        <f>'Раздел 1'!J344</f>
        <v>244</v>
      </c>
      <c r="I228" s="62" t="str">
        <f>'Раздел 1'!K344</f>
        <v>310.00.00</v>
      </c>
      <c r="J228" s="62" t="str">
        <f>'Раздел 1'!L344</f>
        <v>001</v>
      </c>
      <c r="K228" s="62" t="str">
        <f>'Раздел 1'!M344</f>
        <v>00.00.00</v>
      </c>
      <c r="L228" s="62" t="str">
        <f>'Раздел 1'!N344</f>
        <v>х</v>
      </c>
      <c r="M228" s="9" t="str">
        <f>'Раздел 1'!O344</f>
        <v>20.00.02</v>
      </c>
      <c r="N228" s="746">
        <f>'Раздел 1'!P344</f>
        <v>0</v>
      </c>
      <c r="O228" s="746">
        <v>0</v>
      </c>
      <c r="P228" s="10">
        <f t="shared" si="9"/>
        <v>0</v>
      </c>
      <c r="Q228" s="747">
        <f>'Раздел 1'!Q344</f>
        <v>0</v>
      </c>
      <c r="R228" s="385">
        <v>0</v>
      </c>
      <c r="S228" s="10">
        <f t="shared" si="10"/>
        <v>0</v>
      </c>
      <c r="T228" s="747">
        <f>'Раздел 1'!R344</f>
        <v>0</v>
      </c>
      <c r="U228" s="385">
        <v>0</v>
      </c>
      <c r="V228" s="10">
        <f t="shared" si="11"/>
        <v>0</v>
      </c>
      <c r="W228" s="564"/>
      <c r="X228" s="557"/>
      <c r="Y228" s="557"/>
      <c r="Z228" s="557"/>
      <c r="AA228" s="557"/>
      <c r="AB228" s="557"/>
      <c r="AC228" s="557"/>
    </row>
    <row r="229" spans="1:29" s="11" customFormat="1" ht="24.75" customHeight="1" x14ac:dyDescent="0.25">
      <c r="A229" s="913" t="str">
        <f>'Раздел 1'!C345</f>
        <v>925</v>
      </c>
      <c r="B229" s="914" t="str">
        <f>'Раздел 1'!D345</f>
        <v>07</v>
      </c>
      <c r="C229" s="914" t="str">
        <f>'Раздел 1'!E345</f>
        <v>02</v>
      </c>
      <c r="D229" s="914" t="str">
        <f>'Раздел 1'!F345</f>
        <v>02</v>
      </c>
      <c r="E229" s="914" t="str">
        <f>'Раздел 1'!G345</f>
        <v>1</v>
      </c>
      <c r="F229" s="914" t="str">
        <f>'Раздел 1'!H345</f>
        <v>02</v>
      </c>
      <c r="G229" s="914" t="str">
        <f>'Раздел 1'!I345</f>
        <v>00590</v>
      </c>
      <c r="H229" s="915" t="str">
        <f>'Раздел 1'!J345</f>
        <v>244</v>
      </c>
      <c r="I229" s="62" t="str">
        <f>'Раздел 1'!K345</f>
        <v>310.00.00</v>
      </c>
      <c r="J229" s="62" t="str">
        <f>'Раздел 1'!L345</f>
        <v>000</v>
      </c>
      <c r="K229" s="62" t="str">
        <f>'Раздел 1'!M345</f>
        <v>00.00.00</v>
      </c>
      <c r="L229" s="62" t="str">
        <f>'Раздел 1'!N345</f>
        <v>х</v>
      </c>
      <c r="M229" s="9" t="str">
        <f>'Раздел 1'!O345</f>
        <v>20.00.04</v>
      </c>
      <c r="N229" s="746">
        <f>'Раздел 1'!P345</f>
        <v>0</v>
      </c>
      <c r="O229" s="746">
        <v>0</v>
      </c>
      <c r="P229" s="10">
        <f t="shared" si="9"/>
        <v>0</v>
      </c>
      <c r="Q229" s="747">
        <f>'Раздел 1'!Q345</f>
        <v>0</v>
      </c>
      <c r="R229" s="385">
        <v>0</v>
      </c>
      <c r="S229" s="10">
        <f t="shared" si="10"/>
        <v>0</v>
      </c>
      <c r="T229" s="747">
        <f>'Раздел 1'!R345</f>
        <v>0</v>
      </c>
      <c r="U229" s="385">
        <v>0</v>
      </c>
      <c r="V229" s="10">
        <f t="shared" si="11"/>
        <v>0</v>
      </c>
      <c r="W229" s="564"/>
      <c r="X229" s="557"/>
      <c r="Y229" s="557"/>
      <c r="Z229" s="557"/>
      <c r="AA229" s="557"/>
      <c r="AB229" s="557"/>
      <c r="AC229" s="557"/>
    </row>
    <row r="230" spans="1:29" s="11" customFormat="1" ht="24.75" customHeight="1" x14ac:dyDescent="0.25">
      <c r="A230" s="913" t="str">
        <f>'Раздел 1'!C346</f>
        <v>925</v>
      </c>
      <c r="B230" s="914" t="str">
        <f>'Раздел 1'!D346</f>
        <v>07</v>
      </c>
      <c r="C230" s="914" t="str">
        <f>'Раздел 1'!E346</f>
        <v>02</v>
      </c>
      <c r="D230" s="914" t="str">
        <f>'Раздел 1'!F346</f>
        <v>02</v>
      </c>
      <c r="E230" s="914" t="str">
        <f>'Раздел 1'!G346</f>
        <v>1</v>
      </c>
      <c r="F230" s="914" t="str">
        <f>'Раздел 1'!H346</f>
        <v>R3</v>
      </c>
      <c r="G230" s="914" t="str">
        <f>'Раздел 1'!I346</f>
        <v>S0600</v>
      </c>
      <c r="H230" s="915" t="str">
        <f>'Раздел 1'!J346</f>
        <v>244</v>
      </c>
      <c r="I230" s="62" t="str">
        <f>'Раздел 1'!K346</f>
        <v>310.00.00</v>
      </c>
      <c r="J230" s="62" t="str">
        <f>'Раздел 1'!L346</f>
        <v>000</v>
      </c>
      <c r="K230" s="62" t="str">
        <f>'Раздел 1'!M346</f>
        <v>00.00.00</v>
      </c>
      <c r="L230" s="62" t="str">
        <f>'Раздел 1'!N346</f>
        <v>002.01.0001</v>
      </c>
      <c r="M230" s="9" t="str">
        <f>'Раздел 1'!O346</f>
        <v>60.01.00</v>
      </c>
      <c r="N230" s="746">
        <f>'Раздел 1'!P346</f>
        <v>0</v>
      </c>
      <c r="O230" s="746">
        <v>0</v>
      </c>
      <c r="P230" s="10">
        <f t="shared" si="9"/>
        <v>0</v>
      </c>
      <c r="Q230" s="747">
        <f>'Раздел 1'!Q346</f>
        <v>0</v>
      </c>
      <c r="R230" s="385">
        <v>0</v>
      </c>
      <c r="S230" s="10">
        <f t="shared" si="10"/>
        <v>0</v>
      </c>
      <c r="T230" s="747">
        <f>'Раздел 1'!R346</f>
        <v>0</v>
      </c>
      <c r="U230" s="385">
        <v>0</v>
      </c>
      <c r="V230" s="10">
        <f t="shared" si="11"/>
        <v>0</v>
      </c>
      <c r="W230" s="564"/>
      <c r="X230" s="557"/>
      <c r="Y230" s="557"/>
      <c r="Z230" s="557"/>
      <c r="AA230" s="557"/>
      <c r="AB230" s="557"/>
      <c r="AC230" s="557"/>
    </row>
    <row r="231" spans="1:29" s="11" customFormat="1" ht="24.75" customHeight="1" x14ac:dyDescent="0.25">
      <c r="A231" s="913" t="str">
        <f>'Раздел 1'!C347</f>
        <v>925</v>
      </c>
      <c r="B231" s="914" t="str">
        <f>'Раздел 1'!D347</f>
        <v>07</v>
      </c>
      <c r="C231" s="914" t="str">
        <f>'Раздел 1'!E347</f>
        <v>02</v>
      </c>
      <c r="D231" s="914" t="str">
        <f>'Раздел 1'!F347</f>
        <v>02</v>
      </c>
      <c r="E231" s="914" t="str">
        <f>'Раздел 1'!G347</f>
        <v>1</v>
      </c>
      <c r="F231" s="914" t="str">
        <f>'Раздел 1'!H347</f>
        <v>02</v>
      </c>
      <c r="G231" s="914" t="str">
        <f>'Раздел 1'!I347</f>
        <v>S2400</v>
      </c>
      <c r="H231" s="915" t="str">
        <f>'Раздел 1'!J347</f>
        <v>244</v>
      </c>
      <c r="I231" s="62" t="str">
        <f>'Раздел 1'!K347</f>
        <v>310.00.00</v>
      </c>
      <c r="J231" s="62" t="str">
        <f>'Раздел 1'!L347</f>
        <v>000</v>
      </c>
      <c r="K231" s="62" t="str">
        <f>'Раздел 1'!M347</f>
        <v>00.00.00</v>
      </c>
      <c r="L231" s="62" t="str">
        <f>'Раздел 1'!N347</f>
        <v>002.01.0002</v>
      </c>
      <c r="M231" s="9" t="str">
        <f>'Раздел 1'!O347</f>
        <v>60.01.00</v>
      </c>
      <c r="N231" s="746">
        <f>'Раздел 1'!P347</f>
        <v>401.36</v>
      </c>
      <c r="O231" s="746">
        <v>401.36</v>
      </c>
      <c r="P231" s="10">
        <f t="shared" si="9"/>
        <v>0</v>
      </c>
      <c r="Q231" s="747">
        <f>'Раздел 1'!Q347</f>
        <v>0</v>
      </c>
      <c r="R231" s="385">
        <v>0</v>
      </c>
      <c r="S231" s="10">
        <f t="shared" si="10"/>
        <v>0</v>
      </c>
      <c r="T231" s="747">
        <f>'Раздел 1'!R347</f>
        <v>0</v>
      </c>
      <c r="U231" s="385">
        <v>0</v>
      </c>
      <c r="V231" s="10">
        <f t="shared" si="11"/>
        <v>0</v>
      </c>
      <c r="W231" s="564"/>
      <c r="X231" s="557"/>
      <c r="Y231" s="557"/>
      <c r="Z231" s="557"/>
      <c r="AA231" s="557"/>
      <c r="AB231" s="557"/>
      <c r="AC231" s="557"/>
    </row>
    <row r="232" spans="1:29" s="11" customFormat="1" ht="24.75" customHeight="1" x14ac:dyDescent="0.25">
      <c r="A232" s="913" t="str">
        <f>'Раздел 1'!C348</f>
        <v>925</v>
      </c>
      <c r="B232" s="914" t="str">
        <f>'Раздел 1'!D348</f>
        <v>07</v>
      </c>
      <c r="C232" s="914" t="str">
        <f>'Раздел 1'!E348</f>
        <v>02</v>
      </c>
      <c r="D232" s="914" t="str">
        <f>'Раздел 1'!F348</f>
        <v>02</v>
      </c>
      <c r="E232" s="914" t="str">
        <f>'Раздел 1'!G348</f>
        <v>1</v>
      </c>
      <c r="F232" s="914" t="str">
        <f>'Раздел 1'!H348</f>
        <v>R3</v>
      </c>
      <c r="G232" s="914" t="str">
        <f>'Раздел 1'!I348</f>
        <v>S0600</v>
      </c>
      <c r="H232" s="915" t="str">
        <f>'Раздел 1'!J348</f>
        <v>244</v>
      </c>
      <c r="I232" s="62" t="str">
        <f>'Раздел 1'!K348</f>
        <v>310.00.00</v>
      </c>
      <c r="J232" s="62" t="str">
        <f>'Раздел 1'!L348</f>
        <v>000</v>
      </c>
      <c r="K232" s="62" t="str">
        <f>'Раздел 1'!M348</f>
        <v>00.00.00</v>
      </c>
      <c r="L232" s="62" t="str">
        <f>'Раздел 1'!N348</f>
        <v>002.02.0001</v>
      </c>
      <c r="M232" s="9" t="str">
        <f>'Раздел 1'!O348</f>
        <v>60.03.00</v>
      </c>
      <c r="N232" s="746">
        <f>'Раздел 1'!P348</f>
        <v>0</v>
      </c>
      <c r="O232" s="746">
        <v>0</v>
      </c>
      <c r="P232" s="10">
        <f t="shared" si="9"/>
        <v>0</v>
      </c>
      <c r="Q232" s="747">
        <f>'Раздел 1'!Q348</f>
        <v>0</v>
      </c>
      <c r="R232" s="385">
        <v>0</v>
      </c>
      <c r="S232" s="10">
        <f t="shared" si="10"/>
        <v>0</v>
      </c>
      <c r="T232" s="747">
        <f>'Раздел 1'!R348</f>
        <v>0</v>
      </c>
      <c r="U232" s="385">
        <v>0</v>
      </c>
      <c r="V232" s="10">
        <f t="shared" si="11"/>
        <v>0</v>
      </c>
      <c r="W232" s="564"/>
      <c r="X232" s="557"/>
      <c r="Y232" s="557"/>
      <c r="Z232" s="557"/>
      <c r="AA232" s="557"/>
      <c r="AB232" s="557"/>
      <c r="AC232" s="557"/>
    </row>
    <row r="233" spans="1:29" s="11" customFormat="1" ht="24.75" customHeight="1" x14ac:dyDescent="0.25">
      <c r="A233" s="913" t="str">
        <f>'Раздел 1'!C349</f>
        <v>925</v>
      </c>
      <c r="B233" s="914" t="str">
        <f>'Раздел 1'!D349</f>
        <v>07</v>
      </c>
      <c r="C233" s="914" t="str">
        <f>'Раздел 1'!E349</f>
        <v>02</v>
      </c>
      <c r="D233" s="914" t="str">
        <f>'Раздел 1'!F349</f>
        <v>02</v>
      </c>
      <c r="E233" s="914" t="str">
        <f>'Раздел 1'!G349</f>
        <v>1</v>
      </c>
      <c r="F233" s="914" t="str">
        <f>'Раздел 1'!H349</f>
        <v>02</v>
      </c>
      <c r="G233" s="914" t="str">
        <f>'Раздел 1'!I349</f>
        <v>S2400</v>
      </c>
      <c r="H233" s="915" t="str">
        <f>'Раздел 1'!J349</f>
        <v>244</v>
      </c>
      <c r="I233" s="62" t="str">
        <f>'Раздел 1'!K349</f>
        <v>310.00.00</v>
      </c>
      <c r="J233" s="62" t="str">
        <f>'Раздел 1'!L349</f>
        <v>000</v>
      </c>
      <c r="K233" s="62" t="str">
        <f>'Раздел 1'!M349</f>
        <v>00.00.00</v>
      </c>
      <c r="L233" s="62" t="str">
        <f>'Раздел 1'!N349</f>
        <v>002.02.0002</v>
      </c>
      <c r="M233" s="9" t="str">
        <f>'Раздел 1'!O349</f>
        <v>60.03.00</v>
      </c>
      <c r="N233" s="746">
        <f>'Раздел 1'!P349</f>
        <v>70998.64</v>
      </c>
      <c r="O233" s="746">
        <v>70998.64</v>
      </c>
      <c r="P233" s="10">
        <f t="shared" si="9"/>
        <v>0</v>
      </c>
      <c r="Q233" s="747">
        <f>'Раздел 1'!Q349</f>
        <v>0</v>
      </c>
      <c r="R233" s="385">
        <v>0</v>
      </c>
      <c r="S233" s="10">
        <f t="shared" si="10"/>
        <v>0</v>
      </c>
      <c r="T233" s="747">
        <f>'Раздел 1'!R349</f>
        <v>0</v>
      </c>
      <c r="U233" s="385">
        <v>0</v>
      </c>
      <c r="V233" s="10">
        <f t="shared" si="11"/>
        <v>0</v>
      </c>
      <c r="W233" s="564"/>
      <c r="X233" s="557"/>
      <c r="Y233" s="557"/>
      <c r="Z233" s="557"/>
      <c r="AA233" s="557"/>
      <c r="AB233" s="557"/>
      <c r="AC233" s="557"/>
    </row>
    <row r="234" spans="1:29" s="11" customFormat="1" ht="24.75" customHeight="1" x14ac:dyDescent="0.25">
      <c r="A234" s="913" t="str">
        <f>'Раздел 1'!C350</f>
        <v>925</v>
      </c>
      <c r="B234" s="914" t="str">
        <f>'Раздел 1'!D350</f>
        <v>07</v>
      </c>
      <c r="C234" s="914" t="str">
        <f>'Раздел 1'!E350</f>
        <v>02</v>
      </c>
      <c r="D234" s="914" t="str">
        <f>'Раздел 1'!F350</f>
        <v>02</v>
      </c>
      <c r="E234" s="914" t="str">
        <f>'Раздел 1'!G350</f>
        <v>1</v>
      </c>
      <c r="F234" s="914" t="str">
        <f>'Раздел 1'!H350</f>
        <v>E1</v>
      </c>
      <c r="G234" s="914" t="str">
        <f>'Раздел 1'!I350</f>
        <v>51690</v>
      </c>
      <c r="H234" s="915" t="str">
        <f>'Раздел 1'!J350</f>
        <v>244</v>
      </c>
      <c r="I234" s="62" t="str">
        <f>'Раздел 1'!K350</f>
        <v>310.00.00</v>
      </c>
      <c r="J234" s="62" t="str">
        <f>'Раздел 1'!L350</f>
        <v>000</v>
      </c>
      <c r="K234" s="62" t="str">
        <f>'Раздел 1'!M350</f>
        <v>00.00.00</v>
      </c>
      <c r="L234" s="62" t="str">
        <f>'Раздел 1'!N350</f>
        <v>020.00.0006</v>
      </c>
      <c r="M234" s="9" t="str">
        <f>'Раздел 1'!O350</f>
        <v>60.01.00</v>
      </c>
      <c r="N234" s="746">
        <f>'Раздел 1'!P350</f>
        <v>0</v>
      </c>
      <c r="O234" s="746">
        <v>0</v>
      </c>
      <c r="P234" s="10">
        <f t="shared" si="9"/>
        <v>0</v>
      </c>
      <c r="Q234" s="747">
        <f>'Раздел 1'!Q350</f>
        <v>0</v>
      </c>
      <c r="R234" s="385">
        <v>0</v>
      </c>
      <c r="S234" s="10">
        <f t="shared" si="10"/>
        <v>0</v>
      </c>
      <c r="T234" s="747">
        <f>'Раздел 1'!R350</f>
        <v>0</v>
      </c>
      <c r="U234" s="385">
        <v>0</v>
      </c>
      <c r="V234" s="10">
        <f t="shared" si="11"/>
        <v>0</v>
      </c>
      <c r="W234" s="564"/>
      <c r="X234" s="557"/>
      <c r="Y234" s="557"/>
      <c r="Z234" s="557"/>
      <c r="AA234" s="557"/>
      <c r="AB234" s="557"/>
      <c r="AC234" s="557"/>
    </row>
    <row r="235" spans="1:29" s="11" customFormat="1" ht="24.75" customHeight="1" x14ac:dyDescent="0.25">
      <c r="A235" s="913" t="str">
        <f>'Раздел 1'!C351</f>
        <v>925</v>
      </c>
      <c r="B235" s="914" t="str">
        <f>'Раздел 1'!D351</f>
        <v>07</v>
      </c>
      <c r="C235" s="914" t="str">
        <f>'Раздел 1'!E351</f>
        <v>02</v>
      </c>
      <c r="D235" s="914" t="str">
        <f>'Раздел 1'!F351</f>
        <v>02</v>
      </c>
      <c r="E235" s="914" t="str">
        <f>'Раздел 1'!G351</f>
        <v>1</v>
      </c>
      <c r="F235" s="914" t="str">
        <f>'Раздел 1'!H351</f>
        <v>E1</v>
      </c>
      <c r="G235" s="914" t="str">
        <f>'Раздел 1'!I351</f>
        <v>51690</v>
      </c>
      <c r="H235" s="915" t="str">
        <f>'Раздел 1'!J351</f>
        <v>244</v>
      </c>
      <c r="I235" s="62" t="str">
        <f>'Раздел 1'!K351</f>
        <v>310.00.00</v>
      </c>
      <c r="J235" s="62" t="str">
        <f>'Раздел 1'!L351</f>
        <v>000</v>
      </c>
      <c r="K235" s="62" t="str">
        <f>'Раздел 1'!M351</f>
        <v>00.00.00</v>
      </c>
      <c r="L235" s="62" t="str">
        <f>'Раздел 1'!N351</f>
        <v>500.02.0002</v>
      </c>
      <c r="M235" s="9" t="str">
        <f>'Раздел 1'!O351</f>
        <v>60.02.00</v>
      </c>
      <c r="N235" s="746">
        <f>'Раздел 1'!P351</f>
        <v>0</v>
      </c>
      <c r="O235" s="746">
        <v>0</v>
      </c>
      <c r="P235" s="10">
        <f t="shared" si="9"/>
        <v>0</v>
      </c>
      <c r="Q235" s="747">
        <f>'Раздел 1'!Q351</f>
        <v>0</v>
      </c>
      <c r="R235" s="385">
        <v>0</v>
      </c>
      <c r="S235" s="10">
        <f t="shared" si="10"/>
        <v>0</v>
      </c>
      <c r="T235" s="747">
        <f>'Раздел 1'!R351</f>
        <v>0</v>
      </c>
      <c r="U235" s="385">
        <v>0</v>
      </c>
      <c r="V235" s="10">
        <f t="shared" si="11"/>
        <v>0</v>
      </c>
      <c r="W235" s="564"/>
      <c r="X235" s="557"/>
      <c r="Y235" s="557"/>
      <c r="Z235" s="557"/>
      <c r="AA235" s="557"/>
      <c r="AB235" s="557"/>
      <c r="AC235" s="557"/>
    </row>
    <row r="236" spans="1:29" s="11" customFormat="1" ht="24.75" customHeight="1" x14ac:dyDescent="0.25">
      <c r="A236" s="913" t="str">
        <f>'Раздел 1'!C352</f>
        <v>925</v>
      </c>
      <c r="B236" s="914" t="str">
        <f>'Раздел 1'!D352</f>
        <v>07</v>
      </c>
      <c r="C236" s="914" t="str">
        <f>'Раздел 1'!E352</f>
        <v>02</v>
      </c>
      <c r="D236" s="914" t="str">
        <f>'Раздел 1'!F352</f>
        <v>02</v>
      </c>
      <c r="E236" s="914" t="str">
        <f>'Раздел 1'!G352</f>
        <v>1</v>
      </c>
      <c r="F236" s="914" t="str">
        <f>'Раздел 1'!H352</f>
        <v>E1</v>
      </c>
      <c r="G236" s="914" t="str">
        <f>'Раздел 1'!I352</f>
        <v>51690</v>
      </c>
      <c r="H236" s="915" t="str">
        <f>'Раздел 1'!J352</f>
        <v>244</v>
      </c>
      <c r="I236" s="62" t="str">
        <f>'Раздел 1'!K352</f>
        <v>310.00.00</v>
      </c>
      <c r="J236" s="62" t="str">
        <f>'Раздел 1'!L352</f>
        <v>000</v>
      </c>
      <c r="K236" s="62" t="str">
        <f>'Раздел 1'!M352</f>
        <v>00.00.00</v>
      </c>
      <c r="L236" s="62" t="str">
        <f>'Раздел 1'!N352</f>
        <v>500.02.0002</v>
      </c>
      <c r="M236" s="9" t="str">
        <f>'Раздел 1'!O352</f>
        <v>60.03.00</v>
      </c>
      <c r="N236" s="746">
        <f>'Раздел 1'!P352</f>
        <v>0</v>
      </c>
      <c r="O236" s="746">
        <v>0</v>
      </c>
      <c r="P236" s="10">
        <f t="shared" si="9"/>
        <v>0</v>
      </c>
      <c r="Q236" s="747">
        <f>'Раздел 1'!Q352</f>
        <v>0</v>
      </c>
      <c r="R236" s="385">
        <v>0</v>
      </c>
      <c r="S236" s="10">
        <f t="shared" si="10"/>
        <v>0</v>
      </c>
      <c r="T236" s="747">
        <f>'Раздел 1'!R352</f>
        <v>0</v>
      </c>
      <c r="U236" s="385">
        <v>0</v>
      </c>
      <c r="V236" s="10">
        <f t="shared" si="11"/>
        <v>0</v>
      </c>
      <c r="W236" s="564"/>
      <c r="X236" s="557"/>
      <c r="Y236" s="557"/>
      <c r="Z236" s="557"/>
      <c r="AA236" s="557"/>
      <c r="AB236" s="557"/>
      <c r="AC236" s="557"/>
    </row>
    <row r="237" spans="1:29" s="11" customFormat="1" ht="24.75" customHeight="1" x14ac:dyDescent="0.25">
      <c r="A237" s="913" t="str">
        <f>'Раздел 1'!C353</f>
        <v>925</v>
      </c>
      <c r="B237" s="914" t="str">
        <f>'Раздел 1'!D353</f>
        <v>07</v>
      </c>
      <c r="C237" s="914" t="str">
        <f>'Раздел 1'!E353</f>
        <v>02</v>
      </c>
      <c r="D237" s="914" t="str">
        <f>'Раздел 1'!F353</f>
        <v>02</v>
      </c>
      <c r="E237" s="914" t="str">
        <f>'Раздел 1'!G353</f>
        <v>1</v>
      </c>
      <c r="F237" s="914" t="str">
        <f>'Раздел 1'!H353</f>
        <v>R3</v>
      </c>
      <c r="G237" s="914" t="str">
        <f>'Раздел 1'!I353</f>
        <v>S2470</v>
      </c>
      <c r="H237" s="915" t="str">
        <f>'Раздел 1'!J353</f>
        <v>244</v>
      </c>
      <c r="I237" s="62" t="str">
        <f>'Раздел 1'!K353</f>
        <v>310.00.00</v>
      </c>
      <c r="J237" s="62" t="str">
        <f>'Раздел 1'!L353</f>
        <v>000</v>
      </c>
      <c r="K237" s="62" t="str">
        <f>'Раздел 1'!M353</f>
        <v>00.00.00</v>
      </c>
      <c r="L237" s="62" t="str">
        <f>'Раздел 1'!N353</f>
        <v>020.00.0013</v>
      </c>
      <c r="M237" s="9" t="str">
        <f>'Раздел 1'!O353</f>
        <v>60.01.00</v>
      </c>
      <c r="N237" s="746">
        <f>'Раздел 1'!P353</f>
        <v>0</v>
      </c>
      <c r="O237" s="746">
        <v>0</v>
      </c>
      <c r="P237" s="10">
        <f t="shared" si="9"/>
        <v>0</v>
      </c>
      <c r="Q237" s="747">
        <f>'Раздел 1'!Q353</f>
        <v>0</v>
      </c>
      <c r="R237" s="385">
        <v>0</v>
      </c>
      <c r="S237" s="10">
        <f t="shared" si="10"/>
        <v>0</v>
      </c>
      <c r="T237" s="747">
        <f>'Раздел 1'!R353</f>
        <v>0</v>
      </c>
      <c r="U237" s="385">
        <v>0</v>
      </c>
      <c r="V237" s="10">
        <f t="shared" si="11"/>
        <v>0</v>
      </c>
      <c r="W237" s="564"/>
      <c r="X237" s="557"/>
      <c r="Y237" s="557"/>
      <c r="Z237" s="557"/>
      <c r="AA237" s="557"/>
      <c r="AB237" s="557"/>
      <c r="AC237" s="557"/>
    </row>
    <row r="238" spans="1:29" s="11" customFormat="1" ht="24.75" customHeight="1" x14ac:dyDescent="0.25">
      <c r="A238" s="913" t="str">
        <f>'Раздел 1'!C354</f>
        <v>925</v>
      </c>
      <c r="B238" s="914" t="str">
        <f>'Раздел 1'!D354</f>
        <v>07</v>
      </c>
      <c r="C238" s="914" t="str">
        <f>'Раздел 1'!E354</f>
        <v>02</v>
      </c>
      <c r="D238" s="914" t="str">
        <f>'Раздел 1'!F354</f>
        <v>02</v>
      </c>
      <c r="E238" s="914" t="str">
        <f>'Раздел 1'!G354</f>
        <v>1</v>
      </c>
      <c r="F238" s="914" t="str">
        <f>'Раздел 1'!H354</f>
        <v>R3</v>
      </c>
      <c r="G238" s="914" t="str">
        <f>'Раздел 1'!I354</f>
        <v>S2470</v>
      </c>
      <c r="H238" s="915" t="str">
        <f>'Раздел 1'!J354</f>
        <v>244</v>
      </c>
      <c r="I238" s="62" t="str">
        <f>'Раздел 1'!K354</f>
        <v>310.00.00</v>
      </c>
      <c r="J238" s="62" t="str">
        <f>'Раздел 1'!L354</f>
        <v>000</v>
      </c>
      <c r="K238" s="62" t="str">
        <f>'Раздел 1'!M354</f>
        <v>00.00.00</v>
      </c>
      <c r="L238" s="62" t="str">
        <f>'Раздел 1'!N354</f>
        <v>500.03.0001</v>
      </c>
      <c r="M238" s="9" t="str">
        <f>'Раздел 1'!O354</f>
        <v>60.03.00</v>
      </c>
      <c r="N238" s="746">
        <f>'Раздел 1'!P354</f>
        <v>0</v>
      </c>
      <c r="O238" s="746">
        <v>0</v>
      </c>
      <c r="P238" s="10">
        <f t="shared" si="9"/>
        <v>0</v>
      </c>
      <c r="Q238" s="747">
        <f>'Раздел 1'!Q354</f>
        <v>0</v>
      </c>
      <c r="R238" s="385">
        <v>0</v>
      </c>
      <c r="S238" s="10">
        <f t="shared" si="10"/>
        <v>0</v>
      </c>
      <c r="T238" s="747">
        <f>'Раздел 1'!R354</f>
        <v>0</v>
      </c>
      <c r="U238" s="385">
        <v>0</v>
      </c>
      <c r="V238" s="10">
        <f t="shared" si="11"/>
        <v>0</v>
      </c>
      <c r="W238" s="564"/>
      <c r="X238" s="557"/>
      <c r="Y238" s="557"/>
      <c r="Z238" s="557"/>
      <c r="AA238" s="557"/>
      <c r="AB238" s="557"/>
      <c r="AC238" s="557"/>
    </row>
    <row r="239" spans="1:29" s="11" customFormat="1" ht="24.75" customHeight="1" x14ac:dyDescent="0.25">
      <c r="A239" s="913" t="str">
        <f>'Раздел 1'!C355</f>
        <v>925</v>
      </c>
      <c r="B239" s="914" t="str">
        <f>'Раздел 1'!D355</f>
        <v>07</v>
      </c>
      <c r="C239" s="914" t="str">
        <f>'Раздел 1'!E355</f>
        <v>02</v>
      </c>
      <c r="D239" s="914" t="str">
        <f>'Раздел 1'!F355</f>
        <v>02</v>
      </c>
      <c r="E239" s="914" t="str">
        <f>'Раздел 1'!G355</f>
        <v>1</v>
      </c>
      <c r="F239" s="914" t="str">
        <f>'Раздел 1'!H355</f>
        <v>E1</v>
      </c>
      <c r="G239" s="914" t="str">
        <f>'Раздел 1'!I355</f>
        <v>S1690</v>
      </c>
      <c r="H239" s="915" t="str">
        <f>'Раздел 1'!J355</f>
        <v>244</v>
      </c>
      <c r="I239" s="62" t="str">
        <f>'Раздел 1'!K355</f>
        <v>310.00.00</v>
      </c>
      <c r="J239" s="62" t="str">
        <f>'Раздел 1'!L355</f>
        <v>000</v>
      </c>
      <c r="K239" s="62" t="str">
        <f>'Раздел 1'!M355</f>
        <v>00.00.00</v>
      </c>
      <c r="L239" s="62" t="str">
        <f>'Раздел 1'!N355</f>
        <v>020.00.0018</v>
      </c>
      <c r="M239" s="9" t="str">
        <f>'Раздел 1'!O355</f>
        <v>60.01.00</v>
      </c>
      <c r="N239" s="746">
        <f>'Раздел 1'!P355</f>
        <v>0</v>
      </c>
      <c r="O239" s="746">
        <v>0</v>
      </c>
      <c r="P239" s="10">
        <f t="shared" si="9"/>
        <v>0</v>
      </c>
      <c r="Q239" s="747">
        <f>'Раздел 1'!Q355</f>
        <v>0</v>
      </c>
      <c r="R239" s="385">
        <v>0</v>
      </c>
      <c r="S239" s="10">
        <f t="shared" si="10"/>
        <v>0</v>
      </c>
      <c r="T239" s="747">
        <f>'Раздел 1'!R355</f>
        <v>0</v>
      </c>
      <c r="U239" s="385">
        <v>0</v>
      </c>
      <c r="V239" s="10">
        <f t="shared" si="11"/>
        <v>0</v>
      </c>
      <c r="W239" s="564"/>
      <c r="X239" s="557"/>
      <c r="Y239" s="557"/>
      <c r="Z239" s="557"/>
      <c r="AA239" s="557"/>
      <c r="AB239" s="557"/>
      <c r="AC239" s="557"/>
    </row>
    <row r="240" spans="1:29" s="11" customFormat="1" ht="24.75" customHeight="1" x14ac:dyDescent="0.25">
      <c r="A240" s="913" t="str">
        <f>'Раздел 1'!C356</f>
        <v>925</v>
      </c>
      <c r="B240" s="914" t="str">
        <f>'Раздел 1'!D356</f>
        <v>07</v>
      </c>
      <c r="C240" s="914" t="str">
        <f>'Раздел 1'!E356</f>
        <v>02</v>
      </c>
      <c r="D240" s="914" t="str">
        <f>'Раздел 1'!F356</f>
        <v>02</v>
      </c>
      <c r="E240" s="914" t="str">
        <f>'Раздел 1'!G356</f>
        <v>1</v>
      </c>
      <c r="F240" s="914" t="str">
        <f>'Раздел 1'!H356</f>
        <v>E1</v>
      </c>
      <c r="G240" s="914" t="str">
        <f>'Раздел 1'!I356</f>
        <v>S1690</v>
      </c>
      <c r="H240" s="915" t="str">
        <f>'Раздел 1'!J356</f>
        <v>244</v>
      </c>
      <c r="I240" s="62" t="str">
        <f>'Раздел 1'!K356</f>
        <v>310.00.00</v>
      </c>
      <c r="J240" s="62" t="str">
        <f>'Раздел 1'!L356</f>
        <v>000</v>
      </c>
      <c r="K240" s="62" t="str">
        <f>'Раздел 1'!M356</f>
        <v>00.00.00</v>
      </c>
      <c r="L240" s="62" t="str">
        <f>'Раздел 1'!N356</f>
        <v>500.02.0004</v>
      </c>
      <c r="M240" s="9" t="str">
        <f>'Раздел 1'!O356</f>
        <v>60.03.00</v>
      </c>
      <c r="N240" s="746">
        <f>'Раздел 1'!P356</f>
        <v>0</v>
      </c>
      <c r="O240" s="746">
        <v>0</v>
      </c>
      <c r="P240" s="10">
        <f t="shared" si="9"/>
        <v>0</v>
      </c>
      <c r="Q240" s="747">
        <f>'Раздел 1'!Q356</f>
        <v>0</v>
      </c>
      <c r="R240" s="385">
        <v>0</v>
      </c>
      <c r="S240" s="10">
        <f t="shared" si="10"/>
        <v>0</v>
      </c>
      <c r="T240" s="747">
        <f>'Раздел 1'!R356</f>
        <v>0</v>
      </c>
      <c r="U240" s="385">
        <v>0</v>
      </c>
      <c r="V240" s="10">
        <f t="shared" si="11"/>
        <v>0</v>
      </c>
      <c r="W240" s="564"/>
      <c r="X240" s="557"/>
      <c r="Y240" s="557"/>
      <c r="Z240" s="557"/>
      <c r="AA240" s="557"/>
      <c r="AB240" s="557"/>
      <c r="AC240" s="557"/>
    </row>
    <row r="241" spans="1:29" s="11" customFormat="1" ht="24.75" customHeight="1" x14ac:dyDescent="0.25">
      <c r="A241" s="913" t="str">
        <f>'Раздел 1'!C357</f>
        <v>925</v>
      </c>
      <c r="B241" s="914" t="str">
        <f>'Раздел 1'!D357</f>
        <v>07</v>
      </c>
      <c r="C241" s="914" t="str">
        <f>'Раздел 1'!E357</f>
        <v>02</v>
      </c>
      <c r="D241" s="914" t="str">
        <f>'Раздел 1'!F357</f>
        <v>02</v>
      </c>
      <c r="E241" s="914" t="str">
        <f>'Раздел 1'!G357</f>
        <v>3</v>
      </c>
      <c r="F241" s="914" t="str">
        <f>'Раздел 1'!H357</f>
        <v>01</v>
      </c>
      <c r="G241" s="914" t="str">
        <f>'Раздел 1'!I357</f>
        <v>62500</v>
      </c>
      <c r="H241" s="915" t="str">
        <f>'Раздел 1'!J357</f>
        <v>244</v>
      </c>
      <c r="I241" s="62" t="str">
        <f>'Раздел 1'!K357</f>
        <v>310.00.00</v>
      </c>
      <c r="J241" s="62" t="str">
        <f>'Раздел 1'!L357</f>
        <v>000</v>
      </c>
      <c r="K241" s="62" t="str">
        <f>'Раздел 1'!M357</f>
        <v>00.00.00</v>
      </c>
      <c r="L241" s="62" t="str">
        <f>'Раздел 1'!N357</f>
        <v>500.02.0003</v>
      </c>
      <c r="M241" s="9" t="str">
        <f>'Раздел 1'!O357</f>
        <v>60.03.00</v>
      </c>
      <c r="N241" s="746">
        <f>'Раздел 1'!P357</f>
        <v>0</v>
      </c>
      <c r="O241" s="746">
        <v>0</v>
      </c>
      <c r="P241" s="10">
        <f t="shared" si="9"/>
        <v>0</v>
      </c>
      <c r="Q241" s="747">
        <f>'Раздел 1'!Q357</f>
        <v>0</v>
      </c>
      <c r="R241" s="385">
        <v>0</v>
      </c>
      <c r="S241" s="10">
        <f t="shared" si="10"/>
        <v>0</v>
      </c>
      <c r="T241" s="747">
        <f>'Раздел 1'!R357</f>
        <v>0</v>
      </c>
      <c r="U241" s="385">
        <v>0</v>
      </c>
      <c r="V241" s="10">
        <f t="shared" si="11"/>
        <v>0</v>
      </c>
      <c r="W241" s="564"/>
      <c r="X241" s="557"/>
      <c r="Y241" s="557"/>
      <c r="Z241" s="557"/>
      <c r="AA241" s="557"/>
      <c r="AB241" s="557"/>
      <c r="AC241" s="557"/>
    </row>
    <row r="242" spans="1:29" s="11" customFormat="1" ht="24.75" customHeight="1" x14ac:dyDescent="0.25">
      <c r="A242" s="913" t="str">
        <f>'Раздел 1'!C358</f>
        <v>925</v>
      </c>
      <c r="B242" s="914" t="str">
        <f>'Раздел 1'!D358</f>
        <v>07</v>
      </c>
      <c r="C242" s="914" t="str">
        <f>'Раздел 1'!E358</f>
        <v>02</v>
      </c>
      <c r="D242" s="914" t="str">
        <f>'Раздел 1'!F358</f>
        <v>02</v>
      </c>
      <c r="E242" s="914" t="str">
        <f>'Раздел 1'!G358</f>
        <v>1</v>
      </c>
      <c r="F242" s="914" t="str">
        <f>'Раздел 1'!H358</f>
        <v>02</v>
      </c>
      <c r="G242" s="914" t="str">
        <f>'Раздел 1'!I358</f>
        <v>10210</v>
      </c>
      <c r="H242" s="915" t="str">
        <f>'Раздел 1'!J358</f>
        <v>244</v>
      </c>
      <c r="I242" s="62" t="str">
        <f>'Раздел 1'!K358</f>
        <v>310.00.00</v>
      </c>
      <c r="J242" s="62" t="str">
        <f>'Раздел 1'!L358</f>
        <v>000</v>
      </c>
      <c r="K242" s="62" t="str">
        <f>'Раздел 1'!M358</f>
        <v>00.00.00</v>
      </c>
      <c r="L242" s="62" t="str">
        <f>'Раздел 1'!N358</f>
        <v>020.00.0021</v>
      </c>
      <c r="M242" s="9" t="str">
        <f>'Раздел 1'!O358</f>
        <v>60.01.00</v>
      </c>
      <c r="N242" s="746">
        <f>'Раздел 1'!P358</f>
        <v>0</v>
      </c>
      <c r="O242" s="746">
        <v>0</v>
      </c>
      <c r="P242" s="10">
        <f t="shared" si="9"/>
        <v>0</v>
      </c>
      <c r="Q242" s="747">
        <f>'Раздел 1'!Q358</f>
        <v>0</v>
      </c>
      <c r="R242" s="385">
        <v>0</v>
      </c>
      <c r="S242" s="10">
        <f t="shared" si="10"/>
        <v>0</v>
      </c>
      <c r="T242" s="747">
        <f>'Раздел 1'!R358</f>
        <v>0</v>
      </c>
      <c r="U242" s="385">
        <v>0</v>
      </c>
      <c r="V242" s="10">
        <f t="shared" si="11"/>
        <v>0</v>
      </c>
      <c r="W242" s="564"/>
      <c r="X242" s="557"/>
      <c r="Y242" s="557"/>
      <c r="Z242" s="557"/>
      <c r="AA242" s="557"/>
      <c r="AB242" s="557"/>
      <c r="AC242" s="557"/>
    </row>
    <row r="243" spans="1:29" s="11" customFormat="1" ht="24.75" customHeight="1" x14ac:dyDescent="0.25">
      <c r="A243" s="913" t="str">
        <f>'Раздел 1'!C359</f>
        <v>925</v>
      </c>
      <c r="B243" s="914" t="str">
        <f>'Раздел 1'!D359</f>
        <v>07</v>
      </c>
      <c r="C243" s="914" t="str">
        <f>'Раздел 1'!E359</f>
        <v>02</v>
      </c>
      <c r="D243" s="914" t="str">
        <f>'Раздел 1'!F359</f>
        <v>02</v>
      </c>
      <c r="E243" s="914" t="str">
        <f>'Раздел 1'!G359</f>
        <v>1</v>
      </c>
      <c r="F243" s="914" t="str">
        <f>'Раздел 1'!H359</f>
        <v>02</v>
      </c>
      <c r="G243" s="914" t="str">
        <f>'Раздел 1'!I359</f>
        <v>10200</v>
      </c>
      <c r="H243" s="915" t="str">
        <f>'Раздел 1'!J359</f>
        <v>244</v>
      </c>
      <c r="I243" s="62" t="str">
        <f>'Раздел 1'!K359</f>
        <v>310.00.00</v>
      </c>
      <c r="J243" s="62" t="str">
        <f>'Раздел 1'!L359</f>
        <v>000</v>
      </c>
      <c r="K243" s="62" t="str">
        <f>'Раздел 1'!M359</f>
        <v>00.00.00</v>
      </c>
      <c r="L243" s="62" t="str">
        <f>'Раздел 1'!N359</f>
        <v>020.00.0023</v>
      </c>
      <c r="M243" s="9" t="str">
        <f>'Раздел 1'!O359</f>
        <v>60.01.00</v>
      </c>
      <c r="N243" s="746">
        <f>'Раздел 1'!P359</f>
        <v>0</v>
      </c>
      <c r="O243" s="746">
        <v>0</v>
      </c>
      <c r="P243" s="10">
        <f t="shared" si="9"/>
        <v>0</v>
      </c>
      <c r="Q243" s="747">
        <f>'Раздел 1'!Q359</f>
        <v>0</v>
      </c>
      <c r="R243" s="385">
        <v>0</v>
      </c>
      <c r="S243" s="10">
        <f t="shared" si="10"/>
        <v>0</v>
      </c>
      <c r="T243" s="747">
        <f>'Раздел 1'!R359</f>
        <v>0</v>
      </c>
      <c r="U243" s="385">
        <v>0</v>
      </c>
      <c r="V243" s="10">
        <f t="shared" si="11"/>
        <v>0</v>
      </c>
      <c r="W243" s="564"/>
      <c r="X243" s="557"/>
      <c r="Y243" s="557"/>
      <c r="Z243" s="557"/>
      <c r="AA243" s="557"/>
      <c r="AB243" s="557"/>
      <c r="AC243" s="557"/>
    </row>
    <row r="244" spans="1:29" s="11" customFormat="1" ht="24.75" customHeight="1" x14ac:dyDescent="0.25">
      <c r="A244" s="913" t="str">
        <f>'Раздел 1'!C360</f>
        <v>925</v>
      </c>
      <c r="B244" s="914" t="str">
        <f>'Раздел 1'!D360</f>
        <v>07</v>
      </c>
      <c r="C244" s="914" t="str">
        <f>'Раздел 1'!E360</f>
        <v>02</v>
      </c>
      <c r="D244" s="914" t="str">
        <f>'Раздел 1'!F360</f>
        <v>02</v>
      </c>
      <c r="E244" s="914" t="str">
        <f>'Раздел 1'!G360</f>
        <v>1</v>
      </c>
      <c r="F244" s="914" t="str">
        <f>'Раздел 1'!H360</f>
        <v>02</v>
      </c>
      <c r="G244" s="914" t="str">
        <f>'Раздел 1'!I360</f>
        <v>62980</v>
      </c>
      <c r="H244" s="915" t="str">
        <f>'Раздел 1'!J360</f>
        <v>244</v>
      </c>
      <c r="I244" s="62" t="str">
        <f>'Раздел 1'!K360</f>
        <v>310.00.00</v>
      </c>
      <c r="J244" s="62" t="str">
        <f>'Раздел 1'!L360</f>
        <v>000</v>
      </c>
      <c r="K244" s="62" t="str">
        <f>'Раздел 1'!M360</f>
        <v>00.00.00</v>
      </c>
      <c r="L244" s="62" t="str">
        <f>'Раздел 1'!N360</f>
        <v>005.00.0000</v>
      </c>
      <c r="M244" s="9" t="str">
        <f>'Раздел 1'!O360</f>
        <v>60.03.00</v>
      </c>
      <c r="N244" s="746">
        <f>'Раздел 1'!P360</f>
        <v>0</v>
      </c>
      <c r="O244" s="746">
        <v>0</v>
      </c>
      <c r="P244" s="10">
        <f t="shared" si="9"/>
        <v>0</v>
      </c>
      <c r="Q244" s="747">
        <f>'Раздел 1'!Q360</f>
        <v>0</v>
      </c>
      <c r="R244" s="385">
        <v>0</v>
      </c>
      <c r="S244" s="10">
        <f t="shared" si="10"/>
        <v>0</v>
      </c>
      <c r="T244" s="747">
        <f>'Раздел 1'!R360</f>
        <v>0</v>
      </c>
      <c r="U244" s="385">
        <v>0</v>
      </c>
      <c r="V244" s="10">
        <f t="shared" si="11"/>
        <v>0</v>
      </c>
      <c r="W244" s="564"/>
      <c r="X244" s="557"/>
      <c r="Y244" s="557"/>
      <c r="Z244" s="557"/>
      <c r="AA244" s="557"/>
      <c r="AB244" s="557"/>
      <c r="AC244" s="557"/>
    </row>
    <row r="245" spans="1:29" s="11" customFormat="1" ht="24.75" customHeight="1" x14ac:dyDescent="0.25">
      <c r="A245" s="913" t="str">
        <f>'Раздел 1'!C361</f>
        <v>925</v>
      </c>
      <c r="B245" s="914" t="str">
        <f>'Раздел 1'!D361</f>
        <v>07</v>
      </c>
      <c r="C245" s="914" t="str">
        <f>'Раздел 1'!E361</f>
        <v>02</v>
      </c>
      <c r="D245" s="914" t="str">
        <f>'Раздел 1'!F361</f>
        <v>02</v>
      </c>
      <c r="E245" s="914" t="str">
        <f>'Раздел 1'!G361</f>
        <v>1</v>
      </c>
      <c r="F245" s="914" t="str">
        <f>'Раздел 1'!H361</f>
        <v>02</v>
      </c>
      <c r="G245" s="914" t="str">
        <f>'Раздел 1'!I361</f>
        <v>M0050</v>
      </c>
      <c r="H245" s="915" t="str">
        <f>'Раздел 1'!J361</f>
        <v>244</v>
      </c>
      <c r="I245" s="62" t="str">
        <f>'Раздел 1'!K361</f>
        <v>310.00.00</v>
      </c>
      <c r="J245" s="62" t="str">
        <f>'Раздел 1'!L361</f>
        <v>000</v>
      </c>
      <c r="K245" s="62" t="str">
        <f>'Раздел 1'!M361</f>
        <v>00.00.00</v>
      </c>
      <c r="L245" s="62" t="str">
        <f>'Раздел 1'!N361</f>
        <v>008.01.0001</v>
      </c>
      <c r="M245" s="9" t="str">
        <f>'Раздел 1'!O361</f>
        <v>60.01.00</v>
      </c>
      <c r="N245" s="746">
        <f>'Раздел 1'!P361</f>
        <v>0</v>
      </c>
      <c r="O245" s="746">
        <v>0</v>
      </c>
      <c r="P245" s="10">
        <f t="shared" si="9"/>
        <v>0</v>
      </c>
      <c r="Q245" s="747">
        <f>'Раздел 1'!Q361</f>
        <v>0</v>
      </c>
      <c r="R245" s="385">
        <v>0</v>
      </c>
      <c r="S245" s="10">
        <f t="shared" si="10"/>
        <v>0</v>
      </c>
      <c r="T245" s="747">
        <f>'Раздел 1'!R361</f>
        <v>0</v>
      </c>
      <c r="U245" s="385">
        <v>0</v>
      </c>
      <c r="V245" s="10">
        <f t="shared" si="11"/>
        <v>0</v>
      </c>
      <c r="W245" s="564"/>
      <c r="X245" s="557"/>
      <c r="Y245" s="557"/>
      <c r="Z245" s="557"/>
      <c r="AA245" s="557"/>
      <c r="AB245" s="557"/>
      <c r="AC245" s="557"/>
    </row>
    <row r="246" spans="1:29" s="11" customFormat="1" ht="24.75" customHeight="1" x14ac:dyDescent="0.25">
      <c r="A246" s="913" t="str">
        <f>'Раздел 1'!C362</f>
        <v>х</v>
      </c>
      <c r="B246" s="914">
        <f>'Раздел 1'!D362</f>
        <v>0</v>
      </c>
      <c r="C246" s="914">
        <f>'Раздел 1'!E362</f>
        <v>0</v>
      </c>
      <c r="D246" s="914">
        <f>'Раздел 1'!F362</f>
        <v>0</v>
      </c>
      <c r="E246" s="914">
        <f>'Раздел 1'!G362</f>
        <v>0</v>
      </c>
      <c r="F246" s="914">
        <f>'Раздел 1'!H362</f>
        <v>0</v>
      </c>
      <c r="G246" s="914">
        <f>'Раздел 1'!I362</f>
        <v>0</v>
      </c>
      <c r="H246" s="915">
        <f>'Раздел 1'!J362</f>
        <v>0</v>
      </c>
      <c r="I246" s="62" t="str">
        <f>'Раздел 1'!K362</f>
        <v>х</v>
      </c>
      <c r="J246" s="62">
        <f>'Раздел 1'!L362</f>
        <v>0</v>
      </c>
      <c r="K246" s="62">
        <f>'Раздел 1'!M362</f>
        <v>0</v>
      </c>
      <c r="L246" s="62">
        <f>'Раздел 1'!N362</f>
        <v>0</v>
      </c>
      <c r="M246" s="9">
        <f>'Раздел 1'!O362</f>
        <v>0</v>
      </c>
      <c r="N246" s="746">
        <f>'Раздел 1'!P362</f>
        <v>76446</v>
      </c>
      <c r="O246" s="746">
        <v>76446</v>
      </c>
      <c r="P246" s="10">
        <f t="shared" si="9"/>
        <v>0</v>
      </c>
      <c r="Q246" s="747">
        <f>'Раздел 1'!Q362</f>
        <v>34550</v>
      </c>
      <c r="R246" s="385">
        <v>34550</v>
      </c>
      <c r="S246" s="10">
        <f t="shared" si="10"/>
        <v>0</v>
      </c>
      <c r="T246" s="747">
        <f>'Раздел 1'!R362</f>
        <v>34550</v>
      </c>
      <c r="U246" s="385">
        <v>34550</v>
      </c>
      <c r="V246" s="10">
        <f t="shared" si="11"/>
        <v>0</v>
      </c>
      <c r="W246" s="564"/>
      <c r="X246" s="557"/>
      <c r="Y246" s="557"/>
      <c r="Z246" s="557"/>
      <c r="AA246" s="557"/>
      <c r="AB246" s="557"/>
      <c r="AC246" s="557"/>
    </row>
    <row r="247" spans="1:29" s="11" customFormat="1" ht="24.75" customHeight="1" x14ac:dyDescent="0.25">
      <c r="A247" s="913" t="str">
        <f>'Раздел 1'!C363</f>
        <v>925</v>
      </c>
      <c r="B247" s="914" t="str">
        <f>'Раздел 1'!D363</f>
        <v>07</v>
      </c>
      <c r="C247" s="914" t="str">
        <f>'Раздел 1'!E363</f>
        <v>02</v>
      </c>
      <c r="D247" s="914" t="str">
        <f>'Раздел 1'!F363</f>
        <v>02</v>
      </c>
      <c r="E247" s="914" t="str">
        <f>'Раздел 1'!G363</f>
        <v>1</v>
      </c>
      <c r="F247" s="914" t="str">
        <f>'Раздел 1'!H363</f>
        <v>02</v>
      </c>
      <c r="G247" s="914" t="str">
        <f>'Раздел 1'!I363</f>
        <v>60860</v>
      </c>
      <c r="H247" s="915" t="str">
        <f>'Раздел 1'!J363</f>
        <v>244</v>
      </c>
      <c r="I247" s="62" t="str">
        <f>'Раздел 1'!K363</f>
        <v>341.00.00</v>
      </c>
      <c r="J247" s="62" t="str">
        <f>'Раздел 1'!L363</f>
        <v>000</v>
      </c>
      <c r="K247" s="62" t="str">
        <f>'Раздел 1'!M363</f>
        <v>00.00.00</v>
      </c>
      <c r="L247" s="62" t="str">
        <f>'Раздел 1'!N363</f>
        <v>001.07.0002</v>
      </c>
      <c r="M247" s="9" t="str">
        <f>'Раздел 1'!O363</f>
        <v>50.03.00</v>
      </c>
      <c r="N247" s="746">
        <f>'Раздел 1'!P363</f>
        <v>0</v>
      </c>
      <c r="O247" s="746">
        <v>0</v>
      </c>
      <c r="P247" s="10">
        <f t="shared" si="9"/>
        <v>0</v>
      </c>
      <c r="Q247" s="747">
        <f>'Раздел 1'!Q363</f>
        <v>0</v>
      </c>
      <c r="R247" s="385">
        <v>0</v>
      </c>
      <c r="S247" s="10">
        <f t="shared" si="10"/>
        <v>0</v>
      </c>
      <c r="T247" s="747">
        <f>'Раздел 1'!R363</f>
        <v>0</v>
      </c>
      <c r="U247" s="385">
        <v>0</v>
      </c>
      <c r="V247" s="10">
        <f t="shared" si="11"/>
        <v>0</v>
      </c>
      <c r="W247" s="564"/>
      <c r="X247" s="557"/>
      <c r="Y247" s="557"/>
      <c r="Z247" s="557"/>
      <c r="AA247" s="557"/>
      <c r="AB247" s="557"/>
      <c r="AC247" s="557"/>
    </row>
    <row r="248" spans="1:29" s="11" customFormat="1" ht="24.75" customHeight="1" x14ac:dyDescent="0.25">
      <c r="A248" s="913" t="str">
        <f>'Раздел 1'!C364</f>
        <v>925</v>
      </c>
      <c r="B248" s="914" t="str">
        <f>'Раздел 1'!D364</f>
        <v>07</v>
      </c>
      <c r="C248" s="914" t="str">
        <f>'Раздел 1'!E364</f>
        <v>02</v>
      </c>
      <c r="D248" s="914" t="str">
        <f>'Раздел 1'!F364</f>
        <v>02</v>
      </c>
      <c r="E248" s="914" t="str">
        <f>'Раздел 1'!G364</f>
        <v>1</v>
      </c>
      <c r="F248" s="914" t="str">
        <f>'Раздел 1'!H364</f>
        <v>02</v>
      </c>
      <c r="G248" s="914" t="str">
        <f>'Раздел 1'!I364</f>
        <v>00590</v>
      </c>
      <c r="H248" s="915" t="str">
        <f>'Раздел 1'!J364</f>
        <v>244</v>
      </c>
      <c r="I248" s="62" t="str">
        <f>'Раздел 1'!K364</f>
        <v>341.00.00</v>
      </c>
      <c r="J248" s="62" t="str">
        <f>'Раздел 1'!L364</f>
        <v>000</v>
      </c>
      <c r="K248" s="62" t="str">
        <f>'Раздел 1'!M364</f>
        <v>00.00.00</v>
      </c>
      <c r="L248" s="62" t="str">
        <f>'Раздел 1'!N364</f>
        <v>001.99.0001</v>
      </c>
      <c r="M248" s="9" t="str">
        <f>'Раздел 1'!O364</f>
        <v>50.01.00</v>
      </c>
      <c r="N248" s="746">
        <f>'Раздел 1'!P364</f>
        <v>0</v>
      </c>
      <c r="O248" s="746">
        <v>0</v>
      </c>
      <c r="P248" s="10">
        <f t="shared" si="9"/>
        <v>0</v>
      </c>
      <c r="Q248" s="747">
        <f>'Раздел 1'!Q364</f>
        <v>0</v>
      </c>
      <c r="R248" s="385">
        <v>0</v>
      </c>
      <c r="S248" s="10">
        <f t="shared" si="10"/>
        <v>0</v>
      </c>
      <c r="T248" s="747">
        <f>'Раздел 1'!R364</f>
        <v>0</v>
      </c>
      <c r="U248" s="385">
        <v>0</v>
      </c>
      <c r="V248" s="10">
        <f t="shared" si="11"/>
        <v>0</v>
      </c>
      <c r="W248" s="564"/>
      <c r="X248" s="557"/>
      <c r="Y248" s="557"/>
      <c r="Z248" s="557"/>
      <c r="AA248" s="557"/>
      <c r="AB248" s="557"/>
      <c r="AC248" s="557"/>
    </row>
    <row r="249" spans="1:29" s="11" customFormat="1" ht="24.75" customHeight="1" x14ac:dyDescent="0.25">
      <c r="A249" s="913" t="str">
        <f>'Раздел 1'!C365</f>
        <v>925</v>
      </c>
      <c r="B249" s="914" t="str">
        <f>'Раздел 1'!D365</f>
        <v>07</v>
      </c>
      <c r="C249" s="914" t="str">
        <f>'Раздел 1'!E365</f>
        <v>02</v>
      </c>
      <c r="D249" s="914" t="str">
        <f>'Раздел 1'!F365</f>
        <v>02</v>
      </c>
      <c r="E249" s="914" t="str">
        <f>'Раздел 1'!G365</f>
        <v>1</v>
      </c>
      <c r="F249" s="914" t="str">
        <f>'Раздел 1'!H365</f>
        <v>02</v>
      </c>
      <c r="G249" s="914" t="str">
        <f>'Раздел 1'!I365</f>
        <v>00590</v>
      </c>
      <c r="H249" s="915" t="str">
        <f>'Раздел 1'!J365</f>
        <v>244</v>
      </c>
      <c r="I249" s="62" t="str">
        <f>'Раздел 1'!K365</f>
        <v>341.00.00</v>
      </c>
      <c r="J249" s="62" t="str">
        <f>'Раздел 1'!L365</f>
        <v>001</v>
      </c>
      <c r="K249" s="62" t="str">
        <f>'Раздел 1'!M365</f>
        <v>00.00.00</v>
      </c>
      <c r="L249" s="62" t="str">
        <f>'Раздел 1'!N365</f>
        <v>х</v>
      </c>
      <c r="M249" s="9" t="str">
        <f>'Раздел 1'!O365</f>
        <v>50.01.00</v>
      </c>
      <c r="N249" s="746">
        <f>'Раздел 1'!P365</f>
        <v>0</v>
      </c>
      <c r="O249" s="746">
        <v>0</v>
      </c>
      <c r="P249" s="10">
        <f t="shared" si="9"/>
        <v>0</v>
      </c>
      <c r="Q249" s="747">
        <f>'Раздел 1'!Q365</f>
        <v>0</v>
      </c>
      <c r="R249" s="385">
        <v>0</v>
      </c>
      <c r="S249" s="10">
        <f t="shared" si="10"/>
        <v>0</v>
      </c>
      <c r="T249" s="747">
        <f>'Раздел 1'!R365</f>
        <v>0</v>
      </c>
      <c r="U249" s="385">
        <v>0</v>
      </c>
      <c r="V249" s="10">
        <f t="shared" si="11"/>
        <v>0</v>
      </c>
      <c r="W249" s="564"/>
      <c r="X249" s="557"/>
      <c r="Y249" s="557"/>
      <c r="Z249" s="557"/>
      <c r="AA249" s="557"/>
      <c r="AB249" s="557"/>
      <c r="AC249" s="557"/>
    </row>
    <row r="250" spans="1:29" s="11" customFormat="1" ht="24.75" customHeight="1" x14ac:dyDescent="0.25">
      <c r="A250" s="913" t="str">
        <f>'Раздел 1'!C366</f>
        <v>925</v>
      </c>
      <c r="B250" s="914" t="str">
        <f>'Раздел 1'!D366</f>
        <v>07</v>
      </c>
      <c r="C250" s="914" t="str">
        <f>'Раздел 1'!E366</f>
        <v>02</v>
      </c>
      <c r="D250" s="914" t="str">
        <f>'Раздел 1'!F366</f>
        <v>02</v>
      </c>
      <c r="E250" s="914" t="str">
        <f>'Раздел 1'!G366</f>
        <v>1</v>
      </c>
      <c r="F250" s="914" t="str">
        <f>'Раздел 1'!H366</f>
        <v>02</v>
      </c>
      <c r="G250" s="914" t="str">
        <f>'Раздел 1'!I366</f>
        <v>00590</v>
      </c>
      <c r="H250" s="915" t="str">
        <f>'Раздел 1'!J366</f>
        <v>244</v>
      </c>
      <c r="I250" s="62" t="str">
        <f>'Раздел 1'!K366</f>
        <v>341.00.00</v>
      </c>
      <c r="J250" s="62" t="str">
        <f>'Раздел 1'!L366</f>
        <v>000</v>
      </c>
      <c r="K250" s="62" t="str">
        <f>'Раздел 1'!M366</f>
        <v>00.00.00</v>
      </c>
      <c r="L250" s="62" t="str">
        <f>'Раздел 1'!N366</f>
        <v>х</v>
      </c>
      <c r="M250" s="9" t="str">
        <f>'Раздел 1'!O366</f>
        <v>20.00.04</v>
      </c>
      <c r="N250" s="746">
        <f>'Раздел 1'!P366</f>
        <v>0</v>
      </c>
      <c r="O250" s="746">
        <v>0</v>
      </c>
      <c r="P250" s="10">
        <f t="shared" si="9"/>
        <v>0</v>
      </c>
      <c r="Q250" s="747">
        <f>'Раздел 1'!Q366</f>
        <v>0</v>
      </c>
      <c r="R250" s="385">
        <v>0</v>
      </c>
      <c r="S250" s="10">
        <f t="shared" si="10"/>
        <v>0</v>
      </c>
      <c r="T250" s="747">
        <f>'Раздел 1'!R366</f>
        <v>0</v>
      </c>
      <c r="U250" s="385">
        <v>0</v>
      </c>
      <c r="V250" s="10">
        <f t="shared" si="11"/>
        <v>0</v>
      </c>
      <c r="W250" s="564"/>
      <c r="X250" s="557"/>
      <c r="Y250" s="557"/>
      <c r="Z250" s="557"/>
      <c r="AA250" s="557"/>
      <c r="AB250" s="557"/>
      <c r="AC250" s="557"/>
    </row>
    <row r="251" spans="1:29" s="11" customFormat="1" ht="24.75" customHeight="1" x14ac:dyDescent="0.25">
      <c r="A251" s="913" t="str">
        <f>'Раздел 1'!C367</f>
        <v>925</v>
      </c>
      <c r="B251" s="914" t="str">
        <f>'Раздел 1'!D367</f>
        <v>07</v>
      </c>
      <c r="C251" s="914" t="str">
        <f>'Раздел 1'!E367</f>
        <v>02</v>
      </c>
      <c r="D251" s="914" t="str">
        <f>'Раздел 1'!F367</f>
        <v>02</v>
      </c>
      <c r="E251" s="914" t="str">
        <f>'Раздел 1'!G367</f>
        <v>1</v>
      </c>
      <c r="F251" s="914" t="str">
        <f>'Раздел 1'!H367</f>
        <v>E1</v>
      </c>
      <c r="G251" s="914" t="str">
        <f>'Раздел 1'!I367</f>
        <v>S1690</v>
      </c>
      <c r="H251" s="915" t="str">
        <f>'Раздел 1'!J367</f>
        <v>244</v>
      </c>
      <c r="I251" s="62" t="str">
        <f>'Раздел 1'!K367</f>
        <v>341.00.00</v>
      </c>
      <c r="J251" s="62" t="str">
        <f>'Раздел 1'!L367</f>
        <v>000</v>
      </c>
      <c r="K251" s="62" t="str">
        <f>'Раздел 1'!M367</f>
        <v>00.00.00</v>
      </c>
      <c r="L251" s="62" t="str">
        <f>'Раздел 1'!N367</f>
        <v>020.00.0018</v>
      </c>
      <c r="M251" s="9" t="str">
        <f>'Раздел 1'!O367</f>
        <v>60.01.00</v>
      </c>
      <c r="N251" s="746">
        <f>'Раздел 1'!P367</f>
        <v>0</v>
      </c>
      <c r="O251" s="746">
        <v>0</v>
      </c>
      <c r="P251" s="10">
        <f t="shared" si="9"/>
        <v>0</v>
      </c>
      <c r="Q251" s="747">
        <f>'Раздел 1'!Q367</f>
        <v>0</v>
      </c>
      <c r="R251" s="385">
        <v>0</v>
      </c>
      <c r="S251" s="10">
        <f t="shared" si="10"/>
        <v>0</v>
      </c>
      <c r="T251" s="747">
        <f>'Раздел 1'!R367</f>
        <v>0</v>
      </c>
      <c r="U251" s="385">
        <v>0</v>
      </c>
      <c r="V251" s="10">
        <f t="shared" si="11"/>
        <v>0</v>
      </c>
      <c r="W251" s="564"/>
      <c r="X251" s="557"/>
      <c r="Y251" s="557"/>
      <c r="Z251" s="557"/>
      <c r="AA251" s="557"/>
      <c r="AB251" s="557"/>
      <c r="AC251" s="557"/>
    </row>
    <row r="252" spans="1:29" s="11" customFormat="1" ht="24.75" customHeight="1" x14ac:dyDescent="0.25">
      <c r="A252" s="913" t="str">
        <f>'Раздел 1'!C368</f>
        <v>925</v>
      </c>
      <c r="B252" s="914" t="str">
        <f>'Раздел 1'!D368</f>
        <v>07</v>
      </c>
      <c r="C252" s="914" t="str">
        <f>'Раздел 1'!E368</f>
        <v>02</v>
      </c>
      <c r="D252" s="914" t="str">
        <f>'Раздел 1'!F368</f>
        <v>02</v>
      </c>
      <c r="E252" s="914" t="str">
        <f>'Раздел 1'!G368</f>
        <v>1</v>
      </c>
      <c r="F252" s="914" t="str">
        <f>'Раздел 1'!H368</f>
        <v>E1</v>
      </c>
      <c r="G252" s="914" t="str">
        <f>'Раздел 1'!I368</f>
        <v>S1690</v>
      </c>
      <c r="H252" s="915" t="str">
        <f>'Раздел 1'!J368</f>
        <v>244</v>
      </c>
      <c r="I252" s="62" t="str">
        <f>'Раздел 1'!K368</f>
        <v>341.00.00</v>
      </c>
      <c r="J252" s="62" t="str">
        <f>'Раздел 1'!L368</f>
        <v>000</v>
      </c>
      <c r="K252" s="62" t="str">
        <f>'Раздел 1'!M368</f>
        <v>00.00.00</v>
      </c>
      <c r="L252" s="62" t="str">
        <f>'Раздел 1'!N368</f>
        <v>500.02.0004</v>
      </c>
      <c r="M252" s="9" t="str">
        <f>'Раздел 1'!O368</f>
        <v>60.03.00</v>
      </c>
      <c r="N252" s="746">
        <f>'Раздел 1'!P368</f>
        <v>0</v>
      </c>
      <c r="O252" s="746">
        <v>0</v>
      </c>
      <c r="P252" s="10">
        <f t="shared" si="9"/>
        <v>0</v>
      </c>
      <c r="Q252" s="747">
        <f>'Раздел 1'!Q368</f>
        <v>0</v>
      </c>
      <c r="R252" s="385">
        <v>0</v>
      </c>
      <c r="S252" s="10">
        <f t="shared" si="10"/>
        <v>0</v>
      </c>
      <c r="T252" s="747">
        <f>'Раздел 1'!R368</f>
        <v>0</v>
      </c>
      <c r="U252" s="385">
        <v>0</v>
      </c>
      <c r="V252" s="10">
        <f t="shared" si="11"/>
        <v>0</v>
      </c>
      <c r="W252" s="564"/>
      <c r="X252" s="557"/>
      <c r="Y252" s="557"/>
      <c r="Z252" s="557"/>
      <c r="AA252" s="557"/>
      <c r="AB252" s="557"/>
      <c r="AC252" s="557"/>
    </row>
    <row r="253" spans="1:29" s="11" customFormat="1" ht="24.75" customHeight="1" x14ac:dyDescent="0.25">
      <c r="A253" s="913" t="str">
        <f>'Раздел 1'!C369</f>
        <v>925</v>
      </c>
      <c r="B253" s="914" t="str">
        <f>'Раздел 1'!D369</f>
        <v>07</v>
      </c>
      <c r="C253" s="914" t="str">
        <f>'Раздел 1'!E369</f>
        <v>02</v>
      </c>
      <c r="D253" s="914" t="str">
        <f>'Раздел 1'!F369</f>
        <v>02</v>
      </c>
      <c r="E253" s="914" t="str">
        <f>'Раздел 1'!G369</f>
        <v>1</v>
      </c>
      <c r="F253" s="914" t="str">
        <f>'Раздел 1'!H369</f>
        <v>02</v>
      </c>
      <c r="G253" s="914" t="str">
        <f>'Раздел 1'!I369</f>
        <v>10210</v>
      </c>
      <c r="H253" s="915" t="str">
        <f>'Раздел 1'!J369</f>
        <v>244</v>
      </c>
      <c r="I253" s="62" t="str">
        <f>'Раздел 1'!K369</f>
        <v>342.00.00</v>
      </c>
      <c r="J253" s="62" t="str">
        <f>'Раздел 1'!L369</f>
        <v>000</v>
      </c>
      <c r="K253" s="62" t="str">
        <f>'Раздел 1'!M369</f>
        <v>00.00.00</v>
      </c>
      <c r="L253" s="62" t="str">
        <f>'Раздел 1'!N369</f>
        <v>020.00.0001</v>
      </c>
      <c r="M253" s="9" t="str">
        <f>'Раздел 1'!O369</f>
        <v>60.01.00</v>
      </c>
      <c r="N253" s="746">
        <f>'Раздел 1'!P369</f>
        <v>0</v>
      </c>
      <c r="O253" s="746">
        <v>0</v>
      </c>
      <c r="P253" s="10">
        <f t="shared" si="9"/>
        <v>0</v>
      </c>
      <c r="Q253" s="747">
        <f>'Раздел 1'!Q369</f>
        <v>0</v>
      </c>
      <c r="R253" s="385">
        <v>0</v>
      </c>
      <c r="S253" s="10">
        <f t="shared" si="10"/>
        <v>0</v>
      </c>
      <c r="T253" s="747">
        <f>'Раздел 1'!R369</f>
        <v>0</v>
      </c>
      <c r="U253" s="385">
        <v>0</v>
      </c>
      <c r="V253" s="10">
        <f t="shared" si="11"/>
        <v>0</v>
      </c>
      <c r="W253" s="564"/>
      <c r="X253" s="557"/>
      <c r="Y253" s="557"/>
      <c r="Z253" s="557"/>
      <c r="AA253" s="557"/>
      <c r="AB253" s="557"/>
      <c r="AC253" s="557"/>
    </row>
    <row r="254" spans="1:29" s="11" customFormat="1" ht="24.75" customHeight="1" x14ac:dyDescent="0.25">
      <c r="A254" s="913" t="str">
        <f>'Раздел 1'!C370</f>
        <v>925</v>
      </c>
      <c r="B254" s="914" t="str">
        <f>'Раздел 1'!D370</f>
        <v>07</v>
      </c>
      <c r="C254" s="914" t="str">
        <f>'Раздел 1'!E370</f>
        <v>02</v>
      </c>
      <c r="D254" s="914" t="str">
        <f>'Раздел 1'!F370</f>
        <v>02</v>
      </c>
      <c r="E254" s="914" t="str">
        <f>'Раздел 1'!G370</f>
        <v>1</v>
      </c>
      <c r="F254" s="914" t="str">
        <f>'Раздел 1'!H370</f>
        <v>02</v>
      </c>
      <c r="G254" s="914" t="str">
        <f>'Раздел 1'!I370</f>
        <v>10210</v>
      </c>
      <c r="H254" s="915" t="str">
        <f>'Раздел 1'!J370</f>
        <v>244</v>
      </c>
      <c r="I254" s="62" t="str">
        <f>'Раздел 1'!K370</f>
        <v>342.00.00</v>
      </c>
      <c r="J254" s="62" t="str">
        <f>'Раздел 1'!L370</f>
        <v>000</v>
      </c>
      <c r="K254" s="62" t="str">
        <f>'Раздел 1'!M370</f>
        <v>00.00.00</v>
      </c>
      <c r="L254" s="62" t="str">
        <f>'Раздел 1'!N370</f>
        <v>020.00.0002</v>
      </c>
      <c r="M254" s="9" t="str">
        <f>'Раздел 1'!O370</f>
        <v>60.01.00</v>
      </c>
      <c r="N254" s="746">
        <f>'Раздел 1'!P370</f>
        <v>36461.300000000003</v>
      </c>
      <c r="O254" s="746">
        <v>36461.300000000003</v>
      </c>
      <c r="P254" s="10">
        <f t="shared" si="9"/>
        <v>0</v>
      </c>
      <c r="Q254" s="747">
        <f>'Раздел 1'!Q370</f>
        <v>0</v>
      </c>
      <c r="R254" s="385">
        <v>0</v>
      </c>
      <c r="S254" s="10">
        <f t="shared" si="10"/>
        <v>0</v>
      </c>
      <c r="T254" s="747">
        <f>'Раздел 1'!R370</f>
        <v>0</v>
      </c>
      <c r="U254" s="385">
        <v>0</v>
      </c>
      <c r="V254" s="10">
        <f t="shared" si="11"/>
        <v>0</v>
      </c>
      <c r="W254" s="564"/>
      <c r="X254" s="557"/>
      <c r="Y254" s="557"/>
      <c r="Z254" s="557"/>
      <c r="AA254" s="557"/>
      <c r="AB254" s="557"/>
      <c r="AC254" s="557"/>
    </row>
    <row r="255" spans="1:29" s="11" customFormat="1" ht="24.75" customHeight="1" x14ac:dyDescent="0.25">
      <c r="A255" s="913" t="str">
        <f>'Раздел 1'!C371</f>
        <v>925</v>
      </c>
      <c r="B255" s="914" t="str">
        <f>'Раздел 1'!D371</f>
        <v>07</v>
      </c>
      <c r="C255" s="914" t="str">
        <f>'Раздел 1'!E371</f>
        <v>07</v>
      </c>
      <c r="D255" s="914" t="str">
        <f>'Раздел 1'!F371</f>
        <v>02</v>
      </c>
      <c r="E255" s="914" t="str">
        <f>'Раздел 1'!G371</f>
        <v>3</v>
      </c>
      <c r="F255" s="914" t="str">
        <f>'Раздел 1'!H371</f>
        <v>02</v>
      </c>
      <c r="G255" s="914" t="str">
        <f>'Раздел 1'!I371</f>
        <v>00400</v>
      </c>
      <c r="H255" s="915" t="str">
        <f>'Раздел 1'!J371</f>
        <v>244</v>
      </c>
      <c r="I255" s="62" t="str">
        <f>'Раздел 1'!K371</f>
        <v>342.00.00</v>
      </c>
      <c r="J255" s="62" t="str">
        <f>'Раздел 1'!L371</f>
        <v>000</v>
      </c>
      <c r="K255" s="62" t="str">
        <f>'Раздел 1'!M371</f>
        <v>00.00.00</v>
      </c>
      <c r="L255" s="62" t="str">
        <f>'Раздел 1'!N371</f>
        <v>020.00.0003</v>
      </c>
      <c r="M255" s="9" t="str">
        <f>'Раздел 1'!O371</f>
        <v>60.01.00</v>
      </c>
      <c r="N255" s="746">
        <f>'Раздел 1'!P371</f>
        <v>0</v>
      </c>
      <c r="O255" s="746">
        <v>0</v>
      </c>
      <c r="P255" s="10">
        <f t="shared" si="9"/>
        <v>0</v>
      </c>
      <c r="Q255" s="747">
        <f>'Раздел 1'!Q371</f>
        <v>0</v>
      </c>
      <c r="R255" s="385">
        <v>0</v>
      </c>
      <c r="S255" s="10">
        <f t="shared" si="10"/>
        <v>0</v>
      </c>
      <c r="T255" s="747">
        <f>'Раздел 1'!R371</f>
        <v>0</v>
      </c>
      <c r="U255" s="385">
        <v>0</v>
      </c>
      <c r="V255" s="10">
        <f t="shared" si="11"/>
        <v>0</v>
      </c>
      <c r="W255" s="564"/>
      <c r="X255" s="557"/>
      <c r="Y255" s="557"/>
      <c r="Z255" s="557"/>
      <c r="AA255" s="557"/>
      <c r="AB255" s="557"/>
      <c r="AC255" s="557"/>
    </row>
    <row r="256" spans="1:29" s="11" customFormat="1" ht="24.75" customHeight="1" x14ac:dyDescent="0.25">
      <c r="A256" s="913" t="str">
        <f>'Раздел 1'!C372</f>
        <v>925</v>
      </c>
      <c r="B256" s="914" t="str">
        <f>'Раздел 1'!D372</f>
        <v>07</v>
      </c>
      <c r="C256" s="914" t="str">
        <f>'Раздел 1'!E372</f>
        <v>02</v>
      </c>
      <c r="D256" s="914" t="str">
        <f>'Раздел 1'!F372</f>
        <v>02</v>
      </c>
      <c r="E256" s="914" t="str">
        <f>'Раздел 1'!G372</f>
        <v>1</v>
      </c>
      <c r="F256" s="914" t="str">
        <f>'Раздел 1'!H372</f>
        <v>02</v>
      </c>
      <c r="G256" s="914" t="str">
        <f>'Раздел 1'!I372</f>
        <v>L3040</v>
      </c>
      <c r="H256" s="915" t="str">
        <f>'Раздел 1'!J372</f>
        <v>244</v>
      </c>
      <c r="I256" s="62" t="str">
        <f>'Раздел 1'!K372</f>
        <v>342.00.00</v>
      </c>
      <c r="J256" s="62" t="str">
        <f>'Раздел 1'!L372</f>
        <v>000</v>
      </c>
      <c r="K256" s="62" t="str">
        <f>'Раздел 1'!M372</f>
        <v>00.00.00</v>
      </c>
      <c r="L256" s="62" t="str">
        <f>'Раздел 1'!N372</f>
        <v>020.00.0028</v>
      </c>
      <c r="M256" s="9" t="str">
        <f>'Раздел 1'!O372</f>
        <v>60.01.00</v>
      </c>
      <c r="N256" s="746">
        <f>'Раздел 1'!P372</f>
        <v>0</v>
      </c>
      <c r="O256" s="746">
        <v>0</v>
      </c>
      <c r="P256" s="10">
        <f t="shared" si="9"/>
        <v>0</v>
      </c>
      <c r="Q256" s="747">
        <f>'Раздел 1'!Q372</f>
        <v>0</v>
      </c>
      <c r="R256" s="385">
        <v>0</v>
      </c>
      <c r="S256" s="10">
        <f t="shared" si="10"/>
        <v>0</v>
      </c>
      <c r="T256" s="747">
        <f>'Раздел 1'!R372</f>
        <v>0</v>
      </c>
      <c r="U256" s="385">
        <v>0</v>
      </c>
      <c r="V256" s="10">
        <f t="shared" si="11"/>
        <v>0</v>
      </c>
      <c r="W256" s="564"/>
      <c r="X256" s="557"/>
      <c r="Y256" s="557"/>
      <c r="Z256" s="557"/>
      <c r="AA256" s="557"/>
      <c r="AB256" s="557"/>
      <c r="AC256" s="557"/>
    </row>
    <row r="257" spans="1:29" s="11" customFormat="1" ht="24.75" customHeight="1" x14ac:dyDescent="0.25">
      <c r="A257" s="913" t="str">
        <f>'Раздел 1'!C373</f>
        <v>925</v>
      </c>
      <c r="B257" s="914" t="str">
        <f>'Раздел 1'!D373</f>
        <v>07</v>
      </c>
      <c r="C257" s="914" t="str">
        <f>'Раздел 1'!E373</f>
        <v>02</v>
      </c>
      <c r="D257" s="914" t="str">
        <f>'Раздел 1'!F373</f>
        <v>02</v>
      </c>
      <c r="E257" s="914" t="str">
        <f>'Раздел 1'!G373</f>
        <v>1</v>
      </c>
      <c r="F257" s="914" t="str">
        <f>'Раздел 1'!H373</f>
        <v>02</v>
      </c>
      <c r="G257" s="914" t="str">
        <f>'Раздел 1'!I373</f>
        <v>62370</v>
      </c>
      <c r="H257" s="915" t="str">
        <f>'Раздел 1'!J373</f>
        <v>244</v>
      </c>
      <c r="I257" s="62" t="str">
        <f>'Раздел 1'!K373</f>
        <v>342.00.00</v>
      </c>
      <c r="J257" s="62" t="str">
        <f>'Раздел 1'!L373</f>
        <v>000</v>
      </c>
      <c r="K257" s="62" t="str">
        <f>'Раздел 1'!M373</f>
        <v>00.00.00</v>
      </c>
      <c r="L257" s="62" t="str">
        <f>'Раздел 1'!N373</f>
        <v>500.02.0001</v>
      </c>
      <c r="M257" s="9" t="str">
        <f>'Раздел 1'!O373</f>
        <v>60.03.00</v>
      </c>
      <c r="N257" s="746">
        <f>'Раздел 1'!P373</f>
        <v>0</v>
      </c>
      <c r="O257" s="746">
        <v>0</v>
      </c>
      <c r="P257" s="10">
        <f t="shared" si="9"/>
        <v>0</v>
      </c>
      <c r="Q257" s="747">
        <f>'Раздел 1'!Q373</f>
        <v>0</v>
      </c>
      <c r="R257" s="385">
        <v>0</v>
      </c>
      <c r="S257" s="10">
        <f t="shared" si="10"/>
        <v>0</v>
      </c>
      <c r="T257" s="747">
        <f>'Раздел 1'!R373</f>
        <v>0</v>
      </c>
      <c r="U257" s="385">
        <v>0</v>
      </c>
      <c r="V257" s="10">
        <f t="shared" si="11"/>
        <v>0</v>
      </c>
      <c r="W257" s="564"/>
      <c r="X257" s="557"/>
      <c r="Y257" s="557"/>
      <c r="Z257" s="557"/>
      <c r="AA257" s="557"/>
      <c r="AB257" s="557"/>
      <c r="AC257" s="557"/>
    </row>
    <row r="258" spans="1:29" s="11" customFormat="1" ht="24.75" customHeight="1" x14ac:dyDescent="0.25">
      <c r="A258" s="913" t="str">
        <f>'Раздел 1'!C374</f>
        <v>925</v>
      </c>
      <c r="B258" s="914" t="str">
        <f>'Раздел 1'!D374</f>
        <v>07</v>
      </c>
      <c r="C258" s="914" t="str">
        <f>'Раздел 1'!E374</f>
        <v>02</v>
      </c>
      <c r="D258" s="914" t="str">
        <f>'Раздел 1'!F374</f>
        <v>02</v>
      </c>
      <c r="E258" s="914" t="str">
        <f>'Раздел 1'!G374</f>
        <v>1</v>
      </c>
      <c r="F258" s="914" t="str">
        <f>'Раздел 1'!H374</f>
        <v>02</v>
      </c>
      <c r="G258" s="914" t="str">
        <f>'Раздел 1'!I374</f>
        <v>L3040</v>
      </c>
      <c r="H258" s="915" t="str">
        <f>'Раздел 1'!J374</f>
        <v>244</v>
      </c>
      <c r="I258" s="62" t="str">
        <f>'Раздел 1'!K374</f>
        <v>342.00.00</v>
      </c>
      <c r="J258" s="62" t="str">
        <f>'Раздел 1'!L374</f>
        <v>000</v>
      </c>
      <c r="K258" s="62" t="str">
        <f>'Раздел 1'!M374</f>
        <v>00.00.00</v>
      </c>
      <c r="L258" s="62" t="str">
        <f>'Раздел 1'!N374</f>
        <v>500.02.0005</v>
      </c>
      <c r="M258" s="9" t="str">
        <f>'Раздел 1'!O374</f>
        <v>60.02.00</v>
      </c>
      <c r="N258" s="746">
        <f>'Раздел 1'!P374</f>
        <v>0</v>
      </c>
      <c r="O258" s="746">
        <v>0</v>
      </c>
      <c r="P258" s="10">
        <f t="shared" si="9"/>
        <v>0</v>
      </c>
      <c r="Q258" s="747">
        <f>'Раздел 1'!Q374</f>
        <v>0</v>
      </c>
      <c r="R258" s="385">
        <v>0</v>
      </c>
      <c r="S258" s="10">
        <f t="shared" si="10"/>
        <v>0</v>
      </c>
      <c r="T258" s="747">
        <f>'Раздел 1'!R374</f>
        <v>0</v>
      </c>
      <c r="U258" s="385">
        <v>0</v>
      </c>
      <c r="V258" s="10">
        <f t="shared" si="11"/>
        <v>0</v>
      </c>
      <c r="W258" s="564"/>
      <c r="X258" s="557"/>
      <c r="Y258" s="557"/>
      <c r="Z258" s="557"/>
      <c r="AA258" s="557"/>
      <c r="AB258" s="557"/>
      <c r="AC258" s="557"/>
    </row>
    <row r="259" spans="1:29" s="11" customFormat="1" ht="24.75" customHeight="1" x14ac:dyDescent="0.25">
      <c r="A259" s="913" t="str">
        <f>'Раздел 1'!C375</f>
        <v>925</v>
      </c>
      <c r="B259" s="914" t="str">
        <f>'Раздел 1'!D375</f>
        <v>07</v>
      </c>
      <c r="C259" s="914" t="str">
        <f>'Раздел 1'!E375</f>
        <v>02</v>
      </c>
      <c r="D259" s="914" t="str">
        <f>'Раздел 1'!F375</f>
        <v>02</v>
      </c>
      <c r="E259" s="914" t="str">
        <f>'Раздел 1'!G375</f>
        <v>1</v>
      </c>
      <c r="F259" s="914" t="str">
        <f>'Раздел 1'!H375</f>
        <v>02</v>
      </c>
      <c r="G259" s="914" t="str">
        <f>'Раздел 1'!I375</f>
        <v>L3040</v>
      </c>
      <c r="H259" s="915" t="str">
        <f>'Раздел 1'!J375</f>
        <v>244</v>
      </c>
      <c r="I259" s="62" t="str">
        <f>'Раздел 1'!K375</f>
        <v>342.00.00</v>
      </c>
      <c r="J259" s="62" t="str">
        <f>'Раздел 1'!L375</f>
        <v>000</v>
      </c>
      <c r="K259" s="62" t="str">
        <f>'Раздел 1'!M375</f>
        <v>00.00.00</v>
      </c>
      <c r="L259" s="62" t="str">
        <f>'Раздел 1'!N375</f>
        <v>500.02.0005</v>
      </c>
      <c r="M259" s="9" t="str">
        <f>'Раздел 1'!O375</f>
        <v>60.03.00</v>
      </c>
      <c r="N259" s="746">
        <f>'Раздел 1'!P375</f>
        <v>0</v>
      </c>
      <c r="O259" s="746">
        <v>0</v>
      </c>
      <c r="P259" s="10">
        <f t="shared" si="9"/>
        <v>0</v>
      </c>
      <c r="Q259" s="747">
        <f>'Раздел 1'!Q375</f>
        <v>0</v>
      </c>
      <c r="R259" s="385">
        <v>0</v>
      </c>
      <c r="S259" s="10">
        <f t="shared" si="10"/>
        <v>0</v>
      </c>
      <c r="T259" s="747">
        <f>'Раздел 1'!R375</f>
        <v>0</v>
      </c>
      <c r="U259" s="385">
        <v>0</v>
      </c>
      <c r="V259" s="10">
        <f t="shared" si="11"/>
        <v>0</v>
      </c>
      <c r="W259" s="564"/>
      <c r="X259" s="557"/>
      <c r="Y259" s="557"/>
      <c r="Z259" s="557"/>
      <c r="AA259" s="557"/>
      <c r="AB259" s="557"/>
      <c r="AC259" s="557"/>
    </row>
    <row r="260" spans="1:29" s="11" customFormat="1" ht="24.75" customHeight="1" x14ac:dyDescent="0.25">
      <c r="A260" s="913" t="str">
        <f>'Раздел 1'!C376</f>
        <v>925</v>
      </c>
      <c r="B260" s="914" t="str">
        <f>'Раздел 1'!D376</f>
        <v>07</v>
      </c>
      <c r="C260" s="914" t="str">
        <f>'Раздел 1'!E376</f>
        <v>02</v>
      </c>
      <c r="D260" s="914" t="str">
        <f>'Раздел 1'!F376</f>
        <v>02</v>
      </c>
      <c r="E260" s="914" t="str">
        <f>'Раздел 1'!G376</f>
        <v>1</v>
      </c>
      <c r="F260" s="914" t="str">
        <f>'Раздел 1'!H376</f>
        <v>02</v>
      </c>
      <c r="G260" s="914" t="str">
        <f>'Раздел 1'!I376</f>
        <v>00590</v>
      </c>
      <c r="H260" s="915" t="str">
        <f>'Раздел 1'!J376</f>
        <v>244</v>
      </c>
      <c r="I260" s="62" t="str">
        <f>'Раздел 1'!K376</f>
        <v>342.00.00</v>
      </c>
      <c r="J260" s="62" t="str">
        <f>'Раздел 1'!L376</f>
        <v>000</v>
      </c>
      <c r="K260" s="62" t="str">
        <f>'Раздел 1'!M376</f>
        <v>00.00.00</v>
      </c>
      <c r="L260" s="62" t="str">
        <f>'Раздел 1'!N376</f>
        <v>х</v>
      </c>
      <c r="M260" s="9" t="str">
        <f>'Раздел 1'!O376</f>
        <v>20.00.02</v>
      </c>
      <c r="N260" s="746">
        <f>'Раздел 1'!P376</f>
        <v>0</v>
      </c>
      <c r="O260" s="746">
        <v>0</v>
      </c>
      <c r="P260" s="10">
        <f t="shared" si="9"/>
        <v>0</v>
      </c>
      <c r="Q260" s="747">
        <f>'Раздел 1'!Q376</f>
        <v>0</v>
      </c>
      <c r="R260" s="385">
        <v>0</v>
      </c>
      <c r="S260" s="10">
        <f t="shared" si="10"/>
        <v>0</v>
      </c>
      <c r="T260" s="747">
        <f>'Раздел 1'!R376</f>
        <v>0</v>
      </c>
      <c r="U260" s="385">
        <v>0</v>
      </c>
      <c r="V260" s="10">
        <f t="shared" si="11"/>
        <v>0</v>
      </c>
      <c r="W260" s="564"/>
      <c r="X260" s="557"/>
      <c r="Y260" s="557"/>
      <c r="Z260" s="557"/>
      <c r="AA260" s="557"/>
      <c r="AB260" s="557"/>
      <c r="AC260" s="557"/>
    </row>
    <row r="261" spans="1:29" s="11" customFormat="1" ht="24.75" customHeight="1" x14ac:dyDescent="0.25">
      <c r="A261" s="913" t="str">
        <f>'Раздел 1'!C377</f>
        <v>925</v>
      </c>
      <c r="B261" s="914" t="str">
        <f>'Раздел 1'!D377</f>
        <v>07</v>
      </c>
      <c r="C261" s="914" t="str">
        <f>'Раздел 1'!E377</f>
        <v>02</v>
      </c>
      <c r="D261" s="914" t="str">
        <f>'Раздел 1'!F377</f>
        <v>02</v>
      </c>
      <c r="E261" s="914" t="str">
        <f>'Раздел 1'!G377</f>
        <v>1</v>
      </c>
      <c r="F261" s="914" t="str">
        <f>'Раздел 1'!H377</f>
        <v>02</v>
      </c>
      <c r="G261" s="914" t="str">
        <f>'Раздел 1'!I377</f>
        <v>00590</v>
      </c>
      <c r="H261" s="915" t="str">
        <f>'Раздел 1'!J377</f>
        <v>244</v>
      </c>
      <c r="I261" s="62" t="str">
        <f>'Раздел 1'!K377</f>
        <v>342.00.00</v>
      </c>
      <c r="J261" s="62" t="str">
        <f>'Раздел 1'!L377</f>
        <v>001</v>
      </c>
      <c r="K261" s="62" t="str">
        <f>'Раздел 1'!M377</f>
        <v>00.00.00</v>
      </c>
      <c r="L261" s="62" t="str">
        <f>'Раздел 1'!N377</f>
        <v>х</v>
      </c>
      <c r="M261" s="9" t="str">
        <f>'Раздел 1'!O377</f>
        <v>20.00.02</v>
      </c>
      <c r="N261" s="746">
        <f>'Раздел 1'!P377</f>
        <v>0</v>
      </c>
      <c r="O261" s="746">
        <v>0</v>
      </c>
      <c r="P261" s="10">
        <f t="shared" si="9"/>
        <v>0</v>
      </c>
      <c r="Q261" s="747">
        <f>'Раздел 1'!Q377</f>
        <v>0</v>
      </c>
      <c r="R261" s="385">
        <v>0</v>
      </c>
      <c r="S261" s="10">
        <f t="shared" si="10"/>
        <v>0</v>
      </c>
      <c r="T261" s="747">
        <f>'Раздел 1'!R377</f>
        <v>0</v>
      </c>
      <c r="U261" s="385">
        <v>0</v>
      </c>
      <c r="V261" s="10">
        <f t="shared" si="11"/>
        <v>0</v>
      </c>
      <c r="W261" s="564"/>
      <c r="X261" s="557"/>
      <c r="Y261" s="557"/>
      <c r="Z261" s="557"/>
      <c r="AA261" s="557"/>
      <c r="AB261" s="557"/>
      <c r="AC261" s="557"/>
    </row>
    <row r="262" spans="1:29" s="11" customFormat="1" ht="24.75" customHeight="1" x14ac:dyDescent="0.25">
      <c r="A262" s="913" t="str">
        <f>'Раздел 1'!C378</f>
        <v>925</v>
      </c>
      <c r="B262" s="914" t="str">
        <f>'Раздел 1'!D378</f>
        <v>07</v>
      </c>
      <c r="C262" s="914" t="str">
        <f>'Раздел 1'!E378</f>
        <v>02</v>
      </c>
      <c r="D262" s="914" t="str">
        <f>'Раздел 1'!F378</f>
        <v>02</v>
      </c>
      <c r="E262" s="914" t="str">
        <f>'Раздел 1'!G378</f>
        <v>1</v>
      </c>
      <c r="F262" s="914" t="str">
        <f>'Раздел 1'!H378</f>
        <v>02</v>
      </c>
      <c r="G262" s="914" t="str">
        <f>'Раздел 1'!I378</f>
        <v>00590</v>
      </c>
      <c r="H262" s="915" t="str">
        <f>'Раздел 1'!J378</f>
        <v>244</v>
      </c>
      <c r="I262" s="62" t="str">
        <f>'Раздел 1'!K378</f>
        <v>343.00.00</v>
      </c>
      <c r="J262" s="62" t="str">
        <f>'Раздел 1'!L378</f>
        <v>000</v>
      </c>
      <c r="K262" s="62" t="str">
        <f>'Раздел 1'!M378</f>
        <v>00.00.00</v>
      </c>
      <c r="L262" s="62" t="str">
        <f>'Раздел 1'!N378</f>
        <v>001.99.0001</v>
      </c>
      <c r="M262" s="9" t="str">
        <f>'Раздел 1'!O378</f>
        <v>50.01.00</v>
      </c>
      <c r="N262" s="746">
        <f>'Раздел 1'!P378</f>
        <v>0</v>
      </c>
      <c r="O262" s="746">
        <v>0</v>
      </c>
      <c r="P262" s="10">
        <f t="shared" si="9"/>
        <v>0</v>
      </c>
      <c r="Q262" s="747">
        <f>'Раздел 1'!Q378</f>
        <v>0</v>
      </c>
      <c r="R262" s="385">
        <v>0</v>
      </c>
      <c r="S262" s="10">
        <f t="shared" si="10"/>
        <v>0</v>
      </c>
      <c r="T262" s="747">
        <f>'Раздел 1'!R378</f>
        <v>0</v>
      </c>
      <c r="U262" s="385">
        <v>0</v>
      </c>
      <c r="V262" s="10">
        <f t="shared" si="11"/>
        <v>0</v>
      </c>
      <c r="W262" s="564"/>
      <c r="X262" s="557"/>
      <c r="Y262" s="557"/>
      <c r="Z262" s="557"/>
      <c r="AA262" s="557"/>
      <c r="AB262" s="557"/>
      <c r="AC262" s="557"/>
    </row>
    <row r="263" spans="1:29" s="11" customFormat="1" ht="24.75" customHeight="1" x14ac:dyDescent="0.25">
      <c r="A263" s="913" t="str">
        <f>'Раздел 1'!C379</f>
        <v>925</v>
      </c>
      <c r="B263" s="914" t="str">
        <f>'Раздел 1'!D379</f>
        <v>07</v>
      </c>
      <c r="C263" s="914" t="str">
        <f>'Раздел 1'!E379</f>
        <v>02</v>
      </c>
      <c r="D263" s="914" t="str">
        <f>'Раздел 1'!F379</f>
        <v>02</v>
      </c>
      <c r="E263" s="914" t="str">
        <f>'Раздел 1'!G379</f>
        <v>1</v>
      </c>
      <c r="F263" s="914" t="str">
        <f>'Раздел 1'!H379</f>
        <v>02</v>
      </c>
      <c r="G263" s="914" t="str">
        <f>'Раздел 1'!I379</f>
        <v>00590</v>
      </c>
      <c r="H263" s="915" t="str">
        <f>'Раздел 1'!J379</f>
        <v>244</v>
      </c>
      <c r="I263" s="62" t="str">
        <f>'Раздел 1'!K379</f>
        <v>343.00.00</v>
      </c>
      <c r="J263" s="62" t="str">
        <f>'Раздел 1'!L379</f>
        <v>000</v>
      </c>
      <c r="K263" s="62" t="str">
        <f>'Раздел 1'!M379</f>
        <v>00.00.00</v>
      </c>
      <c r="L263" s="62" t="str">
        <f>'Раздел 1'!N379</f>
        <v>х</v>
      </c>
      <c r="M263" s="9" t="str">
        <f>'Раздел 1'!O379</f>
        <v>20.00.02</v>
      </c>
      <c r="N263" s="746">
        <f>'Раздел 1'!P379</f>
        <v>0</v>
      </c>
      <c r="O263" s="746">
        <v>0</v>
      </c>
      <c r="P263" s="10">
        <f t="shared" si="9"/>
        <v>0</v>
      </c>
      <c r="Q263" s="747">
        <f>'Раздел 1'!Q379</f>
        <v>0</v>
      </c>
      <c r="R263" s="385">
        <v>0</v>
      </c>
      <c r="S263" s="10">
        <f t="shared" si="10"/>
        <v>0</v>
      </c>
      <c r="T263" s="747">
        <f>'Раздел 1'!R379</f>
        <v>0</v>
      </c>
      <c r="U263" s="385">
        <v>0</v>
      </c>
      <c r="V263" s="10">
        <f t="shared" si="11"/>
        <v>0</v>
      </c>
      <c r="W263" s="564"/>
      <c r="X263" s="557"/>
      <c r="Y263" s="557"/>
      <c r="Z263" s="557"/>
      <c r="AA263" s="557"/>
      <c r="AB263" s="557"/>
      <c r="AC263" s="557"/>
    </row>
    <row r="264" spans="1:29" s="11" customFormat="1" ht="24.75" customHeight="1" x14ac:dyDescent="0.25">
      <c r="A264" s="913" t="str">
        <f>'Раздел 1'!C380</f>
        <v>925</v>
      </c>
      <c r="B264" s="914" t="str">
        <f>'Раздел 1'!D380</f>
        <v>07</v>
      </c>
      <c r="C264" s="914" t="str">
        <f>'Раздел 1'!E380</f>
        <v>02</v>
      </c>
      <c r="D264" s="914" t="str">
        <f>'Раздел 1'!F380</f>
        <v>02</v>
      </c>
      <c r="E264" s="914" t="str">
        <f>'Раздел 1'!G380</f>
        <v>1</v>
      </c>
      <c r="F264" s="914" t="str">
        <f>'Раздел 1'!H380</f>
        <v>02</v>
      </c>
      <c r="G264" s="914" t="str">
        <f>'Раздел 1'!I380</f>
        <v>00590</v>
      </c>
      <c r="H264" s="915" t="str">
        <f>'Раздел 1'!J380</f>
        <v>244</v>
      </c>
      <c r="I264" s="62" t="str">
        <f>'Раздел 1'!K380</f>
        <v>344.00.00</v>
      </c>
      <c r="J264" s="62" t="str">
        <f>'Раздел 1'!L380</f>
        <v>000</v>
      </c>
      <c r="K264" s="62" t="str">
        <f>'Раздел 1'!M380</f>
        <v>00.00.00</v>
      </c>
      <c r="L264" s="62" t="str">
        <f>'Раздел 1'!N380</f>
        <v>001.99.0001</v>
      </c>
      <c r="M264" s="9" t="str">
        <f>'Раздел 1'!O380</f>
        <v>50.01.00</v>
      </c>
      <c r="N264" s="746">
        <f>'Раздел 1'!P380</f>
        <v>3099.7</v>
      </c>
      <c r="O264" s="746">
        <v>3099.7</v>
      </c>
      <c r="P264" s="10">
        <f t="shared" si="9"/>
        <v>0</v>
      </c>
      <c r="Q264" s="747">
        <f>'Раздел 1'!Q380</f>
        <v>0</v>
      </c>
      <c r="R264" s="385">
        <v>0</v>
      </c>
      <c r="S264" s="10">
        <f t="shared" si="10"/>
        <v>0</v>
      </c>
      <c r="T264" s="747">
        <f>'Раздел 1'!R380</f>
        <v>0</v>
      </c>
      <c r="U264" s="385">
        <v>0</v>
      </c>
      <c r="V264" s="10">
        <f t="shared" si="11"/>
        <v>0</v>
      </c>
      <c r="W264" s="564"/>
      <c r="X264" s="557"/>
      <c r="Y264" s="557"/>
      <c r="Z264" s="557"/>
      <c r="AA264" s="557"/>
      <c r="AB264" s="557"/>
      <c r="AC264" s="557"/>
    </row>
    <row r="265" spans="1:29" s="11" customFormat="1" ht="24.75" customHeight="1" x14ac:dyDescent="0.25">
      <c r="A265" s="913" t="str">
        <f>'Раздел 1'!C381</f>
        <v>925</v>
      </c>
      <c r="B265" s="914" t="str">
        <f>'Раздел 1'!D381</f>
        <v>07</v>
      </c>
      <c r="C265" s="914" t="str">
        <f>'Раздел 1'!E381</f>
        <v>02</v>
      </c>
      <c r="D265" s="914" t="str">
        <f>'Раздел 1'!F381</f>
        <v>02</v>
      </c>
      <c r="E265" s="914" t="str">
        <f>'Раздел 1'!G381</f>
        <v>1</v>
      </c>
      <c r="F265" s="914" t="str">
        <f>'Раздел 1'!H381</f>
        <v>02</v>
      </c>
      <c r="G265" s="914" t="str">
        <f>'Раздел 1'!I381</f>
        <v>00590</v>
      </c>
      <c r="H265" s="915" t="str">
        <f>'Раздел 1'!J381</f>
        <v>244</v>
      </c>
      <c r="I265" s="62" t="str">
        <f>'Раздел 1'!K381</f>
        <v>344.00.00</v>
      </c>
      <c r="J265" s="62" t="str">
        <f>'Раздел 1'!L381</f>
        <v>001</v>
      </c>
      <c r="K265" s="62" t="str">
        <f>'Раздел 1'!M381</f>
        <v>00.00.00</v>
      </c>
      <c r="L265" s="62" t="str">
        <f>'Раздел 1'!N381</f>
        <v>х</v>
      </c>
      <c r="M265" s="9" t="str">
        <f>'Раздел 1'!O381</f>
        <v>50.01.00</v>
      </c>
      <c r="N265" s="746">
        <f>'Раздел 1'!P381</f>
        <v>0</v>
      </c>
      <c r="O265" s="746">
        <v>0</v>
      </c>
      <c r="P265" s="10">
        <f t="shared" ref="P265:P314" si="12">N265-O265</f>
        <v>0</v>
      </c>
      <c r="Q265" s="747">
        <f>'Раздел 1'!Q381</f>
        <v>0</v>
      </c>
      <c r="R265" s="385">
        <v>0</v>
      </c>
      <c r="S265" s="10">
        <f t="shared" ref="S265:S268" si="13">Q265-R265</f>
        <v>0</v>
      </c>
      <c r="T265" s="747">
        <f>'Раздел 1'!R381</f>
        <v>0</v>
      </c>
      <c r="U265" s="385">
        <v>0</v>
      </c>
      <c r="V265" s="10">
        <f t="shared" ref="V265:V314" si="14">T265-U265</f>
        <v>0</v>
      </c>
      <c r="W265" s="564"/>
      <c r="X265" s="557"/>
      <c r="Y265" s="557"/>
      <c r="Z265" s="557"/>
      <c r="AA265" s="557"/>
      <c r="AB265" s="557"/>
      <c r="AC265" s="557"/>
    </row>
    <row r="266" spans="1:29" s="11" customFormat="1" ht="24.75" customHeight="1" x14ac:dyDescent="0.25">
      <c r="A266" s="913" t="str">
        <f>'Раздел 1'!C382</f>
        <v>925</v>
      </c>
      <c r="B266" s="914" t="str">
        <f>'Раздел 1'!D382</f>
        <v>07</v>
      </c>
      <c r="C266" s="914" t="str">
        <f>'Раздел 1'!E382</f>
        <v>02</v>
      </c>
      <c r="D266" s="914" t="str">
        <f>'Раздел 1'!F382</f>
        <v>02</v>
      </c>
      <c r="E266" s="914" t="str">
        <f>'Раздел 1'!G382</f>
        <v>1</v>
      </c>
      <c r="F266" s="914" t="str">
        <f>'Раздел 1'!H382</f>
        <v>02</v>
      </c>
      <c r="G266" s="914" t="str">
        <f>'Раздел 1'!I382</f>
        <v>00590</v>
      </c>
      <c r="H266" s="915" t="str">
        <f>'Раздел 1'!J382</f>
        <v>244</v>
      </c>
      <c r="I266" s="62" t="str">
        <f>'Раздел 1'!K382</f>
        <v>344.00.00</v>
      </c>
      <c r="J266" s="62" t="str">
        <f>'Раздел 1'!L382</f>
        <v>000</v>
      </c>
      <c r="K266" s="62" t="str">
        <f>'Раздел 1'!M382</f>
        <v>00.00.00</v>
      </c>
      <c r="L266" s="62" t="str">
        <f>'Раздел 1'!N382</f>
        <v>х</v>
      </c>
      <c r="M266" s="9" t="str">
        <f>'Раздел 1'!O382</f>
        <v>20.00.02</v>
      </c>
      <c r="N266" s="746">
        <f>'Раздел 1'!P382</f>
        <v>0</v>
      </c>
      <c r="O266" s="746">
        <v>0</v>
      </c>
      <c r="P266" s="10">
        <f t="shared" si="12"/>
        <v>0</v>
      </c>
      <c r="Q266" s="747">
        <f>'Раздел 1'!Q382</f>
        <v>0</v>
      </c>
      <c r="R266" s="385">
        <v>0</v>
      </c>
      <c r="S266" s="10">
        <f t="shared" si="13"/>
        <v>0</v>
      </c>
      <c r="T266" s="747">
        <f>'Раздел 1'!R382</f>
        <v>0</v>
      </c>
      <c r="U266" s="385">
        <v>0</v>
      </c>
      <c r="V266" s="10">
        <f t="shared" si="14"/>
        <v>0</v>
      </c>
      <c r="W266" s="564"/>
      <c r="X266" s="557"/>
      <c r="Y266" s="557"/>
      <c r="Z266" s="557"/>
      <c r="AA266" s="557"/>
      <c r="AB266" s="557"/>
      <c r="AC266" s="557"/>
    </row>
    <row r="267" spans="1:29" s="11" customFormat="1" ht="24.75" customHeight="1" x14ac:dyDescent="0.25">
      <c r="A267" s="913" t="str">
        <f>'Раздел 1'!C383</f>
        <v>925</v>
      </c>
      <c r="B267" s="914" t="str">
        <f>'Раздел 1'!D383</f>
        <v>07</v>
      </c>
      <c r="C267" s="914" t="str">
        <f>'Раздел 1'!E383</f>
        <v>02</v>
      </c>
      <c r="D267" s="914" t="str">
        <f>'Раздел 1'!F383</f>
        <v>02</v>
      </c>
      <c r="E267" s="914" t="str">
        <f>'Раздел 1'!G383</f>
        <v>1</v>
      </c>
      <c r="F267" s="914" t="str">
        <f>'Раздел 1'!H383</f>
        <v>02</v>
      </c>
      <c r="G267" s="914" t="str">
        <f>'Раздел 1'!I383</f>
        <v>00590</v>
      </c>
      <c r="H267" s="915" t="str">
        <f>'Раздел 1'!J383</f>
        <v>244</v>
      </c>
      <c r="I267" s="62" t="str">
        <f>'Раздел 1'!K383</f>
        <v>344.00.00</v>
      </c>
      <c r="J267" s="62" t="str">
        <f>'Раздел 1'!L383</f>
        <v>001</v>
      </c>
      <c r="K267" s="62" t="str">
        <f>'Раздел 1'!M383</f>
        <v>00.00.00</v>
      </c>
      <c r="L267" s="62" t="str">
        <f>'Раздел 1'!N383</f>
        <v>х</v>
      </c>
      <c r="M267" s="9" t="str">
        <f>'Раздел 1'!O383</f>
        <v>20.00.02</v>
      </c>
      <c r="N267" s="746">
        <f>'Раздел 1'!P383</f>
        <v>0</v>
      </c>
      <c r="O267" s="746">
        <v>0</v>
      </c>
      <c r="P267" s="10">
        <f t="shared" si="12"/>
        <v>0</v>
      </c>
      <c r="Q267" s="747">
        <f>'Раздел 1'!Q383</f>
        <v>0</v>
      </c>
      <c r="R267" s="385">
        <v>0</v>
      </c>
      <c r="S267" s="10">
        <f t="shared" si="13"/>
        <v>0</v>
      </c>
      <c r="T267" s="747">
        <f>'Раздел 1'!R383</f>
        <v>0</v>
      </c>
      <c r="U267" s="385">
        <v>0</v>
      </c>
      <c r="V267" s="10">
        <f t="shared" si="14"/>
        <v>0</v>
      </c>
      <c r="W267" s="564"/>
      <c r="X267" s="557"/>
      <c r="Y267" s="557"/>
      <c r="Z267" s="557"/>
      <c r="AA267" s="557"/>
      <c r="AB267" s="557"/>
      <c r="AC267" s="557"/>
    </row>
    <row r="268" spans="1:29" s="11" customFormat="1" ht="24.75" customHeight="1" x14ac:dyDescent="0.25">
      <c r="A268" s="913" t="str">
        <f>'Раздел 1'!C384</f>
        <v>925</v>
      </c>
      <c r="B268" s="914" t="str">
        <f>'Раздел 1'!D384</f>
        <v>07</v>
      </c>
      <c r="C268" s="914" t="str">
        <f>'Раздел 1'!E384</f>
        <v>02</v>
      </c>
      <c r="D268" s="914" t="str">
        <f>'Раздел 1'!F384</f>
        <v>02</v>
      </c>
      <c r="E268" s="914" t="str">
        <f>'Раздел 1'!G384</f>
        <v>1</v>
      </c>
      <c r="F268" s="914" t="str">
        <f>'Раздел 1'!H384</f>
        <v>02</v>
      </c>
      <c r="G268" s="914" t="str">
        <f>'Раздел 1'!I384</f>
        <v>00590</v>
      </c>
      <c r="H268" s="915" t="str">
        <f>'Раздел 1'!J384</f>
        <v>244</v>
      </c>
      <c r="I268" s="62" t="str">
        <f>'Раздел 1'!K384</f>
        <v>344.00.00</v>
      </c>
      <c r="J268" s="62" t="str">
        <f>'Раздел 1'!L384</f>
        <v>000</v>
      </c>
      <c r="K268" s="62" t="str">
        <f>'Раздел 1'!M384</f>
        <v>00.00.00</v>
      </c>
      <c r="L268" s="62" t="str">
        <f>'Раздел 1'!N384</f>
        <v>х</v>
      </c>
      <c r="M268" s="9" t="str">
        <f>'Раздел 1'!O384</f>
        <v>20.00.04</v>
      </c>
      <c r="N268" s="746">
        <f>'Раздел 1'!P384</f>
        <v>0</v>
      </c>
      <c r="O268" s="746">
        <v>0</v>
      </c>
      <c r="P268" s="10">
        <f t="shared" si="12"/>
        <v>0</v>
      </c>
      <c r="Q268" s="747">
        <f>'Раздел 1'!Q384</f>
        <v>0</v>
      </c>
      <c r="R268" s="385">
        <v>0</v>
      </c>
      <c r="S268" s="10">
        <f t="shared" si="13"/>
        <v>0</v>
      </c>
      <c r="T268" s="747">
        <f>'Раздел 1'!R384</f>
        <v>0</v>
      </c>
      <c r="U268" s="385">
        <v>0</v>
      </c>
      <c r="V268" s="10">
        <f t="shared" si="14"/>
        <v>0</v>
      </c>
      <c r="W268" s="564"/>
      <c r="X268" s="557"/>
      <c r="Y268" s="557"/>
      <c r="Z268" s="557"/>
      <c r="AA268" s="557"/>
      <c r="AB268" s="557"/>
      <c r="AC268" s="557"/>
    </row>
    <row r="269" spans="1:29" s="11" customFormat="1" ht="24.75" customHeight="1" x14ac:dyDescent="0.25">
      <c r="A269" s="913" t="str">
        <f>'Раздел 1'!C385</f>
        <v>925</v>
      </c>
      <c r="B269" s="914" t="str">
        <f>'Раздел 1'!D385</f>
        <v>07</v>
      </c>
      <c r="C269" s="914" t="str">
        <f>'Раздел 1'!E385</f>
        <v>02</v>
      </c>
      <c r="D269" s="914" t="str">
        <f>'Раздел 1'!F385</f>
        <v>02</v>
      </c>
      <c r="E269" s="914" t="str">
        <f>'Раздел 1'!G385</f>
        <v>1</v>
      </c>
      <c r="F269" s="914" t="str">
        <f>'Раздел 1'!H385</f>
        <v>E1</v>
      </c>
      <c r="G269" s="914" t="str">
        <f>'Раздел 1'!I385</f>
        <v>S1690</v>
      </c>
      <c r="H269" s="915" t="str">
        <f>'Раздел 1'!J385</f>
        <v>244</v>
      </c>
      <c r="I269" s="62" t="str">
        <f>'Раздел 1'!K385</f>
        <v>344.00.00</v>
      </c>
      <c r="J269" s="62" t="str">
        <f>'Раздел 1'!L385</f>
        <v>000</v>
      </c>
      <c r="K269" s="62" t="str">
        <f>'Раздел 1'!M385</f>
        <v>00.00.00</v>
      </c>
      <c r="L269" s="62" t="str">
        <f>'Раздел 1'!N385</f>
        <v>020.00.0018</v>
      </c>
      <c r="M269" s="9" t="str">
        <f>'Раздел 1'!O385</f>
        <v>60.01.00</v>
      </c>
      <c r="N269" s="746">
        <f>'Раздел 1'!P385</f>
        <v>0</v>
      </c>
      <c r="O269" s="746">
        <v>0</v>
      </c>
      <c r="P269" s="10">
        <f t="shared" si="12"/>
        <v>0</v>
      </c>
      <c r="Q269" s="747">
        <f>'Раздел 1'!Q385</f>
        <v>0</v>
      </c>
      <c r="R269" s="385">
        <v>0</v>
      </c>
      <c r="S269" s="10"/>
      <c r="T269" s="747">
        <f>'Раздел 1'!R385</f>
        <v>0</v>
      </c>
      <c r="U269" s="385">
        <v>0</v>
      </c>
      <c r="V269" s="10">
        <f t="shared" si="14"/>
        <v>0</v>
      </c>
      <c r="W269" s="564"/>
      <c r="X269" s="557"/>
      <c r="Y269" s="557"/>
      <c r="Z269" s="557"/>
      <c r="AA269" s="557"/>
      <c r="AB269" s="557"/>
      <c r="AC269" s="557"/>
    </row>
    <row r="270" spans="1:29" s="11" customFormat="1" ht="24.75" customHeight="1" x14ac:dyDescent="0.25">
      <c r="A270" s="913" t="str">
        <f>'Раздел 1'!C386</f>
        <v>925</v>
      </c>
      <c r="B270" s="914" t="str">
        <f>'Раздел 1'!D386</f>
        <v>07</v>
      </c>
      <c r="C270" s="914" t="str">
        <f>'Раздел 1'!E386</f>
        <v>02</v>
      </c>
      <c r="D270" s="914" t="str">
        <f>'Раздел 1'!F386</f>
        <v>02</v>
      </c>
      <c r="E270" s="914" t="str">
        <f>'Раздел 1'!G386</f>
        <v>1</v>
      </c>
      <c r="F270" s="914" t="str">
        <f>'Раздел 1'!H386</f>
        <v>E1</v>
      </c>
      <c r="G270" s="914" t="str">
        <f>'Раздел 1'!I386</f>
        <v>S1690</v>
      </c>
      <c r="H270" s="915" t="str">
        <f>'Раздел 1'!J386</f>
        <v>244</v>
      </c>
      <c r="I270" s="62" t="str">
        <f>'Раздел 1'!K386</f>
        <v>344.00.00</v>
      </c>
      <c r="J270" s="62" t="str">
        <f>'Раздел 1'!L386</f>
        <v>000</v>
      </c>
      <c r="K270" s="62" t="str">
        <f>'Раздел 1'!M386</f>
        <v>00.00.00</v>
      </c>
      <c r="L270" s="62" t="str">
        <f>'Раздел 1'!N386</f>
        <v>500.02.0004</v>
      </c>
      <c r="M270" s="9" t="str">
        <f>'Раздел 1'!O386</f>
        <v>60.03.00</v>
      </c>
      <c r="N270" s="746">
        <f>'Раздел 1'!P386</f>
        <v>0</v>
      </c>
      <c r="O270" s="746">
        <v>0</v>
      </c>
      <c r="P270" s="10">
        <f t="shared" si="12"/>
        <v>0</v>
      </c>
      <c r="Q270" s="747">
        <f>'Раздел 1'!Q386</f>
        <v>0</v>
      </c>
      <c r="R270" s="385">
        <v>0</v>
      </c>
      <c r="S270" s="10"/>
      <c r="T270" s="747">
        <f>'Раздел 1'!R386</f>
        <v>0</v>
      </c>
      <c r="U270" s="385">
        <v>0</v>
      </c>
      <c r="V270" s="10">
        <f t="shared" si="14"/>
        <v>0</v>
      </c>
      <c r="W270" s="564"/>
      <c r="X270" s="557"/>
      <c r="Y270" s="557"/>
      <c r="Z270" s="557"/>
      <c r="AA270" s="557"/>
      <c r="AB270" s="557"/>
      <c r="AC270" s="557"/>
    </row>
    <row r="271" spans="1:29" s="11" customFormat="1" ht="24.75" customHeight="1" x14ac:dyDescent="0.25">
      <c r="A271" s="913" t="str">
        <f>'Раздел 1'!C387</f>
        <v>925</v>
      </c>
      <c r="B271" s="914" t="str">
        <f>'Раздел 1'!D387</f>
        <v>07</v>
      </c>
      <c r="C271" s="914" t="str">
        <f>'Раздел 1'!E387</f>
        <v>02</v>
      </c>
      <c r="D271" s="914" t="str">
        <f>'Раздел 1'!F387</f>
        <v>02</v>
      </c>
      <c r="E271" s="914" t="str">
        <f>'Раздел 1'!G387</f>
        <v>1</v>
      </c>
      <c r="F271" s="914" t="str">
        <f>'Раздел 1'!H387</f>
        <v>02</v>
      </c>
      <c r="G271" s="914" t="str">
        <f>'Раздел 1'!I387</f>
        <v>60860</v>
      </c>
      <c r="H271" s="915" t="str">
        <f>'Раздел 1'!J387</f>
        <v>244</v>
      </c>
      <c r="I271" s="62" t="str">
        <f>'Раздел 1'!K387</f>
        <v>345.00.00</v>
      </c>
      <c r="J271" s="62" t="str">
        <f>'Раздел 1'!L387</f>
        <v>000</v>
      </c>
      <c r="K271" s="62" t="str">
        <f>'Раздел 1'!M387</f>
        <v>00.00.00</v>
      </c>
      <c r="L271" s="62" t="str">
        <f>'Раздел 1'!N387</f>
        <v>001.07.0002</v>
      </c>
      <c r="M271" s="9" t="str">
        <f>'Раздел 1'!O387</f>
        <v>50.03.00</v>
      </c>
      <c r="N271" s="746">
        <f>'Раздел 1'!P387</f>
        <v>0</v>
      </c>
      <c r="O271" s="746">
        <v>0</v>
      </c>
      <c r="P271" s="10">
        <f t="shared" si="12"/>
        <v>0</v>
      </c>
      <c r="Q271" s="747">
        <f>'Раздел 1'!Q387</f>
        <v>0</v>
      </c>
      <c r="R271" s="385">
        <v>0</v>
      </c>
      <c r="S271" s="10"/>
      <c r="T271" s="747">
        <f>'Раздел 1'!R387</f>
        <v>0</v>
      </c>
      <c r="U271" s="385">
        <v>0</v>
      </c>
      <c r="V271" s="10">
        <f t="shared" si="14"/>
        <v>0</v>
      </c>
      <c r="W271" s="564"/>
      <c r="X271" s="557"/>
      <c r="Y271" s="557"/>
      <c r="Z271" s="557"/>
      <c r="AA271" s="557"/>
      <c r="AB271" s="557"/>
      <c r="AC271" s="557"/>
    </row>
    <row r="272" spans="1:29" s="11" customFormat="1" ht="24.75" customHeight="1" x14ac:dyDescent="0.25">
      <c r="A272" s="913" t="str">
        <f>'Раздел 1'!C388</f>
        <v>925</v>
      </c>
      <c r="B272" s="914" t="str">
        <f>'Раздел 1'!D388</f>
        <v>07</v>
      </c>
      <c r="C272" s="914" t="str">
        <f>'Раздел 1'!E388</f>
        <v>02</v>
      </c>
      <c r="D272" s="914" t="str">
        <f>'Раздел 1'!F388</f>
        <v>02</v>
      </c>
      <c r="E272" s="914" t="str">
        <f>'Раздел 1'!G388</f>
        <v>1</v>
      </c>
      <c r="F272" s="914" t="str">
        <f>'Раздел 1'!H388</f>
        <v>02</v>
      </c>
      <c r="G272" s="914" t="str">
        <f>'Раздел 1'!I388</f>
        <v>00590</v>
      </c>
      <c r="H272" s="915" t="str">
        <f>'Раздел 1'!J388</f>
        <v>244</v>
      </c>
      <c r="I272" s="62" t="str">
        <f>'Раздел 1'!K388</f>
        <v>345.00.00</v>
      </c>
      <c r="J272" s="62" t="str">
        <f>'Раздел 1'!L388</f>
        <v>000</v>
      </c>
      <c r="K272" s="62" t="str">
        <f>'Раздел 1'!M388</f>
        <v>00.00.00</v>
      </c>
      <c r="L272" s="62" t="str">
        <f>'Раздел 1'!N388</f>
        <v>001.99.0001</v>
      </c>
      <c r="M272" s="9" t="str">
        <f>'Раздел 1'!O388</f>
        <v>50.01.00</v>
      </c>
      <c r="N272" s="746">
        <f>'Раздел 1'!P388</f>
        <v>0</v>
      </c>
      <c r="O272" s="746">
        <v>0</v>
      </c>
      <c r="P272" s="10">
        <f t="shared" si="12"/>
        <v>0</v>
      </c>
      <c r="Q272" s="747">
        <f>'Раздел 1'!Q388</f>
        <v>0</v>
      </c>
      <c r="R272" s="385">
        <v>0</v>
      </c>
      <c r="S272" s="10"/>
      <c r="T272" s="747">
        <f>'Раздел 1'!R388</f>
        <v>0</v>
      </c>
      <c r="U272" s="385">
        <v>0</v>
      </c>
      <c r="V272" s="10">
        <f t="shared" si="14"/>
        <v>0</v>
      </c>
      <c r="W272" s="564"/>
      <c r="X272" s="557"/>
      <c r="Y272" s="557"/>
      <c r="Z272" s="557"/>
      <c r="AA272" s="557"/>
      <c r="AB272" s="557"/>
      <c r="AC272" s="557"/>
    </row>
    <row r="273" spans="1:29" s="11" customFormat="1" ht="24.75" customHeight="1" x14ac:dyDescent="0.25">
      <c r="A273" s="913" t="str">
        <f>'Раздел 1'!C389</f>
        <v>925</v>
      </c>
      <c r="B273" s="914" t="str">
        <f>'Раздел 1'!D389</f>
        <v>07</v>
      </c>
      <c r="C273" s="914" t="str">
        <f>'Раздел 1'!E389</f>
        <v>02</v>
      </c>
      <c r="D273" s="914" t="str">
        <f>'Раздел 1'!F389</f>
        <v>02</v>
      </c>
      <c r="E273" s="914" t="str">
        <f>'Раздел 1'!G389</f>
        <v>1</v>
      </c>
      <c r="F273" s="914" t="str">
        <f>'Раздел 1'!H389</f>
        <v>02</v>
      </c>
      <c r="G273" s="914" t="str">
        <f>'Раздел 1'!I389</f>
        <v>00590</v>
      </c>
      <c r="H273" s="915" t="str">
        <f>'Раздел 1'!J389</f>
        <v>244</v>
      </c>
      <c r="I273" s="62" t="str">
        <f>'Раздел 1'!K389</f>
        <v>345.00.00</v>
      </c>
      <c r="J273" s="62" t="str">
        <f>'Раздел 1'!L389</f>
        <v>001</v>
      </c>
      <c r="K273" s="62" t="str">
        <f>'Раздел 1'!M389</f>
        <v>00.00.00</v>
      </c>
      <c r="L273" s="62" t="str">
        <f>'Раздел 1'!N389</f>
        <v>х</v>
      </c>
      <c r="M273" s="9" t="str">
        <f>'Раздел 1'!O389</f>
        <v>50.01.00</v>
      </c>
      <c r="N273" s="746">
        <f>'Раздел 1'!P389</f>
        <v>0</v>
      </c>
      <c r="O273" s="746">
        <v>0</v>
      </c>
      <c r="P273" s="10">
        <f t="shared" si="12"/>
        <v>0</v>
      </c>
      <c r="Q273" s="747">
        <f>'Раздел 1'!Q389</f>
        <v>0</v>
      </c>
      <c r="R273" s="385">
        <v>0</v>
      </c>
      <c r="S273" s="10"/>
      <c r="T273" s="747">
        <f>'Раздел 1'!R389</f>
        <v>0</v>
      </c>
      <c r="U273" s="385">
        <v>0</v>
      </c>
      <c r="V273" s="10">
        <f t="shared" si="14"/>
        <v>0</v>
      </c>
      <c r="W273" s="564"/>
      <c r="X273" s="557"/>
      <c r="Y273" s="557"/>
      <c r="Z273" s="557"/>
      <c r="AA273" s="557"/>
      <c r="AB273" s="557"/>
      <c r="AC273" s="557"/>
    </row>
    <row r="274" spans="1:29" s="11" customFormat="1" ht="24.75" customHeight="1" x14ac:dyDescent="0.25">
      <c r="A274" s="913" t="str">
        <f>'Раздел 1'!C390</f>
        <v>925</v>
      </c>
      <c r="B274" s="914" t="str">
        <f>'Раздел 1'!D390</f>
        <v>07</v>
      </c>
      <c r="C274" s="914" t="str">
        <f>'Раздел 1'!E390</f>
        <v>02</v>
      </c>
      <c r="D274" s="914" t="str">
        <f>'Раздел 1'!F390</f>
        <v>02</v>
      </c>
      <c r="E274" s="914" t="str">
        <f>'Раздел 1'!G390</f>
        <v>1</v>
      </c>
      <c r="F274" s="914" t="str">
        <f>'Раздел 1'!H390</f>
        <v>02</v>
      </c>
      <c r="G274" s="914" t="str">
        <f>'Раздел 1'!I390</f>
        <v>00590</v>
      </c>
      <c r="H274" s="915" t="str">
        <f>'Раздел 1'!J390</f>
        <v>244</v>
      </c>
      <c r="I274" s="62" t="str">
        <f>'Раздел 1'!K390</f>
        <v>345.00.00</v>
      </c>
      <c r="J274" s="62" t="str">
        <f>'Раздел 1'!L390</f>
        <v>000</v>
      </c>
      <c r="K274" s="62" t="str">
        <f>'Раздел 1'!M390</f>
        <v>00.00.00</v>
      </c>
      <c r="L274" s="62" t="str">
        <f>'Раздел 1'!N390</f>
        <v>х</v>
      </c>
      <c r="M274" s="9" t="str">
        <f>'Раздел 1'!O390</f>
        <v>20.00.02</v>
      </c>
      <c r="N274" s="746">
        <f>'Раздел 1'!P390</f>
        <v>0</v>
      </c>
      <c r="O274" s="746">
        <v>0</v>
      </c>
      <c r="P274" s="10">
        <f t="shared" si="12"/>
        <v>0</v>
      </c>
      <c r="Q274" s="747">
        <f>'Раздел 1'!Q390</f>
        <v>0</v>
      </c>
      <c r="R274" s="385">
        <v>0</v>
      </c>
      <c r="S274" s="10"/>
      <c r="T274" s="747">
        <f>'Раздел 1'!R390</f>
        <v>0</v>
      </c>
      <c r="U274" s="385">
        <v>0</v>
      </c>
      <c r="V274" s="10">
        <f t="shared" si="14"/>
        <v>0</v>
      </c>
      <c r="W274" s="564"/>
      <c r="X274" s="557"/>
      <c r="Y274" s="557"/>
      <c r="Z274" s="557"/>
      <c r="AA274" s="557"/>
      <c r="AB274" s="557"/>
      <c r="AC274" s="557"/>
    </row>
    <row r="275" spans="1:29" s="11" customFormat="1" ht="24.75" customHeight="1" x14ac:dyDescent="0.25">
      <c r="A275" s="913" t="str">
        <f>'Раздел 1'!C391</f>
        <v>925</v>
      </c>
      <c r="B275" s="914" t="str">
        <f>'Раздел 1'!D391</f>
        <v>07</v>
      </c>
      <c r="C275" s="914" t="str">
        <f>'Раздел 1'!E391</f>
        <v>02</v>
      </c>
      <c r="D275" s="914" t="str">
        <f>'Раздел 1'!F391</f>
        <v>02</v>
      </c>
      <c r="E275" s="914" t="str">
        <f>'Раздел 1'!G391</f>
        <v>1</v>
      </c>
      <c r="F275" s="914" t="str">
        <f>'Раздел 1'!H391</f>
        <v>02</v>
      </c>
      <c r="G275" s="914" t="str">
        <f>'Раздел 1'!I391</f>
        <v>00590</v>
      </c>
      <c r="H275" s="915" t="str">
        <f>'Раздел 1'!J391</f>
        <v>244</v>
      </c>
      <c r="I275" s="62" t="str">
        <f>'Раздел 1'!K391</f>
        <v>344.00.00</v>
      </c>
      <c r="J275" s="62" t="str">
        <f>'Раздел 1'!L391</f>
        <v>000</v>
      </c>
      <c r="K275" s="62" t="str">
        <f>'Раздел 1'!M391</f>
        <v>00.00.00</v>
      </c>
      <c r="L275" s="62" t="str">
        <f>'Раздел 1'!N391</f>
        <v>х</v>
      </c>
      <c r="M275" s="9" t="str">
        <f>'Раздел 1'!O391</f>
        <v>20.00.04</v>
      </c>
      <c r="N275" s="746">
        <f>'Раздел 1'!P391</f>
        <v>0</v>
      </c>
      <c r="O275" s="746">
        <v>0</v>
      </c>
      <c r="P275" s="10">
        <f t="shared" si="12"/>
        <v>0</v>
      </c>
      <c r="Q275" s="747">
        <f>'Раздел 1'!Q391</f>
        <v>0</v>
      </c>
      <c r="R275" s="385">
        <v>0</v>
      </c>
      <c r="S275" s="10"/>
      <c r="T275" s="747">
        <f>'Раздел 1'!R391</f>
        <v>0</v>
      </c>
      <c r="U275" s="385">
        <v>0</v>
      </c>
      <c r="V275" s="10">
        <f t="shared" si="14"/>
        <v>0</v>
      </c>
      <c r="W275" s="564"/>
      <c r="X275" s="557"/>
      <c r="Y275" s="557"/>
      <c r="Z275" s="557"/>
      <c r="AA275" s="557"/>
      <c r="AB275" s="557"/>
      <c r="AC275" s="557"/>
    </row>
    <row r="276" spans="1:29" s="11" customFormat="1" ht="24.75" customHeight="1" x14ac:dyDescent="0.25">
      <c r="A276" s="913" t="str">
        <f>'Раздел 1'!C392</f>
        <v>925</v>
      </c>
      <c r="B276" s="914" t="str">
        <f>'Раздел 1'!D392</f>
        <v>07</v>
      </c>
      <c r="C276" s="914" t="str">
        <f>'Раздел 1'!E392</f>
        <v>02</v>
      </c>
      <c r="D276" s="914" t="str">
        <f>'Раздел 1'!F392</f>
        <v>02</v>
      </c>
      <c r="E276" s="914" t="str">
        <f>'Раздел 1'!G392</f>
        <v>1</v>
      </c>
      <c r="F276" s="914" t="str">
        <f>'Раздел 1'!H392</f>
        <v>02</v>
      </c>
      <c r="G276" s="914" t="str">
        <f>'Раздел 1'!I392</f>
        <v>00590</v>
      </c>
      <c r="H276" s="915" t="str">
        <f>'Раздел 1'!J392</f>
        <v>244</v>
      </c>
      <c r="I276" s="62" t="str">
        <f>'Раздел 1'!K392</f>
        <v>345.00.00</v>
      </c>
      <c r="J276" s="62" t="str">
        <f>'Раздел 1'!L392</f>
        <v>001</v>
      </c>
      <c r="K276" s="62" t="str">
        <f>'Раздел 1'!M392</f>
        <v>00.00.00</v>
      </c>
      <c r="L276" s="62" t="str">
        <f>'Раздел 1'!N392</f>
        <v>х</v>
      </c>
      <c r="M276" s="9" t="str">
        <f>'Раздел 1'!O392</f>
        <v>20.00.02</v>
      </c>
      <c r="N276" s="746">
        <f>'Раздел 1'!P392</f>
        <v>0</v>
      </c>
      <c r="O276" s="746">
        <v>0</v>
      </c>
      <c r="P276" s="10">
        <f t="shared" si="12"/>
        <v>0</v>
      </c>
      <c r="Q276" s="747">
        <f>'Раздел 1'!Q392</f>
        <v>0</v>
      </c>
      <c r="R276" s="385">
        <v>0</v>
      </c>
      <c r="S276" s="10"/>
      <c r="T276" s="747">
        <f>'Раздел 1'!R392</f>
        <v>0</v>
      </c>
      <c r="U276" s="385">
        <v>0</v>
      </c>
      <c r="V276" s="10">
        <f t="shared" si="14"/>
        <v>0</v>
      </c>
      <c r="W276" s="564"/>
      <c r="X276" s="557"/>
      <c r="Y276" s="557"/>
      <c r="Z276" s="557"/>
      <c r="AA276" s="557"/>
      <c r="AB276" s="557"/>
      <c r="AC276" s="557"/>
    </row>
    <row r="277" spans="1:29" s="11" customFormat="1" ht="24.75" customHeight="1" x14ac:dyDescent="0.25">
      <c r="A277" s="913" t="str">
        <f>'Раздел 1'!C393</f>
        <v>925</v>
      </c>
      <c r="B277" s="914" t="str">
        <f>'Раздел 1'!D393</f>
        <v>07</v>
      </c>
      <c r="C277" s="914" t="str">
        <f>'Раздел 1'!E393</f>
        <v>02</v>
      </c>
      <c r="D277" s="914" t="str">
        <f>'Раздел 1'!F393</f>
        <v>02</v>
      </c>
      <c r="E277" s="914" t="str">
        <f>'Раздел 1'!G393</f>
        <v>1</v>
      </c>
      <c r="F277" s="914" t="str">
        <f>'Раздел 1'!H393</f>
        <v>02</v>
      </c>
      <c r="G277" s="914" t="str">
        <f>'Раздел 1'!I393</f>
        <v>60860</v>
      </c>
      <c r="H277" s="915" t="str">
        <f>'Раздел 1'!J393</f>
        <v>244</v>
      </c>
      <c r="I277" s="62" t="str">
        <f>'Раздел 1'!K393</f>
        <v>346.00.00</v>
      </c>
      <c r="J277" s="62" t="str">
        <f>'Раздел 1'!L393</f>
        <v>000</v>
      </c>
      <c r="K277" s="62" t="str">
        <f>'Раздел 1'!M393</f>
        <v>00.00.00</v>
      </c>
      <c r="L277" s="62" t="str">
        <f>'Раздел 1'!N393</f>
        <v>001.07.0002</v>
      </c>
      <c r="M277" s="9" t="str">
        <f>'Раздел 1'!O393</f>
        <v>50.03.00</v>
      </c>
      <c r="N277" s="746">
        <f>'Раздел 1'!P393</f>
        <v>32350</v>
      </c>
      <c r="O277" s="746">
        <v>32350</v>
      </c>
      <c r="P277" s="10">
        <f t="shared" si="12"/>
        <v>0</v>
      </c>
      <c r="Q277" s="747">
        <f>'Раздел 1'!Q393</f>
        <v>31550</v>
      </c>
      <c r="R277" s="385">
        <v>31550</v>
      </c>
      <c r="S277" s="10"/>
      <c r="T277" s="747">
        <f>'Раздел 1'!R393</f>
        <v>31550</v>
      </c>
      <c r="U277" s="385">
        <v>31550</v>
      </c>
      <c r="V277" s="10">
        <f t="shared" si="14"/>
        <v>0</v>
      </c>
      <c r="W277" s="564"/>
      <c r="X277" s="557"/>
      <c r="Y277" s="557"/>
      <c r="Z277" s="557"/>
      <c r="AA277" s="557"/>
      <c r="AB277" s="557"/>
      <c r="AC277" s="557"/>
    </row>
    <row r="278" spans="1:29" s="11" customFormat="1" ht="24.75" customHeight="1" x14ac:dyDescent="0.25">
      <c r="A278" s="913" t="str">
        <f>'Раздел 1'!C394</f>
        <v>925</v>
      </c>
      <c r="B278" s="914" t="str">
        <f>'Раздел 1'!D394</f>
        <v>07</v>
      </c>
      <c r="C278" s="914" t="str">
        <f>'Раздел 1'!E394</f>
        <v>02</v>
      </c>
      <c r="D278" s="914" t="str">
        <f>'Раздел 1'!F394</f>
        <v>02</v>
      </c>
      <c r="E278" s="914" t="str">
        <f>'Раздел 1'!G394</f>
        <v>1</v>
      </c>
      <c r="F278" s="914" t="str">
        <f>'Раздел 1'!H394</f>
        <v>02</v>
      </c>
      <c r="G278" s="914" t="str">
        <f>'Раздел 1'!I394</f>
        <v>60860</v>
      </c>
      <c r="H278" s="915" t="str">
        <f>'Раздел 1'!J394</f>
        <v>244</v>
      </c>
      <c r="I278" s="62" t="str">
        <f>'Раздел 1'!K394</f>
        <v>346.00.00</v>
      </c>
      <c r="J278" s="62" t="str">
        <f>'Раздел 1'!L394</f>
        <v>001</v>
      </c>
      <c r="K278" s="62" t="str">
        <f>'Раздел 1'!M394</f>
        <v>00.00.00</v>
      </c>
      <c r="L278" s="62" t="str">
        <f>'Раздел 1'!N394</f>
        <v>х</v>
      </c>
      <c r="M278" s="9" t="str">
        <f>'Раздел 1'!O394</f>
        <v>50.03.00</v>
      </c>
      <c r="N278" s="746">
        <f>'Раздел 1'!P394</f>
        <v>0</v>
      </c>
      <c r="O278" s="746">
        <v>0</v>
      </c>
      <c r="P278" s="10">
        <f t="shared" si="12"/>
        <v>0</v>
      </c>
      <c r="Q278" s="747">
        <f>'Раздел 1'!Q394</f>
        <v>0</v>
      </c>
      <c r="R278" s="385">
        <v>0</v>
      </c>
      <c r="S278" s="10"/>
      <c r="T278" s="747">
        <f>'Раздел 1'!R394</f>
        <v>0</v>
      </c>
      <c r="U278" s="385">
        <v>0</v>
      </c>
      <c r="V278" s="10">
        <f t="shared" si="14"/>
        <v>0</v>
      </c>
      <c r="W278" s="564"/>
      <c r="X278" s="557"/>
      <c r="Y278" s="557"/>
      <c r="Z278" s="557"/>
      <c r="AA278" s="557"/>
      <c r="AB278" s="557"/>
      <c r="AC278" s="557"/>
    </row>
    <row r="279" spans="1:29" s="11" customFormat="1" ht="24.75" customHeight="1" x14ac:dyDescent="0.25">
      <c r="A279" s="913" t="str">
        <f>'Раздел 1'!C395</f>
        <v>925</v>
      </c>
      <c r="B279" s="914" t="str">
        <f>'Раздел 1'!D395</f>
        <v>07</v>
      </c>
      <c r="C279" s="914" t="str">
        <f>'Раздел 1'!E395</f>
        <v>02</v>
      </c>
      <c r="D279" s="914" t="str">
        <f>'Раздел 1'!F395</f>
        <v>02</v>
      </c>
      <c r="E279" s="914" t="str">
        <f>'Раздел 1'!G395</f>
        <v>1</v>
      </c>
      <c r="F279" s="914" t="str">
        <f>'Раздел 1'!H395</f>
        <v>02</v>
      </c>
      <c r="G279" s="914" t="str">
        <f>'Раздел 1'!I395</f>
        <v>00590</v>
      </c>
      <c r="H279" s="915" t="str">
        <f>'Раздел 1'!J395</f>
        <v>244</v>
      </c>
      <c r="I279" s="62" t="str">
        <f>'Раздел 1'!K395</f>
        <v>346.00.00</v>
      </c>
      <c r="J279" s="62" t="str">
        <f>'Раздел 1'!L395</f>
        <v>000</v>
      </c>
      <c r="K279" s="62" t="str">
        <f>'Раздел 1'!M395</f>
        <v>00.00.00</v>
      </c>
      <c r="L279" s="62" t="str">
        <f>'Раздел 1'!N395</f>
        <v>001.99.0001</v>
      </c>
      <c r="M279" s="9" t="str">
        <f>'Раздел 1'!O395</f>
        <v>50.01.00</v>
      </c>
      <c r="N279" s="746">
        <f>'Раздел 1'!P395</f>
        <v>0</v>
      </c>
      <c r="O279" s="746">
        <v>0</v>
      </c>
      <c r="P279" s="10">
        <f t="shared" si="12"/>
        <v>0</v>
      </c>
      <c r="Q279" s="747">
        <f>'Раздел 1'!Q395</f>
        <v>0</v>
      </c>
      <c r="R279" s="385">
        <v>0</v>
      </c>
      <c r="S279" s="10"/>
      <c r="T279" s="747">
        <f>'Раздел 1'!R395</f>
        <v>0</v>
      </c>
      <c r="U279" s="385">
        <v>0</v>
      </c>
      <c r="V279" s="10">
        <f t="shared" si="14"/>
        <v>0</v>
      </c>
      <c r="W279" s="564"/>
      <c r="X279" s="557"/>
      <c r="Y279" s="557"/>
      <c r="Z279" s="557"/>
      <c r="AA279" s="557"/>
      <c r="AB279" s="557"/>
      <c r="AC279" s="557"/>
    </row>
    <row r="280" spans="1:29" s="11" customFormat="1" ht="24.75" customHeight="1" x14ac:dyDescent="0.25">
      <c r="A280" s="913" t="str">
        <f>'Раздел 1'!C396</f>
        <v>925</v>
      </c>
      <c r="B280" s="914" t="str">
        <f>'Раздел 1'!D396</f>
        <v>07</v>
      </c>
      <c r="C280" s="914" t="str">
        <f>'Раздел 1'!E396</f>
        <v>02</v>
      </c>
      <c r="D280" s="914" t="str">
        <f>'Раздел 1'!F396</f>
        <v>02</v>
      </c>
      <c r="E280" s="914" t="str">
        <f>'Раздел 1'!G396</f>
        <v>1</v>
      </c>
      <c r="F280" s="914" t="str">
        <f>'Раздел 1'!H396</f>
        <v>02</v>
      </c>
      <c r="G280" s="914" t="str">
        <f>'Раздел 1'!I396</f>
        <v>00590</v>
      </c>
      <c r="H280" s="915" t="str">
        <f>'Раздел 1'!J396</f>
        <v>244</v>
      </c>
      <c r="I280" s="62" t="str">
        <f>'Раздел 1'!K396</f>
        <v>346.00.00</v>
      </c>
      <c r="J280" s="62" t="str">
        <f>'Раздел 1'!L396</f>
        <v>001</v>
      </c>
      <c r="K280" s="62" t="str">
        <f>'Раздел 1'!M396</f>
        <v>00.00.00</v>
      </c>
      <c r="L280" s="62" t="str">
        <f>'Раздел 1'!N396</f>
        <v>х</v>
      </c>
      <c r="M280" s="9" t="str">
        <f>'Раздел 1'!O396</f>
        <v>50.01.00</v>
      </c>
      <c r="N280" s="746">
        <f>'Раздел 1'!P396</f>
        <v>0</v>
      </c>
      <c r="O280" s="746">
        <v>0</v>
      </c>
      <c r="P280" s="10">
        <f t="shared" si="12"/>
        <v>0</v>
      </c>
      <c r="Q280" s="747">
        <f>'Раздел 1'!Q396</f>
        <v>0</v>
      </c>
      <c r="R280" s="385">
        <v>0</v>
      </c>
      <c r="S280" s="10"/>
      <c r="T280" s="747">
        <f>'Раздел 1'!R396</f>
        <v>0</v>
      </c>
      <c r="U280" s="385">
        <v>0</v>
      </c>
      <c r="V280" s="10">
        <f t="shared" si="14"/>
        <v>0</v>
      </c>
      <c r="W280" s="564"/>
      <c r="X280" s="557"/>
      <c r="Y280" s="557"/>
      <c r="Z280" s="557"/>
      <c r="AA280" s="557"/>
      <c r="AB280" s="557"/>
      <c r="AC280" s="557"/>
    </row>
    <row r="281" spans="1:29" s="11" customFormat="1" ht="24.75" customHeight="1" x14ac:dyDescent="0.25">
      <c r="A281" s="913" t="str">
        <f>'Раздел 1'!C397</f>
        <v>925</v>
      </c>
      <c r="B281" s="914" t="str">
        <f>'Раздел 1'!D397</f>
        <v>07</v>
      </c>
      <c r="C281" s="914" t="str">
        <f>'Раздел 1'!E397</f>
        <v>02</v>
      </c>
      <c r="D281" s="914" t="str">
        <f>'Раздел 1'!F397</f>
        <v>02</v>
      </c>
      <c r="E281" s="914" t="str">
        <f>'Раздел 1'!G397</f>
        <v>1</v>
      </c>
      <c r="F281" s="914" t="str">
        <f>'Раздел 1'!H397</f>
        <v>02</v>
      </c>
      <c r="G281" s="914" t="str">
        <f>'Раздел 1'!I397</f>
        <v>00590</v>
      </c>
      <c r="H281" s="915" t="str">
        <f>'Раздел 1'!J397</f>
        <v>244</v>
      </c>
      <c r="I281" s="62" t="str">
        <f>'Раздел 1'!K397</f>
        <v>346.00.00</v>
      </c>
      <c r="J281" s="62" t="str">
        <f>'Раздел 1'!L397</f>
        <v>000</v>
      </c>
      <c r="K281" s="62" t="str">
        <f>'Раздел 1'!M397</f>
        <v>00.00.00</v>
      </c>
      <c r="L281" s="62" t="str">
        <f>'Раздел 1'!N397</f>
        <v>х</v>
      </c>
      <c r="M281" s="9" t="str">
        <f>'Раздел 1'!O397</f>
        <v>20.00.02</v>
      </c>
      <c r="N281" s="746">
        <f>'Раздел 1'!P397</f>
        <v>325</v>
      </c>
      <c r="O281" s="746">
        <v>325</v>
      </c>
      <c r="P281" s="10">
        <f t="shared" si="12"/>
        <v>0</v>
      </c>
      <c r="Q281" s="747">
        <f>'Раздел 1'!Q397</f>
        <v>0</v>
      </c>
      <c r="R281" s="385">
        <v>0</v>
      </c>
      <c r="S281" s="10"/>
      <c r="T281" s="747">
        <f>'Раздел 1'!R397</f>
        <v>0</v>
      </c>
      <c r="U281" s="385">
        <v>0</v>
      </c>
      <c r="V281" s="10">
        <f t="shared" si="14"/>
        <v>0</v>
      </c>
      <c r="W281" s="564"/>
      <c r="X281" s="557"/>
      <c r="Y281" s="557"/>
      <c r="Z281" s="557"/>
      <c r="AA281" s="557"/>
      <c r="AB281" s="557"/>
      <c r="AC281" s="557"/>
    </row>
    <row r="282" spans="1:29" s="11" customFormat="1" ht="24.75" customHeight="1" x14ac:dyDescent="0.25">
      <c r="A282" s="913" t="str">
        <f>'Раздел 1'!C398</f>
        <v>925</v>
      </c>
      <c r="B282" s="914" t="str">
        <f>'Раздел 1'!D398</f>
        <v>07</v>
      </c>
      <c r="C282" s="914" t="str">
        <f>'Раздел 1'!E398</f>
        <v>02</v>
      </c>
      <c r="D282" s="914" t="str">
        <f>'Раздел 1'!F398</f>
        <v>02</v>
      </c>
      <c r="E282" s="914" t="str">
        <f>'Раздел 1'!G398</f>
        <v>1</v>
      </c>
      <c r="F282" s="914" t="str">
        <f>'Раздел 1'!H398</f>
        <v>02</v>
      </c>
      <c r="G282" s="914" t="str">
        <f>'Раздел 1'!I398</f>
        <v>00590</v>
      </c>
      <c r="H282" s="915" t="str">
        <f>'Раздел 1'!J398</f>
        <v>244</v>
      </c>
      <c r="I282" s="62" t="str">
        <f>'Раздел 1'!K398</f>
        <v>346.00.00</v>
      </c>
      <c r="J282" s="62" t="str">
        <f>'Раздел 1'!L398</f>
        <v>001</v>
      </c>
      <c r="K282" s="62" t="str">
        <f>'Раздел 1'!M398</f>
        <v>00.00.00</v>
      </c>
      <c r="L282" s="62" t="str">
        <f>'Раздел 1'!N398</f>
        <v>х</v>
      </c>
      <c r="M282" s="9" t="str">
        <f>'Раздел 1'!O398</f>
        <v>20.00.02</v>
      </c>
      <c r="N282" s="746">
        <f>'Раздел 1'!P398</f>
        <v>0</v>
      </c>
      <c r="O282" s="746">
        <v>0</v>
      </c>
      <c r="P282" s="10">
        <f t="shared" si="12"/>
        <v>0</v>
      </c>
      <c r="Q282" s="747">
        <f>'Раздел 1'!Q398</f>
        <v>0</v>
      </c>
      <c r="R282" s="385">
        <v>0</v>
      </c>
      <c r="S282" s="10"/>
      <c r="T282" s="747">
        <f>'Раздел 1'!R398</f>
        <v>0</v>
      </c>
      <c r="U282" s="385">
        <v>0</v>
      </c>
      <c r="V282" s="10">
        <f t="shared" si="14"/>
        <v>0</v>
      </c>
      <c r="W282" s="564"/>
      <c r="X282" s="557"/>
      <c r="Y282" s="557"/>
      <c r="Z282" s="557"/>
      <c r="AA282" s="557"/>
      <c r="AB282" s="557"/>
      <c r="AC282" s="557"/>
    </row>
    <row r="283" spans="1:29" s="11" customFormat="1" ht="24.75" customHeight="1" x14ac:dyDescent="0.25">
      <c r="A283" s="913" t="str">
        <f>'Раздел 1'!C399</f>
        <v>925</v>
      </c>
      <c r="B283" s="914" t="str">
        <f>'Раздел 1'!D399</f>
        <v>07</v>
      </c>
      <c r="C283" s="914" t="str">
        <f>'Раздел 1'!E399</f>
        <v>02</v>
      </c>
      <c r="D283" s="914" t="str">
        <f>'Раздел 1'!F399</f>
        <v>02</v>
      </c>
      <c r="E283" s="914" t="str">
        <f>'Раздел 1'!G399</f>
        <v>1</v>
      </c>
      <c r="F283" s="914" t="str">
        <f>'Раздел 1'!H399</f>
        <v>02</v>
      </c>
      <c r="G283" s="914" t="str">
        <f>'Раздел 1'!I399</f>
        <v>00590</v>
      </c>
      <c r="H283" s="915" t="str">
        <f>'Раздел 1'!J399</f>
        <v>244</v>
      </c>
      <c r="I283" s="62" t="str">
        <f>'Раздел 1'!K399</f>
        <v>346.00.00</v>
      </c>
      <c r="J283" s="62" t="str">
        <f>'Раздел 1'!L399</f>
        <v>000</v>
      </c>
      <c r="K283" s="62" t="str">
        <f>'Раздел 1'!M399</f>
        <v>00.00.00</v>
      </c>
      <c r="L283" s="62" t="str">
        <f>'Раздел 1'!N399</f>
        <v>х</v>
      </c>
      <c r="M283" s="9" t="str">
        <f>'Раздел 1'!O399</f>
        <v>20.00.04</v>
      </c>
      <c r="N283" s="746">
        <f>'Раздел 1'!P399</f>
        <v>0</v>
      </c>
      <c r="O283" s="746">
        <v>0</v>
      </c>
      <c r="P283" s="10">
        <f t="shared" si="12"/>
        <v>0</v>
      </c>
      <c r="Q283" s="747">
        <f>'Раздел 1'!Q399</f>
        <v>0</v>
      </c>
      <c r="R283" s="385">
        <v>0</v>
      </c>
      <c r="S283" s="10"/>
      <c r="T283" s="747">
        <f>'Раздел 1'!R399</f>
        <v>0</v>
      </c>
      <c r="U283" s="385">
        <v>0</v>
      </c>
      <c r="V283" s="10">
        <f t="shared" si="14"/>
        <v>0</v>
      </c>
      <c r="W283" s="564"/>
      <c r="X283" s="557"/>
      <c r="Y283" s="557"/>
      <c r="Z283" s="557"/>
      <c r="AA283" s="557"/>
      <c r="AB283" s="557"/>
      <c r="AC283" s="557"/>
    </row>
    <row r="284" spans="1:29" s="11" customFormat="1" ht="24.75" customHeight="1" x14ac:dyDescent="0.25">
      <c r="A284" s="913" t="str">
        <f>'Раздел 1'!C400</f>
        <v>925</v>
      </c>
      <c r="B284" s="914" t="str">
        <f>'Раздел 1'!D400</f>
        <v>07</v>
      </c>
      <c r="C284" s="914" t="str">
        <f>'Раздел 1'!E400</f>
        <v>02</v>
      </c>
      <c r="D284" s="914" t="str">
        <f>'Раздел 1'!F400</f>
        <v>02</v>
      </c>
      <c r="E284" s="914" t="str">
        <f>'Раздел 1'!G400</f>
        <v>1</v>
      </c>
      <c r="F284" s="914" t="str">
        <f>'Раздел 1'!H400</f>
        <v>02</v>
      </c>
      <c r="G284" s="914" t="str">
        <f>'Раздел 1'!I400</f>
        <v>M0050</v>
      </c>
      <c r="H284" s="915" t="str">
        <f>'Раздел 1'!J400</f>
        <v>244</v>
      </c>
      <c r="I284" s="62" t="str">
        <f>'Раздел 1'!K400</f>
        <v>346.00.00</v>
      </c>
      <c r="J284" s="62" t="str">
        <f>'Раздел 1'!L400</f>
        <v>000</v>
      </c>
      <c r="K284" s="62" t="str">
        <f>'Раздел 1'!M400</f>
        <v>00.00.00</v>
      </c>
      <c r="L284" s="62" t="str">
        <f>'Раздел 1'!N400</f>
        <v>008.01.0001</v>
      </c>
      <c r="M284" s="9" t="str">
        <f>'Раздел 1'!O400</f>
        <v>60.01.00</v>
      </c>
      <c r="N284" s="746">
        <f>'Раздел 1'!P400</f>
        <v>0</v>
      </c>
      <c r="O284" s="746">
        <v>0</v>
      </c>
      <c r="P284" s="10">
        <f t="shared" si="12"/>
        <v>0</v>
      </c>
      <c r="Q284" s="747">
        <f>'Раздел 1'!Q400</f>
        <v>0</v>
      </c>
      <c r="R284" s="385">
        <v>0</v>
      </c>
      <c r="S284" s="10"/>
      <c r="T284" s="747">
        <f>'Раздел 1'!R400</f>
        <v>0</v>
      </c>
      <c r="U284" s="385">
        <v>0</v>
      </c>
      <c r="V284" s="10">
        <f t="shared" si="14"/>
        <v>0</v>
      </c>
      <c r="W284" s="564"/>
      <c r="X284" s="557"/>
      <c r="Y284" s="557"/>
      <c r="Z284" s="557"/>
      <c r="AA284" s="557"/>
      <c r="AB284" s="557"/>
      <c r="AC284" s="557"/>
    </row>
    <row r="285" spans="1:29" s="11" customFormat="1" ht="24.75" customHeight="1" x14ac:dyDescent="0.25">
      <c r="A285" s="913" t="str">
        <f>'Раздел 1'!C401</f>
        <v>925</v>
      </c>
      <c r="B285" s="914" t="str">
        <f>'Раздел 1'!D401</f>
        <v>07</v>
      </c>
      <c r="C285" s="914" t="str">
        <f>'Раздел 1'!E401</f>
        <v>02</v>
      </c>
      <c r="D285" s="914" t="str">
        <f>'Раздел 1'!F401</f>
        <v>02</v>
      </c>
      <c r="E285" s="914" t="str">
        <f>'Раздел 1'!G401</f>
        <v>1</v>
      </c>
      <c r="F285" s="914" t="str">
        <f>'Раздел 1'!H401</f>
        <v>E1</v>
      </c>
      <c r="G285" s="914" t="str">
        <f>'Раздел 1'!I401</f>
        <v>51690</v>
      </c>
      <c r="H285" s="915" t="str">
        <f>'Раздел 1'!J401</f>
        <v>244</v>
      </c>
      <c r="I285" s="62" t="str">
        <f>'Раздел 1'!K401</f>
        <v>346.00.00</v>
      </c>
      <c r="J285" s="62" t="str">
        <f>'Раздел 1'!L401</f>
        <v>000</v>
      </c>
      <c r="K285" s="62" t="str">
        <f>'Раздел 1'!M401</f>
        <v>00.00.00</v>
      </c>
      <c r="L285" s="62" t="str">
        <f>'Раздел 1'!N401</f>
        <v>020.00.0006</v>
      </c>
      <c r="M285" s="9" t="str">
        <f>'Раздел 1'!O401</f>
        <v>60.01.00</v>
      </c>
      <c r="N285" s="746">
        <f>'Раздел 1'!P401</f>
        <v>0</v>
      </c>
      <c r="O285" s="746">
        <v>0</v>
      </c>
      <c r="P285" s="10">
        <f t="shared" si="12"/>
        <v>0</v>
      </c>
      <c r="Q285" s="747">
        <f>'Раздел 1'!Q401</f>
        <v>0</v>
      </c>
      <c r="R285" s="385">
        <v>0</v>
      </c>
      <c r="S285" s="10"/>
      <c r="T285" s="747">
        <f>'Раздел 1'!R401</f>
        <v>0</v>
      </c>
      <c r="U285" s="385">
        <v>0</v>
      </c>
      <c r="V285" s="10">
        <f t="shared" si="14"/>
        <v>0</v>
      </c>
      <c r="W285" s="564"/>
      <c r="X285" s="557"/>
      <c r="Y285" s="557"/>
      <c r="Z285" s="557"/>
      <c r="AA285" s="557"/>
      <c r="AB285" s="557"/>
      <c r="AC285" s="557"/>
    </row>
    <row r="286" spans="1:29" s="11" customFormat="1" ht="24.75" customHeight="1" x14ac:dyDescent="0.25">
      <c r="A286" s="913" t="str">
        <f>'Раздел 1'!C402</f>
        <v>925</v>
      </c>
      <c r="B286" s="914" t="str">
        <f>'Раздел 1'!D402</f>
        <v>07</v>
      </c>
      <c r="C286" s="914" t="str">
        <f>'Раздел 1'!E402</f>
        <v>02</v>
      </c>
      <c r="D286" s="914" t="str">
        <f>'Раздел 1'!F402</f>
        <v>02</v>
      </c>
      <c r="E286" s="914" t="str">
        <f>'Раздел 1'!G402</f>
        <v>1</v>
      </c>
      <c r="F286" s="914" t="str">
        <f>'Раздел 1'!H402</f>
        <v>E1</v>
      </c>
      <c r="G286" s="914" t="str">
        <f>'Раздел 1'!I402</f>
        <v>51690</v>
      </c>
      <c r="H286" s="915" t="str">
        <f>'Раздел 1'!J402</f>
        <v>244</v>
      </c>
      <c r="I286" s="62" t="str">
        <f>'Раздел 1'!K402</f>
        <v>346.00.00</v>
      </c>
      <c r="J286" s="62" t="str">
        <f>'Раздел 1'!L402</f>
        <v>000</v>
      </c>
      <c r="K286" s="62" t="str">
        <f>'Раздел 1'!M402</f>
        <v>00.00.00</v>
      </c>
      <c r="L286" s="62" t="str">
        <f>'Раздел 1'!N402</f>
        <v>500.02.0002</v>
      </c>
      <c r="M286" s="9" t="str">
        <f>'Раздел 1'!O402</f>
        <v>60.02.00</v>
      </c>
      <c r="N286" s="746">
        <f>'Раздел 1'!P402</f>
        <v>0</v>
      </c>
      <c r="O286" s="746">
        <v>0</v>
      </c>
      <c r="P286" s="10">
        <f t="shared" si="12"/>
        <v>0</v>
      </c>
      <c r="Q286" s="747">
        <f>'Раздел 1'!Q402</f>
        <v>0</v>
      </c>
      <c r="R286" s="385">
        <v>0</v>
      </c>
      <c r="S286" s="10"/>
      <c r="T286" s="747">
        <f>'Раздел 1'!R402</f>
        <v>0</v>
      </c>
      <c r="U286" s="385">
        <v>0</v>
      </c>
      <c r="V286" s="10">
        <f t="shared" si="14"/>
        <v>0</v>
      </c>
      <c r="W286" s="564"/>
      <c r="X286" s="557"/>
      <c r="Y286" s="557"/>
      <c r="Z286" s="557"/>
      <c r="AA286" s="557"/>
      <c r="AB286" s="557"/>
      <c r="AC286" s="557"/>
    </row>
    <row r="287" spans="1:29" s="11" customFormat="1" ht="24.75" customHeight="1" x14ac:dyDescent="0.25">
      <c r="A287" s="913" t="str">
        <f>'Раздел 1'!C403</f>
        <v>925</v>
      </c>
      <c r="B287" s="914" t="str">
        <f>'Раздел 1'!D403</f>
        <v>07</v>
      </c>
      <c r="C287" s="914" t="str">
        <f>'Раздел 1'!E403</f>
        <v>02</v>
      </c>
      <c r="D287" s="914" t="str">
        <f>'Раздел 1'!F403</f>
        <v>02</v>
      </c>
      <c r="E287" s="914" t="str">
        <f>'Раздел 1'!G403</f>
        <v>1</v>
      </c>
      <c r="F287" s="914" t="str">
        <f>'Раздел 1'!H403</f>
        <v>E1</v>
      </c>
      <c r="G287" s="914" t="str">
        <f>'Раздел 1'!I403</f>
        <v>51690</v>
      </c>
      <c r="H287" s="915" t="str">
        <f>'Раздел 1'!J403</f>
        <v>244</v>
      </c>
      <c r="I287" s="62" t="str">
        <f>'Раздел 1'!K403</f>
        <v>346.00.00</v>
      </c>
      <c r="J287" s="62" t="str">
        <f>'Раздел 1'!L403</f>
        <v>000</v>
      </c>
      <c r="K287" s="62" t="str">
        <f>'Раздел 1'!M403</f>
        <v>00.00.00</v>
      </c>
      <c r="L287" s="62" t="str">
        <f>'Раздел 1'!N403</f>
        <v>500.02.0002</v>
      </c>
      <c r="M287" s="9" t="str">
        <f>'Раздел 1'!O403</f>
        <v>60.03.00</v>
      </c>
      <c r="N287" s="746">
        <f>'Раздел 1'!P403</f>
        <v>0</v>
      </c>
      <c r="O287" s="746">
        <v>0</v>
      </c>
      <c r="P287" s="10">
        <f t="shared" si="12"/>
        <v>0</v>
      </c>
      <c r="Q287" s="747">
        <f>'Раздел 1'!Q403</f>
        <v>0</v>
      </c>
      <c r="R287" s="385">
        <v>0</v>
      </c>
      <c r="S287" s="10"/>
      <c r="T287" s="747">
        <f>'Раздел 1'!R403</f>
        <v>0</v>
      </c>
      <c r="U287" s="385">
        <v>0</v>
      </c>
      <c r="V287" s="10">
        <f t="shared" si="14"/>
        <v>0</v>
      </c>
      <c r="W287" s="564"/>
      <c r="X287" s="557"/>
      <c r="Y287" s="557"/>
      <c r="Z287" s="557"/>
      <c r="AA287" s="557"/>
      <c r="AB287" s="557"/>
      <c r="AC287" s="557"/>
    </row>
    <row r="288" spans="1:29" s="11" customFormat="1" ht="24.75" customHeight="1" x14ac:dyDescent="0.25">
      <c r="A288" s="913" t="str">
        <f>'Раздел 1'!C404</f>
        <v>925</v>
      </c>
      <c r="B288" s="914" t="str">
        <f>'Раздел 1'!D404</f>
        <v>07</v>
      </c>
      <c r="C288" s="914" t="str">
        <f>'Раздел 1'!E404</f>
        <v>02</v>
      </c>
      <c r="D288" s="914" t="str">
        <f>'Раздел 1'!F404</f>
        <v>02</v>
      </c>
      <c r="E288" s="914" t="str">
        <f>'Раздел 1'!G404</f>
        <v>1</v>
      </c>
      <c r="F288" s="914" t="str">
        <f>'Раздел 1'!H404</f>
        <v>E1</v>
      </c>
      <c r="G288" s="914" t="str">
        <f>'Раздел 1'!I404</f>
        <v>S1690</v>
      </c>
      <c r="H288" s="915" t="str">
        <f>'Раздел 1'!J404</f>
        <v>244</v>
      </c>
      <c r="I288" s="62" t="str">
        <f>'Раздел 1'!K404</f>
        <v>346.00.00</v>
      </c>
      <c r="J288" s="62" t="str">
        <f>'Раздел 1'!L404</f>
        <v>000</v>
      </c>
      <c r="K288" s="62" t="str">
        <f>'Раздел 1'!M404</f>
        <v>00.00.00</v>
      </c>
      <c r="L288" s="62" t="str">
        <f>'Раздел 1'!N404</f>
        <v>020.00.0018</v>
      </c>
      <c r="M288" s="9" t="str">
        <f>'Раздел 1'!O404</f>
        <v>60.01.00</v>
      </c>
      <c r="N288" s="746">
        <f>'Раздел 1'!P404</f>
        <v>0</v>
      </c>
      <c r="O288" s="746">
        <v>0</v>
      </c>
      <c r="P288" s="10">
        <f t="shared" si="12"/>
        <v>0</v>
      </c>
      <c r="Q288" s="747">
        <f>'Раздел 1'!Q404</f>
        <v>0</v>
      </c>
      <c r="R288" s="385">
        <v>0</v>
      </c>
      <c r="S288" s="10"/>
      <c r="T288" s="747">
        <f>'Раздел 1'!R404</f>
        <v>0</v>
      </c>
      <c r="U288" s="385">
        <v>0</v>
      </c>
      <c r="V288" s="10">
        <f t="shared" si="14"/>
        <v>0</v>
      </c>
      <c r="W288" s="564"/>
      <c r="X288" s="557"/>
      <c r="Y288" s="557"/>
      <c r="Z288" s="557"/>
      <c r="AA288" s="557"/>
      <c r="AB288" s="557"/>
      <c r="AC288" s="557"/>
    </row>
    <row r="289" spans="1:29" s="11" customFormat="1" ht="24.75" customHeight="1" x14ac:dyDescent="0.25">
      <c r="A289" s="913" t="str">
        <f>'Раздел 1'!C405</f>
        <v>925</v>
      </c>
      <c r="B289" s="914" t="str">
        <f>'Раздел 1'!D405</f>
        <v>07</v>
      </c>
      <c r="C289" s="914" t="str">
        <f>'Раздел 1'!E405</f>
        <v>02</v>
      </c>
      <c r="D289" s="914" t="str">
        <f>'Раздел 1'!F405</f>
        <v>02</v>
      </c>
      <c r="E289" s="914" t="str">
        <f>'Раздел 1'!G405</f>
        <v>1</v>
      </c>
      <c r="F289" s="914" t="str">
        <f>'Раздел 1'!H405</f>
        <v>E1</v>
      </c>
      <c r="G289" s="914" t="str">
        <f>'Раздел 1'!I405</f>
        <v>S1690</v>
      </c>
      <c r="H289" s="915" t="str">
        <f>'Раздел 1'!J405</f>
        <v>244</v>
      </c>
      <c r="I289" s="62" t="str">
        <f>'Раздел 1'!K405</f>
        <v>346.00.00</v>
      </c>
      <c r="J289" s="62" t="str">
        <f>'Раздел 1'!L405</f>
        <v>000</v>
      </c>
      <c r="K289" s="62" t="str">
        <f>'Раздел 1'!M405</f>
        <v>00.00.00</v>
      </c>
      <c r="L289" s="62" t="str">
        <f>'Раздел 1'!N405</f>
        <v>500.02.0004</v>
      </c>
      <c r="M289" s="9" t="str">
        <f>'Раздел 1'!O405</f>
        <v>60.03.00</v>
      </c>
      <c r="N289" s="746">
        <f>'Раздел 1'!P405</f>
        <v>0</v>
      </c>
      <c r="O289" s="746">
        <v>0</v>
      </c>
      <c r="P289" s="10">
        <f t="shared" si="12"/>
        <v>0</v>
      </c>
      <c r="Q289" s="747">
        <f>'Раздел 1'!Q405</f>
        <v>0</v>
      </c>
      <c r="R289" s="385">
        <v>0</v>
      </c>
      <c r="S289" s="10"/>
      <c r="T289" s="747">
        <f>'Раздел 1'!R405</f>
        <v>0</v>
      </c>
      <c r="U289" s="385">
        <v>0</v>
      </c>
      <c r="V289" s="10">
        <f t="shared" si="14"/>
        <v>0</v>
      </c>
      <c r="W289" s="564"/>
      <c r="X289" s="557"/>
      <c r="Y289" s="557"/>
      <c r="Z289" s="557"/>
      <c r="AA289" s="557"/>
      <c r="AB289" s="557"/>
      <c r="AC289" s="557"/>
    </row>
    <row r="290" spans="1:29" s="11" customFormat="1" ht="24.75" customHeight="1" x14ac:dyDescent="0.25">
      <c r="A290" s="913" t="str">
        <f>'Раздел 1'!C406</f>
        <v>925</v>
      </c>
      <c r="B290" s="914" t="str">
        <f>'Раздел 1'!D406</f>
        <v>07</v>
      </c>
      <c r="C290" s="914" t="str">
        <f>'Раздел 1'!E406</f>
        <v>02</v>
      </c>
      <c r="D290" s="914" t="str">
        <f>'Раздел 1'!F406</f>
        <v>02</v>
      </c>
      <c r="E290" s="914" t="str">
        <f>'Раздел 1'!G406</f>
        <v>3</v>
      </c>
      <c r="F290" s="914" t="str">
        <f>'Раздел 1'!H406</f>
        <v>01</v>
      </c>
      <c r="G290" s="914" t="str">
        <f>'Раздел 1'!I406</f>
        <v>62500</v>
      </c>
      <c r="H290" s="915" t="str">
        <f>'Раздел 1'!J406</f>
        <v>244</v>
      </c>
      <c r="I290" s="62" t="str">
        <f>'Раздел 1'!K406</f>
        <v>346.00.00</v>
      </c>
      <c r="J290" s="62" t="str">
        <f>'Раздел 1'!L406</f>
        <v>000</v>
      </c>
      <c r="K290" s="62" t="str">
        <f>'Раздел 1'!M406</f>
        <v>00.00.00</v>
      </c>
      <c r="L290" s="62" t="str">
        <f>'Раздел 1'!N406</f>
        <v>500.02.0003</v>
      </c>
      <c r="M290" s="9" t="str">
        <f>'Раздел 1'!O406</f>
        <v>60.03.00</v>
      </c>
      <c r="N290" s="746">
        <f>'Раздел 1'!P406</f>
        <v>0</v>
      </c>
      <c r="O290" s="746">
        <v>0</v>
      </c>
      <c r="P290" s="10">
        <f t="shared" si="12"/>
        <v>0</v>
      </c>
      <c r="Q290" s="747">
        <f>'Раздел 1'!Q406</f>
        <v>0</v>
      </c>
      <c r="R290" s="385">
        <v>0</v>
      </c>
      <c r="S290" s="10"/>
      <c r="T290" s="747">
        <f>'Раздел 1'!R406</f>
        <v>0</v>
      </c>
      <c r="U290" s="385">
        <v>0</v>
      </c>
      <c r="V290" s="10">
        <f t="shared" si="14"/>
        <v>0</v>
      </c>
      <c r="W290" s="564"/>
      <c r="X290" s="557"/>
      <c r="Y290" s="557"/>
      <c r="Z290" s="557"/>
      <c r="AA290" s="557"/>
      <c r="AB290" s="557"/>
      <c r="AC290" s="557"/>
    </row>
    <row r="291" spans="1:29" s="11" customFormat="1" ht="24.75" customHeight="1" x14ac:dyDescent="0.25">
      <c r="A291" s="913" t="str">
        <f>'Раздел 1'!C407</f>
        <v>925</v>
      </c>
      <c r="B291" s="914" t="str">
        <f>'Раздел 1'!D407</f>
        <v>07</v>
      </c>
      <c r="C291" s="914" t="str">
        <f>'Раздел 1'!E407</f>
        <v>02</v>
      </c>
      <c r="D291" s="914" t="str">
        <f>'Раздел 1'!F407</f>
        <v>02</v>
      </c>
      <c r="E291" s="914" t="str">
        <f>'Раздел 1'!G407</f>
        <v>1</v>
      </c>
      <c r="F291" s="914" t="str">
        <f>'Раздел 1'!H407</f>
        <v>02</v>
      </c>
      <c r="G291" s="914" t="str">
        <f>'Раздел 1'!I407</f>
        <v>62980</v>
      </c>
      <c r="H291" s="915" t="str">
        <f>'Раздел 1'!J407</f>
        <v>244</v>
      </c>
      <c r="I291" s="62" t="str">
        <f>'Раздел 1'!K407</f>
        <v>346.00.00</v>
      </c>
      <c r="J291" s="62" t="str">
        <f>'Раздел 1'!L407</f>
        <v>000</v>
      </c>
      <c r="K291" s="62" t="str">
        <f>'Раздел 1'!M407</f>
        <v>00.00.00</v>
      </c>
      <c r="L291" s="62" t="str">
        <f>'Раздел 1'!N407</f>
        <v>005.00.0000</v>
      </c>
      <c r="M291" s="9" t="str">
        <f>'Раздел 1'!O407</f>
        <v>60.03.00</v>
      </c>
      <c r="N291" s="746">
        <f>'Раздел 1'!P407</f>
        <v>0</v>
      </c>
      <c r="O291" s="746">
        <v>0</v>
      </c>
      <c r="P291" s="10">
        <f t="shared" si="12"/>
        <v>0</v>
      </c>
      <c r="Q291" s="747">
        <f>'Раздел 1'!Q407</f>
        <v>0</v>
      </c>
      <c r="R291" s="385">
        <v>0</v>
      </c>
      <c r="S291" s="10"/>
      <c r="T291" s="747">
        <f>'Раздел 1'!R407</f>
        <v>0</v>
      </c>
      <c r="U291" s="385">
        <v>0</v>
      </c>
      <c r="V291" s="10">
        <f t="shared" si="14"/>
        <v>0</v>
      </c>
      <c r="W291" s="564"/>
      <c r="X291" s="557"/>
      <c r="Y291" s="557"/>
      <c r="Z291" s="557"/>
      <c r="AA291" s="557"/>
      <c r="AB291" s="557"/>
      <c r="AC291" s="557"/>
    </row>
    <row r="292" spans="1:29" s="11" customFormat="1" ht="24.75" customHeight="1" x14ac:dyDescent="0.25">
      <c r="A292" s="913" t="str">
        <f>'Раздел 1'!C408</f>
        <v>925</v>
      </c>
      <c r="B292" s="914" t="str">
        <f>'Раздел 1'!D408</f>
        <v>07</v>
      </c>
      <c r="C292" s="914" t="str">
        <f>'Раздел 1'!E408</f>
        <v>02</v>
      </c>
      <c r="D292" s="914" t="str">
        <f>'Раздел 1'!F408</f>
        <v>02</v>
      </c>
      <c r="E292" s="914" t="str">
        <f>'Раздел 1'!G408</f>
        <v>1</v>
      </c>
      <c r="F292" s="914" t="str">
        <f>'Раздел 1'!H408</f>
        <v>02</v>
      </c>
      <c r="G292" s="914" t="str">
        <f>'Раздел 1'!I408</f>
        <v>00590</v>
      </c>
      <c r="H292" s="915" t="str">
        <f>'Раздел 1'!J408</f>
        <v>244</v>
      </c>
      <c r="I292" s="62" t="str">
        <f>'Раздел 1'!K408</f>
        <v>347.00.00</v>
      </c>
      <c r="J292" s="62" t="str">
        <f>'Раздел 1'!L408</f>
        <v>000</v>
      </c>
      <c r="K292" s="62" t="str">
        <f>'Раздел 1'!M408</f>
        <v>00.00.00</v>
      </c>
      <c r="L292" s="62" t="str">
        <f>'Раздел 1'!N408</f>
        <v>001.99.0001</v>
      </c>
      <c r="M292" s="9" t="str">
        <f>'Раздел 1'!O408</f>
        <v>50.01.00</v>
      </c>
      <c r="N292" s="746">
        <f>'Раздел 1'!P408</f>
        <v>0</v>
      </c>
      <c r="O292" s="746">
        <v>0</v>
      </c>
      <c r="P292" s="10">
        <f t="shared" si="12"/>
        <v>0</v>
      </c>
      <c r="Q292" s="747">
        <f>'Раздел 1'!Q408</f>
        <v>0</v>
      </c>
      <c r="R292" s="385">
        <v>0</v>
      </c>
      <c r="S292" s="10"/>
      <c r="T292" s="747">
        <f>'Раздел 1'!R408</f>
        <v>0</v>
      </c>
      <c r="U292" s="385">
        <v>0</v>
      </c>
      <c r="V292" s="10">
        <f t="shared" si="14"/>
        <v>0</v>
      </c>
      <c r="W292" s="564"/>
      <c r="X292" s="557"/>
      <c r="Y292" s="557"/>
      <c r="Z292" s="557"/>
      <c r="AA292" s="557"/>
      <c r="AB292" s="557"/>
      <c r="AC292" s="557"/>
    </row>
    <row r="293" spans="1:29" s="11" customFormat="1" ht="24.75" customHeight="1" x14ac:dyDescent="0.25">
      <c r="A293" s="913" t="str">
        <f>'Раздел 1'!C409</f>
        <v>925</v>
      </c>
      <c r="B293" s="914" t="str">
        <f>'Раздел 1'!D409</f>
        <v>07</v>
      </c>
      <c r="C293" s="914" t="str">
        <f>'Раздел 1'!E409</f>
        <v>02</v>
      </c>
      <c r="D293" s="914" t="str">
        <f>'Раздел 1'!F409</f>
        <v>02</v>
      </c>
      <c r="E293" s="914" t="str">
        <f>'Раздел 1'!G409</f>
        <v>1</v>
      </c>
      <c r="F293" s="914" t="str">
        <f>'Раздел 1'!H409</f>
        <v>02</v>
      </c>
      <c r="G293" s="914" t="str">
        <f>'Раздел 1'!I409</f>
        <v>00590</v>
      </c>
      <c r="H293" s="915" t="str">
        <f>'Раздел 1'!J409</f>
        <v>244</v>
      </c>
      <c r="I293" s="62" t="str">
        <f>'Раздел 1'!K409</f>
        <v>347.00.00</v>
      </c>
      <c r="J293" s="62" t="str">
        <f>'Раздел 1'!L409</f>
        <v>001</v>
      </c>
      <c r="K293" s="62" t="str">
        <f>'Раздел 1'!M409</f>
        <v>00.00.00</v>
      </c>
      <c r="L293" s="62" t="str">
        <f>'Раздел 1'!N409</f>
        <v>х</v>
      </c>
      <c r="M293" s="9" t="str">
        <f>'Раздел 1'!O409</f>
        <v>50.01.00</v>
      </c>
      <c r="N293" s="746">
        <f>'Раздел 1'!P409</f>
        <v>0</v>
      </c>
      <c r="O293" s="746">
        <v>0</v>
      </c>
      <c r="P293" s="10">
        <f t="shared" si="12"/>
        <v>0</v>
      </c>
      <c r="Q293" s="747">
        <f>'Раздел 1'!Q409</f>
        <v>0</v>
      </c>
      <c r="R293" s="385">
        <v>0</v>
      </c>
      <c r="S293" s="10"/>
      <c r="T293" s="747">
        <f>'Раздел 1'!R409</f>
        <v>0</v>
      </c>
      <c r="U293" s="385">
        <v>0</v>
      </c>
      <c r="V293" s="10">
        <f t="shared" si="14"/>
        <v>0</v>
      </c>
      <c r="W293" s="564"/>
      <c r="X293" s="557"/>
      <c r="Y293" s="557"/>
      <c r="Z293" s="557"/>
      <c r="AA293" s="557"/>
      <c r="AB293" s="557"/>
      <c r="AC293" s="557"/>
    </row>
    <row r="294" spans="1:29" s="11" customFormat="1" ht="24.75" customHeight="1" x14ac:dyDescent="0.25">
      <c r="A294" s="913" t="str">
        <f>'Раздел 1'!C410</f>
        <v>925</v>
      </c>
      <c r="B294" s="914" t="str">
        <f>'Раздел 1'!D410</f>
        <v>07</v>
      </c>
      <c r="C294" s="914" t="str">
        <f>'Раздел 1'!E410</f>
        <v>02</v>
      </c>
      <c r="D294" s="914" t="str">
        <f>'Раздел 1'!F410</f>
        <v>02</v>
      </c>
      <c r="E294" s="914" t="str">
        <f>'Раздел 1'!G410</f>
        <v>1</v>
      </c>
      <c r="F294" s="914" t="str">
        <f>'Раздел 1'!H410</f>
        <v>02</v>
      </c>
      <c r="G294" s="914" t="str">
        <f>'Раздел 1'!I410</f>
        <v>00590</v>
      </c>
      <c r="H294" s="915" t="str">
        <f>'Раздел 1'!J410</f>
        <v>244</v>
      </c>
      <c r="I294" s="62" t="str">
        <f>'Раздел 1'!K410</f>
        <v>347.00.00</v>
      </c>
      <c r="J294" s="62" t="str">
        <f>'Раздел 1'!L410</f>
        <v>000</v>
      </c>
      <c r="K294" s="62" t="str">
        <f>'Раздел 1'!M410</f>
        <v>00.00.00</v>
      </c>
      <c r="L294" s="62" t="str">
        <f>'Раздел 1'!N410</f>
        <v>х</v>
      </c>
      <c r="M294" s="9" t="str">
        <f>'Раздел 1'!O410</f>
        <v>20.00.02</v>
      </c>
      <c r="N294" s="746">
        <f>'Раздел 1'!P410</f>
        <v>0</v>
      </c>
      <c r="O294" s="746">
        <v>0</v>
      </c>
      <c r="P294" s="10">
        <f t="shared" si="12"/>
        <v>0</v>
      </c>
      <c r="Q294" s="747">
        <f>'Раздел 1'!Q410</f>
        <v>0</v>
      </c>
      <c r="R294" s="385">
        <v>0</v>
      </c>
      <c r="S294" s="10"/>
      <c r="T294" s="747">
        <f>'Раздел 1'!R410</f>
        <v>0</v>
      </c>
      <c r="U294" s="385">
        <v>0</v>
      </c>
      <c r="V294" s="10">
        <f t="shared" si="14"/>
        <v>0</v>
      </c>
      <c r="W294" s="564"/>
      <c r="X294" s="557"/>
      <c r="Y294" s="557"/>
      <c r="Z294" s="557"/>
      <c r="AA294" s="557"/>
      <c r="AB294" s="557"/>
      <c r="AC294" s="557"/>
    </row>
    <row r="295" spans="1:29" s="11" customFormat="1" ht="24.75" customHeight="1" x14ac:dyDescent="0.25">
      <c r="A295" s="913" t="str">
        <f>'Раздел 1'!C411</f>
        <v>925</v>
      </c>
      <c r="B295" s="914" t="str">
        <f>'Раздел 1'!D411</f>
        <v>07</v>
      </c>
      <c r="C295" s="914" t="str">
        <f>'Раздел 1'!E411</f>
        <v>02</v>
      </c>
      <c r="D295" s="914" t="str">
        <f>'Раздел 1'!F411</f>
        <v>02</v>
      </c>
      <c r="E295" s="914" t="str">
        <f>'Раздел 1'!G411</f>
        <v>1</v>
      </c>
      <c r="F295" s="914" t="str">
        <f>'Раздел 1'!H411</f>
        <v>02</v>
      </c>
      <c r="G295" s="914" t="str">
        <f>'Раздел 1'!I411</f>
        <v>00590</v>
      </c>
      <c r="H295" s="915" t="str">
        <f>'Раздел 1'!J411</f>
        <v>244</v>
      </c>
      <c r="I295" s="62" t="str">
        <f>'Раздел 1'!K411</f>
        <v>347.00.00</v>
      </c>
      <c r="J295" s="62" t="str">
        <f>'Раздел 1'!L411</f>
        <v>001</v>
      </c>
      <c r="K295" s="62" t="str">
        <f>'Раздел 1'!M411</f>
        <v>00.00.00</v>
      </c>
      <c r="L295" s="62" t="str">
        <f>'Раздел 1'!N411</f>
        <v>х</v>
      </c>
      <c r="M295" s="9" t="str">
        <f>'Раздел 1'!O411</f>
        <v>20.00.02</v>
      </c>
      <c r="N295" s="746">
        <f>'Раздел 1'!P411</f>
        <v>0</v>
      </c>
      <c r="O295" s="746">
        <v>0</v>
      </c>
      <c r="P295" s="10">
        <f t="shared" si="12"/>
        <v>0</v>
      </c>
      <c r="Q295" s="747">
        <f>'Раздел 1'!Q411</f>
        <v>0</v>
      </c>
      <c r="R295" s="385">
        <v>0</v>
      </c>
      <c r="S295" s="10"/>
      <c r="T295" s="747">
        <f>'Раздел 1'!R411</f>
        <v>0</v>
      </c>
      <c r="U295" s="385">
        <v>0</v>
      </c>
      <c r="V295" s="10">
        <f t="shared" si="14"/>
        <v>0</v>
      </c>
      <c r="W295" s="564"/>
      <c r="X295" s="557"/>
      <c r="Y295" s="557"/>
      <c r="Z295" s="557"/>
      <c r="AA295" s="557"/>
      <c r="AB295" s="557"/>
      <c r="AC295" s="557"/>
    </row>
    <row r="296" spans="1:29" s="11" customFormat="1" ht="24.75" customHeight="1" x14ac:dyDescent="0.25">
      <c r="A296" s="913" t="str">
        <f>'Раздел 1'!C412</f>
        <v>925</v>
      </c>
      <c r="B296" s="914" t="str">
        <f>'Раздел 1'!D412</f>
        <v>07</v>
      </c>
      <c r="C296" s="914" t="str">
        <f>'Раздел 1'!E412</f>
        <v>02</v>
      </c>
      <c r="D296" s="914" t="str">
        <f>'Раздел 1'!F412</f>
        <v>02</v>
      </c>
      <c r="E296" s="914" t="str">
        <f>'Раздел 1'!G412</f>
        <v>1</v>
      </c>
      <c r="F296" s="914" t="str">
        <f>'Раздел 1'!H412</f>
        <v>02</v>
      </c>
      <c r="G296" s="914" t="str">
        <f>'Раздел 1'!I412</f>
        <v>60860</v>
      </c>
      <c r="H296" s="915" t="str">
        <f>'Раздел 1'!J412</f>
        <v>244</v>
      </c>
      <c r="I296" s="62" t="str">
        <f>'Раздел 1'!K412</f>
        <v>349.00.00</v>
      </c>
      <c r="J296" s="62" t="str">
        <f>'Раздел 1'!L412</f>
        <v>000</v>
      </c>
      <c r="K296" s="62" t="str">
        <f>'Раздел 1'!M412</f>
        <v>00.00.00</v>
      </c>
      <c r="L296" s="62" t="str">
        <f>'Раздел 1'!N412</f>
        <v>001.07.0002</v>
      </c>
      <c r="M296" s="9" t="str">
        <f>'Раздел 1'!O412</f>
        <v>50.03.00</v>
      </c>
      <c r="N296" s="746">
        <f>'Раздел 1'!P412</f>
        <v>4210</v>
      </c>
      <c r="O296" s="746">
        <v>4210</v>
      </c>
      <c r="P296" s="10">
        <f t="shared" si="12"/>
        <v>0</v>
      </c>
      <c r="Q296" s="747">
        <f>'Раздел 1'!Q412</f>
        <v>3000</v>
      </c>
      <c r="R296" s="385">
        <v>3000</v>
      </c>
      <c r="S296" s="10"/>
      <c r="T296" s="747">
        <f>'Раздел 1'!R412</f>
        <v>3000</v>
      </c>
      <c r="U296" s="385">
        <v>3000</v>
      </c>
      <c r="V296" s="10">
        <f t="shared" si="14"/>
        <v>0</v>
      </c>
      <c r="W296" s="564"/>
      <c r="X296" s="557"/>
      <c r="Y296" s="557"/>
      <c r="Z296" s="557"/>
      <c r="AA296" s="557"/>
      <c r="AB296" s="557"/>
      <c r="AC296" s="557"/>
    </row>
    <row r="297" spans="1:29" s="11" customFormat="1" ht="24.75" customHeight="1" x14ac:dyDescent="0.25">
      <c r="A297" s="913" t="str">
        <f>'Раздел 1'!C413</f>
        <v>925</v>
      </c>
      <c r="B297" s="914" t="str">
        <f>'Раздел 1'!D413</f>
        <v>07</v>
      </c>
      <c r="C297" s="914" t="str">
        <f>'Раздел 1'!E413</f>
        <v>02</v>
      </c>
      <c r="D297" s="914" t="str">
        <f>'Раздел 1'!F413</f>
        <v>02</v>
      </c>
      <c r="E297" s="914" t="str">
        <f>'Раздел 1'!G413</f>
        <v>1</v>
      </c>
      <c r="F297" s="914" t="str">
        <f>'Раздел 1'!H413</f>
        <v>02</v>
      </c>
      <c r="G297" s="914" t="str">
        <f>'Раздел 1'!I413</f>
        <v>60860</v>
      </c>
      <c r="H297" s="915" t="str">
        <f>'Раздел 1'!J413</f>
        <v>244</v>
      </c>
      <c r="I297" s="62" t="str">
        <f>'Раздел 1'!K413</f>
        <v>349.00.00</v>
      </c>
      <c r="J297" s="62" t="str">
        <f>'Раздел 1'!L413</f>
        <v>001</v>
      </c>
      <c r="K297" s="62" t="str">
        <f>'Раздел 1'!M413</f>
        <v>00.00.00</v>
      </c>
      <c r="L297" s="62" t="str">
        <f>'Раздел 1'!N413</f>
        <v>х</v>
      </c>
      <c r="M297" s="9" t="str">
        <f>'Раздел 1'!O413</f>
        <v>50.03.00</v>
      </c>
      <c r="N297" s="746">
        <f>'Раздел 1'!P413</f>
        <v>0</v>
      </c>
      <c r="O297" s="746">
        <v>0</v>
      </c>
      <c r="P297" s="10">
        <f t="shared" si="12"/>
        <v>0</v>
      </c>
      <c r="Q297" s="747">
        <f>'Раздел 1'!Q413</f>
        <v>0</v>
      </c>
      <c r="R297" s="385">
        <v>0</v>
      </c>
      <c r="S297" s="10"/>
      <c r="T297" s="747">
        <f>'Раздел 1'!R413</f>
        <v>0</v>
      </c>
      <c r="U297" s="385">
        <v>0</v>
      </c>
      <c r="V297" s="10">
        <f t="shared" si="14"/>
        <v>0</v>
      </c>
      <c r="W297" s="564"/>
      <c r="X297" s="557"/>
      <c r="Y297" s="557"/>
      <c r="Z297" s="557"/>
      <c r="AA297" s="557"/>
      <c r="AB297" s="557"/>
      <c r="AC297" s="557"/>
    </row>
    <row r="298" spans="1:29" s="11" customFormat="1" ht="24.75" customHeight="1" x14ac:dyDescent="0.25">
      <c r="A298" s="913" t="str">
        <f>'Раздел 1'!C414</f>
        <v>925</v>
      </c>
      <c r="B298" s="914" t="str">
        <f>'Раздел 1'!D414</f>
        <v>07</v>
      </c>
      <c r="C298" s="914" t="str">
        <f>'Раздел 1'!E414</f>
        <v>02</v>
      </c>
      <c r="D298" s="914" t="str">
        <f>'Раздел 1'!F414</f>
        <v>02</v>
      </c>
      <c r="E298" s="914" t="str">
        <f>'Раздел 1'!G414</f>
        <v>1</v>
      </c>
      <c r="F298" s="914" t="str">
        <f>'Раздел 1'!H414</f>
        <v>02</v>
      </c>
      <c r="G298" s="914" t="str">
        <f>'Раздел 1'!I414</f>
        <v>00590</v>
      </c>
      <c r="H298" s="915" t="str">
        <f>'Раздел 1'!J414</f>
        <v>244</v>
      </c>
      <c r="I298" s="62" t="str">
        <f>'Раздел 1'!K414</f>
        <v>349.00.00</v>
      </c>
      <c r="J298" s="62" t="str">
        <f>'Раздел 1'!L414</f>
        <v>000</v>
      </c>
      <c r="K298" s="62" t="str">
        <f>'Раздел 1'!M414</f>
        <v>00.00.00</v>
      </c>
      <c r="L298" s="62" t="str">
        <f>'Раздел 1'!N414</f>
        <v>001.99.0001</v>
      </c>
      <c r="M298" s="9" t="str">
        <f>'Раздел 1'!O414</f>
        <v>50.01.00</v>
      </c>
      <c r="N298" s="746">
        <f>'Раздел 1'!P414</f>
        <v>0</v>
      </c>
      <c r="O298" s="746">
        <v>0</v>
      </c>
      <c r="P298" s="10">
        <f t="shared" si="12"/>
        <v>0</v>
      </c>
      <c r="Q298" s="747">
        <f>'Раздел 1'!Q414</f>
        <v>0</v>
      </c>
      <c r="R298" s="385">
        <v>0</v>
      </c>
      <c r="S298" s="10"/>
      <c r="T298" s="747">
        <f>'Раздел 1'!R414</f>
        <v>0</v>
      </c>
      <c r="U298" s="385">
        <v>0</v>
      </c>
      <c r="V298" s="10">
        <f t="shared" si="14"/>
        <v>0</v>
      </c>
      <c r="W298" s="564"/>
      <c r="X298" s="557"/>
      <c r="Y298" s="557"/>
      <c r="Z298" s="557"/>
      <c r="AA298" s="557"/>
      <c r="AB298" s="557"/>
      <c r="AC298" s="557"/>
    </row>
    <row r="299" spans="1:29" s="11" customFormat="1" ht="24.75" customHeight="1" x14ac:dyDescent="0.25">
      <c r="A299" s="913" t="str">
        <f>'Раздел 1'!C415</f>
        <v>925</v>
      </c>
      <c r="B299" s="914" t="str">
        <f>'Раздел 1'!D415</f>
        <v>07</v>
      </c>
      <c r="C299" s="914" t="str">
        <f>'Раздел 1'!E415</f>
        <v>02</v>
      </c>
      <c r="D299" s="914" t="str">
        <f>'Раздел 1'!F415</f>
        <v>02</v>
      </c>
      <c r="E299" s="914" t="str">
        <f>'Раздел 1'!G415</f>
        <v>1</v>
      </c>
      <c r="F299" s="914" t="str">
        <f>'Раздел 1'!H415</f>
        <v>02</v>
      </c>
      <c r="G299" s="914" t="str">
        <f>'Раздел 1'!I415</f>
        <v>00590</v>
      </c>
      <c r="H299" s="915" t="str">
        <f>'Раздел 1'!J415</f>
        <v>244</v>
      </c>
      <c r="I299" s="62" t="str">
        <f>'Раздел 1'!K415</f>
        <v>349.00.00</v>
      </c>
      <c r="J299" s="62" t="str">
        <f>'Раздел 1'!L415</f>
        <v>001</v>
      </c>
      <c r="K299" s="62" t="str">
        <f>'Раздел 1'!M415</f>
        <v>00.00.00</v>
      </c>
      <c r="L299" s="62" t="str">
        <f>'Раздел 1'!N415</f>
        <v>х</v>
      </c>
      <c r="M299" s="9" t="str">
        <f>'Раздел 1'!O415</f>
        <v>50.01.00</v>
      </c>
      <c r="N299" s="746">
        <f>'Раздел 1'!P415</f>
        <v>0</v>
      </c>
      <c r="O299" s="746">
        <v>0</v>
      </c>
      <c r="P299" s="10">
        <f t="shared" si="12"/>
        <v>0</v>
      </c>
      <c r="Q299" s="747">
        <f>'Раздел 1'!Q415</f>
        <v>0</v>
      </c>
      <c r="R299" s="385">
        <v>0</v>
      </c>
      <c r="S299" s="10"/>
      <c r="T299" s="747">
        <f>'Раздел 1'!R415</f>
        <v>0</v>
      </c>
      <c r="U299" s="385">
        <v>0</v>
      </c>
      <c r="V299" s="10">
        <f t="shared" si="14"/>
        <v>0</v>
      </c>
      <c r="W299" s="564"/>
      <c r="X299" s="557"/>
      <c r="Y299" s="557"/>
      <c r="Z299" s="557"/>
      <c r="AA299" s="557"/>
      <c r="AB299" s="557"/>
      <c r="AC299" s="557"/>
    </row>
    <row r="300" spans="1:29" s="11" customFormat="1" ht="24.75" customHeight="1" x14ac:dyDescent="0.25">
      <c r="A300" s="913" t="str">
        <f>'Раздел 1'!C416</f>
        <v>925</v>
      </c>
      <c r="B300" s="914" t="str">
        <f>'Раздел 1'!D416</f>
        <v>07</v>
      </c>
      <c r="C300" s="914" t="str">
        <f>'Раздел 1'!E416</f>
        <v>02</v>
      </c>
      <c r="D300" s="914" t="str">
        <f>'Раздел 1'!F416</f>
        <v>02</v>
      </c>
      <c r="E300" s="914" t="str">
        <f>'Раздел 1'!G416</f>
        <v>1</v>
      </c>
      <c r="F300" s="914" t="str">
        <f>'Раздел 1'!H416</f>
        <v>02</v>
      </c>
      <c r="G300" s="914" t="str">
        <f>'Раздел 1'!I416</f>
        <v>00590</v>
      </c>
      <c r="H300" s="915" t="str">
        <f>'Раздел 1'!J416</f>
        <v>244</v>
      </c>
      <c r="I300" s="62" t="str">
        <f>'Раздел 1'!K416</f>
        <v>349.00.00</v>
      </c>
      <c r="J300" s="62" t="str">
        <f>'Раздел 1'!L416</f>
        <v>000</v>
      </c>
      <c r="K300" s="62" t="str">
        <f>'Раздел 1'!M416</f>
        <v>00.00.00</v>
      </c>
      <c r="L300" s="62" t="str">
        <f>'Раздел 1'!N416</f>
        <v>х</v>
      </c>
      <c r="M300" s="9" t="str">
        <f>'Раздел 1'!O416</f>
        <v>20.00.02</v>
      </c>
      <c r="N300" s="746">
        <f>'Раздел 1'!P416</f>
        <v>0</v>
      </c>
      <c r="O300" s="746">
        <v>0</v>
      </c>
      <c r="P300" s="10">
        <f t="shared" si="12"/>
        <v>0</v>
      </c>
      <c r="Q300" s="747">
        <f>'Раздел 1'!Q416</f>
        <v>0</v>
      </c>
      <c r="R300" s="385">
        <v>0</v>
      </c>
      <c r="S300" s="10"/>
      <c r="T300" s="747">
        <f>'Раздел 1'!R416</f>
        <v>0</v>
      </c>
      <c r="U300" s="385">
        <v>0</v>
      </c>
      <c r="V300" s="10">
        <f t="shared" si="14"/>
        <v>0</v>
      </c>
      <c r="W300" s="564"/>
      <c r="X300" s="557"/>
      <c r="Y300" s="557"/>
      <c r="Z300" s="557"/>
      <c r="AA300" s="557"/>
      <c r="AB300" s="557"/>
      <c r="AC300" s="557"/>
    </row>
    <row r="301" spans="1:29" s="11" customFormat="1" ht="24.75" customHeight="1" x14ac:dyDescent="0.25">
      <c r="A301" s="913" t="str">
        <f>'Раздел 1'!C417</f>
        <v>925</v>
      </c>
      <c r="B301" s="914" t="str">
        <f>'Раздел 1'!D417</f>
        <v>07</v>
      </c>
      <c r="C301" s="914" t="str">
        <f>'Раздел 1'!E417</f>
        <v>02</v>
      </c>
      <c r="D301" s="914" t="str">
        <f>'Раздел 1'!F417</f>
        <v>02</v>
      </c>
      <c r="E301" s="914" t="str">
        <f>'Раздел 1'!G417</f>
        <v>1</v>
      </c>
      <c r="F301" s="914" t="str">
        <f>'Раздел 1'!H417</f>
        <v>02</v>
      </c>
      <c r="G301" s="914" t="str">
        <f>'Раздел 1'!I417</f>
        <v>00590</v>
      </c>
      <c r="H301" s="915" t="str">
        <f>'Раздел 1'!J417</f>
        <v>244</v>
      </c>
      <c r="I301" s="62" t="str">
        <f>'Раздел 1'!K417</f>
        <v>349.00.00</v>
      </c>
      <c r="J301" s="62" t="str">
        <f>'Раздел 1'!L417</f>
        <v>000</v>
      </c>
      <c r="K301" s="62" t="str">
        <f>'Раздел 1'!M417</f>
        <v>00.00.00</v>
      </c>
      <c r="L301" s="62" t="str">
        <f>'Раздел 1'!N417</f>
        <v>х</v>
      </c>
      <c r="M301" s="9" t="str">
        <f>'Раздел 1'!O417</f>
        <v>20.00.04</v>
      </c>
      <c r="N301" s="746">
        <f>'Раздел 1'!P417</f>
        <v>0</v>
      </c>
      <c r="O301" s="746">
        <v>0</v>
      </c>
      <c r="P301" s="10">
        <f t="shared" si="12"/>
        <v>0</v>
      </c>
      <c r="Q301" s="747">
        <f>'Раздел 1'!Q417</f>
        <v>0</v>
      </c>
      <c r="R301" s="385">
        <v>0</v>
      </c>
      <c r="S301" s="10"/>
      <c r="T301" s="747">
        <f>'Раздел 1'!R417</f>
        <v>0</v>
      </c>
      <c r="U301" s="385">
        <v>0</v>
      </c>
      <c r="V301" s="10">
        <f t="shared" si="14"/>
        <v>0</v>
      </c>
      <c r="W301" s="564"/>
      <c r="X301" s="557"/>
      <c r="Y301" s="557"/>
      <c r="Z301" s="557"/>
      <c r="AA301" s="557"/>
      <c r="AB301" s="557"/>
      <c r="AC301" s="557"/>
    </row>
    <row r="302" spans="1:29" s="11" customFormat="1" ht="24.75" customHeight="1" x14ac:dyDescent="0.25">
      <c r="A302" s="913" t="str">
        <f>'Раздел 1'!C418</f>
        <v>925</v>
      </c>
      <c r="B302" s="914" t="str">
        <f>'Раздел 1'!D418</f>
        <v>07</v>
      </c>
      <c r="C302" s="914" t="str">
        <f>'Раздел 1'!E418</f>
        <v>02</v>
      </c>
      <c r="D302" s="914" t="str">
        <f>'Раздел 1'!F418</f>
        <v>02</v>
      </c>
      <c r="E302" s="914" t="str">
        <f>'Раздел 1'!G418</f>
        <v>1</v>
      </c>
      <c r="F302" s="914" t="str">
        <f>'Раздел 1'!H418</f>
        <v>02</v>
      </c>
      <c r="G302" s="914" t="str">
        <f>'Раздел 1'!I418</f>
        <v>00590</v>
      </c>
      <c r="H302" s="915" t="str">
        <f>'Раздел 1'!J418</f>
        <v>244</v>
      </c>
      <c r="I302" s="62" t="str">
        <f>'Раздел 1'!K418</f>
        <v>349.00.00</v>
      </c>
      <c r="J302" s="62" t="str">
        <f>'Раздел 1'!L418</f>
        <v>001</v>
      </c>
      <c r="K302" s="62" t="str">
        <f>'Раздел 1'!M418</f>
        <v>00.00.00</v>
      </c>
      <c r="L302" s="62" t="str">
        <f>'Раздел 1'!N418</f>
        <v>х</v>
      </c>
      <c r="M302" s="9" t="str">
        <f>'Раздел 1'!O418</f>
        <v>20.00.02</v>
      </c>
      <c r="N302" s="746">
        <f>'Раздел 1'!P418</f>
        <v>0</v>
      </c>
      <c r="O302" s="746">
        <v>0</v>
      </c>
      <c r="P302" s="10">
        <f t="shared" si="12"/>
        <v>0</v>
      </c>
      <c r="Q302" s="747">
        <f>'Раздел 1'!Q418</f>
        <v>0</v>
      </c>
      <c r="R302" s="385">
        <v>0</v>
      </c>
      <c r="S302" s="10"/>
      <c r="T302" s="747">
        <f>'Раздел 1'!R418</f>
        <v>0</v>
      </c>
      <c r="U302" s="385">
        <v>0</v>
      </c>
      <c r="V302" s="10">
        <f t="shared" si="14"/>
        <v>0</v>
      </c>
      <c r="W302" s="564"/>
      <c r="X302" s="557"/>
      <c r="Y302" s="557"/>
      <c r="Z302" s="557"/>
      <c r="AA302" s="557"/>
      <c r="AB302" s="557"/>
      <c r="AC302" s="557"/>
    </row>
    <row r="303" spans="1:29" s="11" customFormat="1" ht="24.75" customHeight="1" x14ac:dyDescent="0.25">
      <c r="A303" s="913" t="str">
        <f>'Раздел 1'!C419</f>
        <v>х</v>
      </c>
      <c r="B303" s="914">
        <f>'Раздел 1'!D419</f>
        <v>0</v>
      </c>
      <c r="C303" s="914">
        <f>'Раздел 1'!E419</f>
        <v>0</v>
      </c>
      <c r="D303" s="914">
        <f>'Раздел 1'!F419</f>
        <v>0</v>
      </c>
      <c r="E303" s="914">
        <f>'Раздел 1'!G419</f>
        <v>0</v>
      </c>
      <c r="F303" s="914">
        <f>'Раздел 1'!H419</f>
        <v>0</v>
      </c>
      <c r="G303" s="914">
        <f>'Раздел 1'!I419</f>
        <v>0</v>
      </c>
      <c r="H303" s="915">
        <f>'Раздел 1'!J419</f>
        <v>0</v>
      </c>
      <c r="I303" s="62" t="str">
        <f>'Раздел 1'!K419</f>
        <v>х</v>
      </c>
      <c r="J303" s="62">
        <f>'Раздел 1'!L419</f>
        <v>0</v>
      </c>
      <c r="K303" s="62">
        <f>'Раздел 1'!M419</f>
        <v>0</v>
      </c>
      <c r="L303" s="62">
        <f>'Раздел 1'!N419</f>
        <v>0</v>
      </c>
      <c r="M303" s="9">
        <f>'Раздел 1'!O419</f>
        <v>0</v>
      </c>
      <c r="N303" s="746">
        <f>'Раздел 1'!P419</f>
        <v>0</v>
      </c>
      <c r="O303" s="746">
        <v>0</v>
      </c>
      <c r="P303" s="10">
        <f t="shared" si="12"/>
        <v>0</v>
      </c>
      <c r="Q303" s="747">
        <f>'Раздел 1'!Q419</f>
        <v>0</v>
      </c>
      <c r="R303" s="385">
        <v>0</v>
      </c>
      <c r="S303" s="10"/>
      <c r="T303" s="747">
        <f>'Раздел 1'!R419</f>
        <v>0</v>
      </c>
      <c r="U303" s="385">
        <v>0</v>
      </c>
      <c r="V303" s="10">
        <f t="shared" si="14"/>
        <v>0</v>
      </c>
      <c r="W303" s="564"/>
      <c r="X303" s="557"/>
      <c r="Y303" s="557"/>
      <c r="Z303" s="557"/>
      <c r="AA303" s="557"/>
      <c r="AB303" s="557"/>
      <c r="AC303" s="557"/>
    </row>
    <row r="304" spans="1:29" s="11" customFormat="1" ht="24.75" customHeight="1" x14ac:dyDescent="0.25">
      <c r="A304" s="913" t="str">
        <f>'Раздел 1'!C420</f>
        <v>х</v>
      </c>
      <c r="B304" s="914">
        <f>'Раздел 1'!D420</f>
        <v>0</v>
      </c>
      <c r="C304" s="914">
        <f>'Раздел 1'!E420</f>
        <v>0</v>
      </c>
      <c r="D304" s="914">
        <f>'Раздел 1'!F420</f>
        <v>0</v>
      </c>
      <c r="E304" s="914">
        <f>'Раздел 1'!G420</f>
        <v>0</v>
      </c>
      <c r="F304" s="914">
        <f>'Раздел 1'!H420</f>
        <v>0</v>
      </c>
      <c r="G304" s="914">
        <f>'Раздел 1'!I420</f>
        <v>0</v>
      </c>
      <c r="H304" s="915">
        <f>'Раздел 1'!J420</f>
        <v>0</v>
      </c>
      <c r="I304" s="62" t="str">
        <f>'Раздел 1'!K420</f>
        <v>х</v>
      </c>
      <c r="J304" s="62">
        <f>'Раздел 1'!L420</f>
        <v>0</v>
      </c>
      <c r="K304" s="62">
        <f>'Раздел 1'!M420</f>
        <v>0</v>
      </c>
      <c r="L304" s="62">
        <f>'Раздел 1'!N420</f>
        <v>0</v>
      </c>
      <c r="M304" s="9">
        <f>'Раздел 1'!O420</f>
        <v>0</v>
      </c>
      <c r="N304" s="746">
        <f>'Раздел 1'!P420</f>
        <v>0</v>
      </c>
      <c r="O304" s="746">
        <v>0</v>
      </c>
      <c r="P304" s="10">
        <f t="shared" si="12"/>
        <v>0</v>
      </c>
      <c r="Q304" s="747">
        <f>'Раздел 1'!Q420</f>
        <v>0</v>
      </c>
      <c r="R304" s="385">
        <v>0</v>
      </c>
      <c r="S304" s="10"/>
      <c r="T304" s="747">
        <f>'Раздел 1'!R420</f>
        <v>0</v>
      </c>
      <c r="U304" s="385">
        <v>0</v>
      </c>
      <c r="V304" s="10">
        <f t="shared" si="14"/>
        <v>0</v>
      </c>
      <c r="W304" s="564"/>
      <c r="X304" s="557"/>
      <c r="Y304" s="557"/>
      <c r="Z304" s="557"/>
      <c r="AA304" s="557"/>
      <c r="AB304" s="557"/>
      <c r="AC304" s="557"/>
    </row>
    <row r="305" spans="1:29" s="11" customFormat="1" ht="24.75" customHeight="1" x14ac:dyDescent="0.25">
      <c r="A305" s="913">
        <f>'Раздел 1'!C421</f>
        <v>0</v>
      </c>
      <c r="B305" s="914">
        <f>'Раздел 1'!D421</f>
        <v>0</v>
      </c>
      <c r="C305" s="914">
        <f>'Раздел 1'!E421</f>
        <v>0</v>
      </c>
      <c r="D305" s="914">
        <f>'Раздел 1'!F421</f>
        <v>0</v>
      </c>
      <c r="E305" s="914">
        <f>'Раздел 1'!G421</f>
        <v>0</v>
      </c>
      <c r="F305" s="914">
        <f>'Раздел 1'!H421</f>
        <v>0</v>
      </c>
      <c r="G305" s="914">
        <f>'Раздел 1'!I421</f>
        <v>0</v>
      </c>
      <c r="H305" s="915">
        <f>'Раздел 1'!J421</f>
        <v>0</v>
      </c>
      <c r="I305" s="62">
        <f>'Раздел 1'!K421</f>
        <v>0</v>
      </c>
      <c r="J305" s="62">
        <f>'Раздел 1'!L421</f>
        <v>0</v>
      </c>
      <c r="K305" s="62">
        <f>'Раздел 1'!M421</f>
        <v>0</v>
      </c>
      <c r="L305" s="62">
        <f>'Раздел 1'!N421</f>
        <v>0</v>
      </c>
      <c r="M305" s="9">
        <f>'Раздел 1'!O421</f>
        <v>0</v>
      </c>
      <c r="N305" s="746">
        <f>'Раздел 1'!P421</f>
        <v>0</v>
      </c>
      <c r="O305" s="746">
        <v>0</v>
      </c>
      <c r="P305" s="10">
        <f t="shared" si="12"/>
        <v>0</v>
      </c>
      <c r="Q305" s="747">
        <f>'Раздел 1'!Q421</f>
        <v>0</v>
      </c>
      <c r="R305" s="385">
        <v>0</v>
      </c>
      <c r="S305" s="10"/>
      <c r="T305" s="747">
        <f>'Раздел 1'!R421</f>
        <v>0</v>
      </c>
      <c r="U305" s="385">
        <v>0</v>
      </c>
      <c r="V305" s="10">
        <f t="shared" si="14"/>
        <v>0</v>
      </c>
      <c r="W305" s="564"/>
      <c r="X305" s="557"/>
      <c r="Y305" s="557"/>
      <c r="Z305" s="557"/>
      <c r="AA305" s="557"/>
      <c r="AB305" s="557"/>
      <c r="AC305" s="557"/>
    </row>
    <row r="306" spans="1:29" s="11" customFormat="1" ht="24.75" customHeight="1" x14ac:dyDescent="0.25">
      <c r="A306" s="913">
        <f>'Раздел 1'!C422</f>
        <v>0</v>
      </c>
      <c r="B306" s="914">
        <f>'Раздел 1'!D422</f>
        <v>0</v>
      </c>
      <c r="C306" s="914">
        <f>'Раздел 1'!E422</f>
        <v>0</v>
      </c>
      <c r="D306" s="914">
        <f>'Раздел 1'!F422</f>
        <v>0</v>
      </c>
      <c r="E306" s="914">
        <f>'Раздел 1'!G422</f>
        <v>0</v>
      </c>
      <c r="F306" s="914">
        <f>'Раздел 1'!H422</f>
        <v>0</v>
      </c>
      <c r="G306" s="914">
        <f>'Раздел 1'!I422</f>
        <v>0</v>
      </c>
      <c r="H306" s="915">
        <f>'Раздел 1'!J422</f>
        <v>0</v>
      </c>
      <c r="I306" s="62">
        <f>'Раздел 1'!K422</f>
        <v>0</v>
      </c>
      <c r="J306" s="62">
        <f>'Раздел 1'!L422</f>
        <v>0</v>
      </c>
      <c r="K306" s="62">
        <f>'Раздел 1'!M422</f>
        <v>0</v>
      </c>
      <c r="L306" s="62">
        <f>'Раздел 1'!N422</f>
        <v>0</v>
      </c>
      <c r="M306" s="9">
        <f>'Раздел 1'!O422</f>
        <v>0</v>
      </c>
      <c r="N306" s="746">
        <f>'Раздел 1'!P422</f>
        <v>0</v>
      </c>
      <c r="O306" s="746">
        <v>0</v>
      </c>
      <c r="P306" s="10">
        <f t="shared" si="12"/>
        <v>0</v>
      </c>
      <c r="Q306" s="747">
        <f>'Раздел 1'!Q422</f>
        <v>0</v>
      </c>
      <c r="R306" s="385">
        <v>0</v>
      </c>
      <c r="S306" s="10"/>
      <c r="T306" s="747">
        <f>'Раздел 1'!R422</f>
        <v>0</v>
      </c>
      <c r="U306" s="385">
        <v>0</v>
      </c>
      <c r="V306" s="10">
        <f t="shared" si="14"/>
        <v>0</v>
      </c>
      <c r="W306" s="564"/>
      <c r="X306" s="557"/>
      <c r="Y306" s="557"/>
      <c r="Z306" s="557"/>
      <c r="AA306" s="557"/>
      <c r="AB306" s="557"/>
      <c r="AC306" s="557"/>
    </row>
    <row r="307" spans="1:29" s="11" customFormat="1" ht="24.75" customHeight="1" x14ac:dyDescent="0.25">
      <c r="A307" s="913">
        <f>'Раздел 1'!C423</f>
        <v>0</v>
      </c>
      <c r="B307" s="914">
        <f>'Раздел 1'!D423</f>
        <v>0</v>
      </c>
      <c r="C307" s="914">
        <f>'Раздел 1'!E423</f>
        <v>0</v>
      </c>
      <c r="D307" s="914">
        <f>'Раздел 1'!F423</f>
        <v>0</v>
      </c>
      <c r="E307" s="914">
        <f>'Раздел 1'!G423</f>
        <v>0</v>
      </c>
      <c r="F307" s="914">
        <f>'Раздел 1'!H423</f>
        <v>0</v>
      </c>
      <c r="G307" s="914">
        <f>'Раздел 1'!I423</f>
        <v>0</v>
      </c>
      <c r="H307" s="915">
        <f>'Раздел 1'!J423</f>
        <v>0</v>
      </c>
      <c r="I307" s="62">
        <f>'Раздел 1'!K423</f>
        <v>0</v>
      </c>
      <c r="J307" s="62">
        <f>'Раздел 1'!L423</f>
        <v>0</v>
      </c>
      <c r="K307" s="62">
        <f>'Раздел 1'!M423</f>
        <v>0</v>
      </c>
      <c r="L307" s="62">
        <f>'Раздел 1'!N423</f>
        <v>0</v>
      </c>
      <c r="M307" s="9">
        <f>'Раздел 1'!O423</f>
        <v>0</v>
      </c>
      <c r="N307" s="746">
        <f>'Раздел 1'!P423</f>
        <v>0</v>
      </c>
      <c r="O307" s="746">
        <v>0</v>
      </c>
      <c r="P307" s="10">
        <f t="shared" si="12"/>
        <v>0</v>
      </c>
      <c r="Q307" s="747">
        <f>'Раздел 1'!Q423</f>
        <v>0</v>
      </c>
      <c r="R307" s="385">
        <v>0</v>
      </c>
      <c r="S307" s="10"/>
      <c r="T307" s="747">
        <f>'Раздел 1'!R423</f>
        <v>0</v>
      </c>
      <c r="U307" s="385">
        <v>0</v>
      </c>
      <c r="V307" s="10">
        <f t="shared" si="14"/>
        <v>0</v>
      </c>
      <c r="W307" s="564"/>
      <c r="X307" s="557"/>
      <c r="Y307" s="557"/>
      <c r="Z307" s="557"/>
      <c r="AA307" s="557"/>
      <c r="AB307" s="557"/>
      <c r="AC307" s="557"/>
    </row>
    <row r="308" spans="1:29" s="11" customFormat="1" ht="24.75" customHeight="1" x14ac:dyDescent="0.25">
      <c r="A308" s="913" t="str">
        <f>'Раздел 1'!C424</f>
        <v>х</v>
      </c>
      <c r="B308" s="914">
        <f>'Раздел 1'!D424</f>
        <v>0</v>
      </c>
      <c r="C308" s="914">
        <f>'Раздел 1'!E424</f>
        <v>0</v>
      </c>
      <c r="D308" s="914">
        <f>'Раздел 1'!F424</f>
        <v>0</v>
      </c>
      <c r="E308" s="914">
        <f>'Раздел 1'!G424</f>
        <v>0</v>
      </c>
      <c r="F308" s="914">
        <f>'Раздел 1'!H424</f>
        <v>0</v>
      </c>
      <c r="G308" s="914">
        <f>'Раздел 1'!I424</f>
        <v>0</v>
      </c>
      <c r="H308" s="915">
        <f>'Раздел 1'!J424</f>
        <v>0</v>
      </c>
      <c r="I308" s="62" t="str">
        <f>'Раздел 1'!K424</f>
        <v>х</v>
      </c>
      <c r="J308" s="62">
        <f>'Раздел 1'!L424</f>
        <v>0</v>
      </c>
      <c r="K308" s="62">
        <f>'Раздел 1'!M424</f>
        <v>0</v>
      </c>
      <c r="L308" s="62">
        <f>'Раздел 1'!N424</f>
        <v>0</v>
      </c>
      <c r="M308" s="9">
        <f>'Раздел 1'!O424</f>
        <v>0</v>
      </c>
      <c r="N308" s="746">
        <f>'Раздел 1'!P424</f>
        <v>0</v>
      </c>
      <c r="O308" s="746">
        <v>0</v>
      </c>
      <c r="P308" s="10">
        <f t="shared" si="12"/>
        <v>0</v>
      </c>
      <c r="Q308" s="747">
        <f>'Раздел 1'!Q424</f>
        <v>0</v>
      </c>
      <c r="R308" s="385">
        <v>0</v>
      </c>
      <c r="S308" s="10"/>
      <c r="T308" s="747">
        <f>'Раздел 1'!R424</f>
        <v>0</v>
      </c>
      <c r="U308" s="385">
        <v>0</v>
      </c>
      <c r="V308" s="10">
        <f t="shared" si="14"/>
        <v>0</v>
      </c>
      <c r="W308" s="564"/>
      <c r="X308" s="557"/>
      <c r="Y308" s="557"/>
      <c r="Z308" s="557"/>
      <c r="AA308" s="557"/>
      <c r="AB308" s="557"/>
      <c r="AC308" s="557"/>
    </row>
    <row r="309" spans="1:29" s="11" customFormat="1" ht="24.75" customHeight="1" x14ac:dyDescent="0.25">
      <c r="A309" s="913" t="str">
        <f>'Раздел 1'!C425</f>
        <v>925</v>
      </c>
      <c r="B309" s="914" t="str">
        <f>'Раздел 1'!D425</f>
        <v>07</v>
      </c>
      <c r="C309" s="914" t="str">
        <f>'Раздел 1'!E425</f>
        <v>02</v>
      </c>
      <c r="D309" s="914" t="str">
        <f>'Раздел 1'!F425</f>
        <v>02</v>
      </c>
      <c r="E309" s="914" t="str">
        <f>'Раздел 1'!G425</f>
        <v>1</v>
      </c>
      <c r="F309" s="914" t="str">
        <f>'Раздел 1'!H425</f>
        <v>02</v>
      </c>
      <c r="G309" s="914" t="str">
        <f>'Раздел 1'!I425</f>
        <v>10210</v>
      </c>
      <c r="H309" s="915" t="str">
        <f>'Раздел 1'!J425</f>
        <v>407</v>
      </c>
      <c r="I309" s="62" t="str">
        <f>'Раздел 1'!K425</f>
        <v>226.00.00</v>
      </c>
      <c r="J309" s="62" t="str">
        <f>'Раздел 1'!L425</f>
        <v>000</v>
      </c>
      <c r="K309" s="62" t="str">
        <f>'Раздел 1'!M425</f>
        <v>00.00.00</v>
      </c>
      <c r="L309" s="62" t="str">
        <f>'Раздел 1'!N425</f>
        <v>004.01.0001</v>
      </c>
      <c r="M309" s="9" t="str">
        <f>'Раздел 1'!O425</f>
        <v>60.01.00</v>
      </c>
      <c r="N309" s="746">
        <f>'Раздел 1'!P425</f>
        <v>0</v>
      </c>
      <c r="O309" s="746">
        <v>0</v>
      </c>
      <c r="P309" s="10">
        <f t="shared" si="12"/>
        <v>0</v>
      </c>
      <c r="Q309" s="747">
        <f>'Раздел 1'!Q425</f>
        <v>0</v>
      </c>
      <c r="R309" s="385">
        <v>0</v>
      </c>
      <c r="S309" s="10"/>
      <c r="T309" s="747">
        <f>'Раздел 1'!R425</f>
        <v>0</v>
      </c>
      <c r="U309" s="385">
        <v>0</v>
      </c>
      <c r="V309" s="10">
        <f t="shared" si="14"/>
        <v>0</v>
      </c>
      <c r="W309" s="564"/>
      <c r="X309" s="557"/>
      <c r="Y309" s="557"/>
      <c r="Z309" s="557"/>
      <c r="AA309" s="557"/>
      <c r="AB309" s="557"/>
      <c r="AC309" s="557"/>
    </row>
    <row r="310" spans="1:29" s="11" customFormat="1" ht="24.75" customHeight="1" x14ac:dyDescent="0.25">
      <c r="A310" s="913" t="str">
        <f>'Раздел 1'!C426</f>
        <v>925</v>
      </c>
      <c r="B310" s="914" t="str">
        <f>'Раздел 1'!D426</f>
        <v>07</v>
      </c>
      <c r="C310" s="914" t="str">
        <f>'Раздел 1'!E426</f>
        <v>02</v>
      </c>
      <c r="D310" s="914" t="str">
        <f>'Раздел 1'!F426</f>
        <v>02</v>
      </c>
      <c r="E310" s="914" t="str">
        <f>'Раздел 1'!G426</f>
        <v>1</v>
      </c>
      <c r="F310" s="914" t="str">
        <f>'Раздел 1'!H426</f>
        <v>02</v>
      </c>
      <c r="G310" s="914" t="str">
        <f>'Раздел 1'!I426</f>
        <v>10210</v>
      </c>
      <c r="H310" s="915" t="str">
        <f>'Раздел 1'!J426</f>
        <v>407</v>
      </c>
      <c r="I310" s="62" t="str">
        <f>'Раздел 1'!K426</f>
        <v>226.00.00</v>
      </c>
      <c r="J310" s="62" t="str">
        <f>'Раздел 1'!L426</f>
        <v>000</v>
      </c>
      <c r="K310" s="62" t="str">
        <f>'Раздел 1'!M426</f>
        <v>00.00.00</v>
      </c>
      <c r="L310" s="62" t="str">
        <f>'Раздел 1'!N426</f>
        <v>004.01.0002</v>
      </c>
      <c r="M310" s="9" t="str">
        <f>'Раздел 1'!O426</f>
        <v>60.01.00</v>
      </c>
      <c r="N310" s="746">
        <f>'Раздел 1'!P426</f>
        <v>0</v>
      </c>
      <c r="O310" s="746">
        <v>0</v>
      </c>
      <c r="P310" s="10">
        <f t="shared" si="12"/>
        <v>0</v>
      </c>
      <c r="Q310" s="747">
        <f>'Раздел 1'!Q426</f>
        <v>0</v>
      </c>
      <c r="R310" s="385">
        <v>0</v>
      </c>
      <c r="S310" s="10"/>
      <c r="T310" s="747">
        <f>'Раздел 1'!R426</f>
        <v>0</v>
      </c>
      <c r="U310" s="385">
        <v>0</v>
      </c>
      <c r="V310" s="10">
        <f t="shared" si="14"/>
        <v>0</v>
      </c>
      <c r="W310" s="564"/>
      <c r="X310" s="557"/>
      <c r="Y310" s="557"/>
      <c r="Z310" s="557"/>
      <c r="AA310" s="557"/>
      <c r="AB310" s="557"/>
      <c r="AC310" s="557"/>
    </row>
    <row r="311" spans="1:29" s="11" customFormat="1" ht="24.75" customHeight="1" x14ac:dyDescent="0.25">
      <c r="A311" s="913" t="str">
        <f>'Раздел 1'!C427</f>
        <v>925</v>
      </c>
      <c r="B311" s="914" t="str">
        <f>'Раздел 1'!D427</f>
        <v>07</v>
      </c>
      <c r="C311" s="914" t="str">
        <f>'Раздел 1'!E427</f>
        <v>02</v>
      </c>
      <c r="D311" s="914" t="str">
        <f>'Раздел 1'!F427</f>
        <v>02</v>
      </c>
      <c r="E311" s="914" t="str">
        <f>'Раздел 1'!G427</f>
        <v>1</v>
      </c>
      <c r="F311" s="914" t="str">
        <f>'Раздел 1'!H427</f>
        <v>02</v>
      </c>
      <c r="G311" s="914" t="str">
        <f>'Раздел 1'!I427</f>
        <v>10210</v>
      </c>
      <c r="H311" s="915" t="str">
        <f>'Раздел 1'!J427</f>
        <v>407</v>
      </c>
      <c r="I311" s="62" t="str">
        <f>'Раздел 1'!K427</f>
        <v>226.00.00</v>
      </c>
      <c r="J311" s="62" t="str">
        <f>'Раздел 1'!L427</f>
        <v>000</v>
      </c>
      <c r="K311" s="62" t="str">
        <f>'Раздел 1'!M427</f>
        <v>00.00.00</v>
      </c>
      <c r="L311" s="62" t="str">
        <f>'Раздел 1'!N427</f>
        <v>004.01.0003</v>
      </c>
      <c r="M311" s="9" t="str">
        <f>'Раздел 1'!O427</f>
        <v>60.01.00</v>
      </c>
      <c r="N311" s="746">
        <f>'Раздел 1'!P427</f>
        <v>0</v>
      </c>
      <c r="O311" s="746">
        <v>0</v>
      </c>
      <c r="P311" s="10">
        <f t="shared" si="12"/>
        <v>0</v>
      </c>
      <c r="Q311" s="747">
        <f>'Раздел 1'!Q427</f>
        <v>0</v>
      </c>
      <c r="R311" s="385">
        <v>0</v>
      </c>
      <c r="S311" s="10"/>
      <c r="T311" s="747">
        <f>'Раздел 1'!R427</f>
        <v>0</v>
      </c>
      <c r="U311" s="385">
        <v>0</v>
      </c>
      <c r="V311" s="10">
        <f t="shared" si="14"/>
        <v>0</v>
      </c>
      <c r="W311" s="564"/>
      <c r="X311" s="557"/>
      <c r="Y311" s="557"/>
      <c r="Z311" s="557"/>
      <c r="AA311" s="557"/>
      <c r="AB311" s="557"/>
      <c r="AC311" s="557"/>
    </row>
    <row r="312" spans="1:29" s="11" customFormat="1" ht="24.75" customHeight="1" x14ac:dyDescent="0.25">
      <c r="A312" s="913" t="str">
        <f>'Раздел 1'!C428</f>
        <v>925</v>
      </c>
      <c r="B312" s="914" t="str">
        <f>'Раздел 1'!D428</f>
        <v>07</v>
      </c>
      <c r="C312" s="914" t="str">
        <f>'Раздел 1'!E428</f>
        <v>02</v>
      </c>
      <c r="D312" s="914" t="str">
        <f>'Раздел 1'!F428</f>
        <v>02</v>
      </c>
      <c r="E312" s="914" t="str">
        <f>'Раздел 1'!G428</f>
        <v>1</v>
      </c>
      <c r="F312" s="914" t="str">
        <f>'Раздел 1'!H428</f>
        <v>02</v>
      </c>
      <c r="G312" s="914" t="str">
        <f>'Раздел 1'!I428</f>
        <v>10210</v>
      </c>
      <c r="H312" s="915" t="str">
        <f>'Раздел 1'!J428</f>
        <v>407</v>
      </c>
      <c r="I312" s="62" t="str">
        <f>'Раздел 1'!K428</f>
        <v>228.00.00</v>
      </c>
      <c r="J312" s="62" t="str">
        <f>'Раздел 1'!L428</f>
        <v>000</v>
      </c>
      <c r="K312" s="62" t="str">
        <f>'Раздел 1'!M428</f>
        <v>00.00.00</v>
      </c>
      <c r="L312" s="62" t="str">
        <f>'Раздел 1'!N428</f>
        <v>004.01.0001</v>
      </c>
      <c r="M312" s="9" t="str">
        <f>'Раздел 1'!O428</f>
        <v>60.01.00</v>
      </c>
      <c r="N312" s="746">
        <f>'Раздел 1'!P428</f>
        <v>0</v>
      </c>
      <c r="O312" s="746">
        <v>0</v>
      </c>
      <c r="P312" s="10">
        <f t="shared" si="12"/>
        <v>0</v>
      </c>
      <c r="Q312" s="747">
        <f>'Раздел 1'!Q428</f>
        <v>0</v>
      </c>
      <c r="R312" s="385">
        <v>0</v>
      </c>
      <c r="S312" s="10"/>
      <c r="T312" s="747">
        <f>'Раздел 1'!R428</f>
        <v>0</v>
      </c>
      <c r="U312" s="385">
        <v>0</v>
      </c>
      <c r="V312" s="10">
        <f t="shared" si="14"/>
        <v>0</v>
      </c>
      <c r="W312" s="564"/>
      <c r="X312" s="557"/>
      <c r="Y312" s="557"/>
      <c r="Z312" s="557"/>
      <c r="AA312" s="557"/>
      <c r="AB312" s="557"/>
      <c r="AC312" s="557"/>
    </row>
    <row r="313" spans="1:29" s="11" customFormat="1" ht="24.75" customHeight="1" x14ac:dyDescent="0.25">
      <c r="A313" s="913" t="str">
        <f>'Раздел 1'!C429</f>
        <v>925</v>
      </c>
      <c r="B313" s="914" t="str">
        <f>'Раздел 1'!D429</f>
        <v>07</v>
      </c>
      <c r="C313" s="914" t="str">
        <f>'Раздел 1'!E429</f>
        <v>02</v>
      </c>
      <c r="D313" s="914" t="str">
        <f>'Раздел 1'!F429</f>
        <v>02</v>
      </c>
      <c r="E313" s="914" t="str">
        <f>'Раздел 1'!G429</f>
        <v>1</v>
      </c>
      <c r="F313" s="914" t="str">
        <f>'Раздел 1'!H429</f>
        <v>02</v>
      </c>
      <c r="G313" s="914" t="str">
        <f>'Раздел 1'!I429</f>
        <v>10210</v>
      </c>
      <c r="H313" s="915" t="str">
        <f>'Раздел 1'!J429</f>
        <v>407</v>
      </c>
      <c r="I313" s="62" t="str">
        <f>'Раздел 1'!K429</f>
        <v>228.00.00</v>
      </c>
      <c r="J313" s="62" t="str">
        <f>'Раздел 1'!L429</f>
        <v>000</v>
      </c>
      <c r="K313" s="62" t="str">
        <f>'Раздел 1'!M429</f>
        <v>00.00.00</v>
      </c>
      <c r="L313" s="62" t="str">
        <f>'Раздел 1'!N429</f>
        <v>004.01.0002</v>
      </c>
      <c r="M313" s="9" t="str">
        <f>'Раздел 1'!O429</f>
        <v>60.01.00</v>
      </c>
      <c r="N313" s="746">
        <f>'Раздел 1'!P429</f>
        <v>0</v>
      </c>
      <c r="O313" s="746">
        <v>0</v>
      </c>
      <c r="P313" s="10">
        <f t="shared" si="12"/>
        <v>0</v>
      </c>
      <c r="Q313" s="747">
        <f>'Раздел 1'!Q429</f>
        <v>0</v>
      </c>
      <c r="R313" s="385">
        <v>0</v>
      </c>
      <c r="S313" s="10"/>
      <c r="T313" s="747">
        <f>'Раздел 1'!R429</f>
        <v>0</v>
      </c>
      <c r="U313" s="385">
        <v>0</v>
      </c>
      <c r="V313" s="10">
        <f t="shared" si="14"/>
        <v>0</v>
      </c>
      <c r="W313" s="564"/>
      <c r="X313" s="557"/>
      <c r="Y313" s="557"/>
      <c r="Z313" s="557"/>
      <c r="AA313" s="557"/>
      <c r="AB313" s="557"/>
      <c r="AC313" s="557"/>
    </row>
    <row r="314" spans="1:29" s="11" customFormat="1" ht="24.75" customHeight="1" x14ac:dyDescent="0.25">
      <c r="A314" s="913" t="str">
        <f>'Раздел 1'!C430</f>
        <v>925</v>
      </c>
      <c r="B314" s="914" t="str">
        <f>'Раздел 1'!D430</f>
        <v>07</v>
      </c>
      <c r="C314" s="914" t="str">
        <f>'Раздел 1'!E430</f>
        <v>02</v>
      </c>
      <c r="D314" s="914" t="str">
        <f>'Раздел 1'!F430</f>
        <v>02</v>
      </c>
      <c r="E314" s="914" t="str">
        <f>'Раздел 1'!G430</f>
        <v>1</v>
      </c>
      <c r="F314" s="914" t="str">
        <f>'Раздел 1'!H430</f>
        <v>02</v>
      </c>
      <c r="G314" s="914" t="str">
        <f>'Раздел 1'!I430</f>
        <v>10210</v>
      </c>
      <c r="H314" s="915" t="str">
        <f>'Раздел 1'!J430</f>
        <v>407</v>
      </c>
      <c r="I314" s="62" t="str">
        <f>'Раздел 1'!K430</f>
        <v>228.00.00</v>
      </c>
      <c r="J314" s="62" t="str">
        <f>'Раздел 1'!L430</f>
        <v>000</v>
      </c>
      <c r="K314" s="62" t="str">
        <f>'Раздел 1'!M430</f>
        <v>00.00.00</v>
      </c>
      <c r="L314" s="62" t="str">
        <f>'Раздел 1'!N430</f>
        <v>004.01.0003</v>
      </c>
      <c r="M314" s="9" t="str">
        <f>'Раздел 1'!O430</f>
        <v>60.01.00</v>
      </c>
      <c r="N314" s="746">
        <f>'Раздел 1'!P430</f>
        <v>0</v>
      </c>
      <c r="O314" s="746">
        <v>0</v>
      </c>
      <c r="P314" s="10">
        <f t="shared" si="12"/>
        <v>0</v>
      </c>
      <c r="Q314" s="747">
        <f>'Раздел 1'!Q430</f>
        <v>0</v>
      </c>
      <c r="R314" s="385">
        <v>0</v>
      </c>
      <c r="S314" s="10"/>
      <c r="T314" s="747">
        <f>'Раздел 1'!R430</f>
        <v>0</v>
      </c>
      <c r="U314" s="385">
        <v>0</v>
      </c>
      <c r="V314" s="10">
        <f t="shared" si="14"/>
        <v>0</v>
      </c>
      <c r="W314" s="564"/>
      <c r="X314" s="557"/>
      <c r="Y314" s="557"/>
      <c r="Z314" s="557"/>
      <c r="AA314" s="557"/>
      <c r="AB314" s="557"/>
      <c r="AC314" s="557"/>
    </row>
  </sheetData>
  <sheetProtection formatColumns="0" formatRows="0" autoFilter="0"/>
  <autoFilter ref="A8:V314"/>
  <mergeCells count="20">
    <mergeCell ref="W8:X8"/>
    <mergeCell ref="Y8:Z8"/>
    <mergeCell ref="AA8:AB8"/>
    <mergeCell ref="R5:R6"/>
    <mergeCell ref="S5:S6"/>
    <mergeCell ref="T5:T6"/>
    <mergeCell ref="U5:U6"/>
    <mergeCell ref="V5:V6"/>
    <mergeCell ref="G1:L1"/>
    <mergeCell ref="G2:L2"/>
    <mergeCell ref="G3:L3"/>
    <mergeCell ref="A4:H6"/>
    <mergeCell ref="I4:M5"/>
    <mergeCell ref="A7:H7"/>
    <mergeCell ref="I7:M7"/>
    <mergeCell ref="N4:V4"/>
    <mergeCell ref="N5:N6"/>
    <mergeCell ref="O5:O6"/>
    <mergeCell ref="P5:P6"/>
    <mergeCell ref="Q5:Q6"/>
  </mergeCells>
  <pageMargins left="0.15748031496062992" right="0.19685039370078741" top="0.59055118110236227" bottom="0.31496062992125984" header="0.15748031496062992" footer="0.15748031496062992"/>
  <pageSetup paperSize="9" scale="93" fitToHeight="0" orientation="landscape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O82"/>
  <sheetViews>
    <sheetView view="pageBreakPreview" zoomScale="80" zoomScaleNormal="50" zoomScaleSheetLayoutView="80" workbookViewId="0">
      <selection activeCell="A33" sqref="A33:B33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68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67"/>
      <c r="B1" s="167"/>
      <c r="C1" s="167"/>
      <c r="D1" s="167"/>
      <c r="E1" s="167"/>
      <c r="F1" s="372" t="s">
        <v>518</v>
      </c>
      <c r="G1" s="103"/>
      <c r="H1" s="167"/>
    </row>
    <row r="2" spans="1:15" ht="18.75" x14ac:dyDescent="0.3">
      <c r="A2" s="167"/>
      <c r="B2" s="167"/>
      <c r="C2" s="167"/>
      <c r="D2" s="167"/>
      <c r="E2" s="167"/>
      <c r="F2" s="169"/>
      <c r="G2" s="169"/>
      <c r="H2" s="167"/>
    </row>
    <row r="3" spans="1:15" ht="18.75" x14ac:dyDescent="0.3">
      <c r="A3" s="1197" t="s">
        <v>629</v>
      </c>
      <c r="B3" s="1258"/>
      <c r="C3" s="1258"/>
      <c r="D3" s="1258"/>
      <c r="E3" s="1258"/>
      <c r="F3" s="1258"/>
      <c r="G3" s="170"/>
      <c r="H3" s="167"/>
    </row>
    <row r="4" spans="1:15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5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5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5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5" ht="18.75" x14ac:dyDescent="0.3">
      <c r="A8" s="107"/>
      <c r="B8" s="167"/>
      <c r="C8" s="167"/>
      <c r="D8" s="167"/>
      <c r="E8" s="167"/>
      <c r="F8" s="167"/>
      <c r="G8" s="167"/>
      <c r="H8" s="167"/>
    </row>
    <row r="9" spans="1:15" s="173" customFormat="1" ht="56.25" x14ac:dyDescent="0.3">
      <c r="A9" s="109" t="s">
        <v>351</v>
      </c>
      <c r="B9" s="109" t="s">
        <v>366</v>
      </c>
      <c r="C9" s="109" t="s">
        <v>414</v>
      </c>
      <c r="D9" s="171" t="s">
        <v>415</v>
      </c>
      <c r="E9" s="109" t="s">
        <v>416</v>
      </c>
      <c r="F9" s="109" t="s">
        <v>417</v>
      </c>
      <c r="G9" s="172"/>
      <c r="H9" s="102"/>
      <c r="O9" s="174"/>
    </row>
    <row r="10" spans="1:15" s="173" customFormat="1" ht="18.75" x14ac:dyDescent="0.3">
      <c r="A10" s="175">
        <v>1</v>
      </c>
      <c r="B10" s="175">
        <v>2</v>
      </c>
      <c r="C10" s="175">
        <v>3</v>
      </c>
      <c r="D10" s="175">
        <v>4</v>
      </c>
      <c r="E10" s="175">
        <v>5</v>
      </c>
      <c r="F10" s="175" t="s">
        <v>418</v>
      </c>
      <c r="G10" s="445" t="s">
        <v>429</v>
      </c>
      <c r="H10" s="445" t="s">
        <v>371</v>
      </c>
      <c r="I10" s="445" t="s">
        <v>372</v>
      </c>
      <c r="O10" s="174"/>
    </row>
    <row r="11" spans="1:15" s="173" customFormat="1" ht="54" customHeight="1" x14ac:dyDescent="0.3">
      <c r="A11" s="457">
        <v>1</v>
      </c>
      <c r="B11" s="201" t="s">
        <v>419</v>
      </c>
      <c r="C11" s="458"/>
      <c r="D11" s="458"/>
      <c r="E11" s="458"/>
      <c r="F11" s="459"/>
      <c r="G11" s="459"/>
      <c r="H11" s="444"/>
      <c r="I11" s="462">
        <f>F11-H11</f>
        <v>0</v>
      </c>
      <c r="O11" s="174"/>
    </row>
    <row r="12" spans="1:15" s="173" customFormat="1" ht="54" customHeight="1" x14ac:dyDescent="0.3">
      <c r="A12" s="457">
        <v>2</v>
      </c>
      <c r="B12" s="201" t="s">
        <v>420</v>
      </c>
      <c r="C12" s="458"/>
      <c r="D12" s="458"/>
      <c r="E12" s="458"/>
      <c r="F12" s="459"/>
      <c r="G12" s="459"/>
      <c r="H12" s="444"/>
      <c r="I12" s="462">
        <f>F12-H12</f>
        <v>0</v>
      </c>
      <c r="K12" s="176"/>
      <c r="N12" s="177"/>
      <c r="O12" s="174"/>
    </row>
    <row r="13" spans="1:15" s="173" customFormat="1" ht="39.75" customHeight="1" x14ac:dyDescent="0.3">
      <c r="A13" s="457">
        <v>3</v>
      </c>
      <c r="B13" s="201" t="s">
        <v>421</v>
      </c>
      <c r="C13" s="458"/>
      <c r="D13" s="458"/>
      <c r="E13" s="458"/>
      <c r="F13" s="459"/>
      <c r="G13" s="459"/>
      <c r="H13" s="444"/>
      <c r="I13" s="462">
        <f>F13-H13</f>
        <v>0</v>
      </c>
      <c r="O13" s="174"/>
    </row>
    <row r="14" spans="1:15" s="173" customFormat="1" ht="18.75" x14ac:dyDescent="0.3">
      <c r="A14" s="447"/>
      <c r="B14" s="448" t="s">
        <v>364</v>
      </c>
      <c r="C14" s="460" t="s">
        <v>374</v>
      </c>
      <c r="D14" s="460" t="s">
        <v>374</v>
      </c>
      <c r="E14" s="460" t="s">
        <v>374</v>
      </c>
      <c r="F14" s="461">
        <f>SUM(F11:F13)</f>
        <v>0</v>
      </c>
      <c r="G14" s="463" t="s">
        <v>438</v>
      </c>
      <c r="H14" s="461">
        <f t="shared" ref="H14:I14" si="0">SUM(H11:H13)</f>
        <v>0</v>
      </c>
      <c r="I14" s="461">
        <f t="shared" si="0"/>
        <v>0</v>
      </c>
      <c r="O14" s="174"/>
    </row>
    <row r="15" spans="1:15" s="173" customFormat="1" ht="18.75" x14ac:dyDescent="0.3">
      <c r="A15" s="102"/>
      <c r="B15" s="102"/>
      <c r="C15" s="102"/>
      <c r="D15" s="102"/>
      <c r="E15" s="102"/>
      <c r="F15" s="102"/>
      <c r="G15" s="464"/>
      <c r="H15" s="543"/>
      <c r="I15" s="543"/>
      <c r="O15" s="174"/>
    </row>
    <row r="16" spans="1:15" s="84" customFormat="1" ht="23.25" customHeight="1" x14ac:dyDescent="0.25">
      <c r="A16" s="97" t="s">
        <v>541</v>
      </c>
      <c r="D16" s="378"/>
      <c r="F16" s="604" t="s">
        <v>694</v>
      </c>
      <c r="I16" s="415"/>
    </row>
    <row r="17" spans="1:15" s="389" customFormat="1" ht="12.75" x14ac:dyDescent="0.25">
      <c r="D17" s="391" t="s">
        <v>171</v>
      </c>
      <c r="F17" s="391" t="s">
        <v>172</v>
      </c>
      <c r="I17" s="393"/>
    </row>
    <row r="18" spans="1:15" s="82" customFormat="1" ht="15.75" x14ac:dyDescent="0.25">
      <c r="I18" s="392"/>
    </row>
    <row r="19" spans="1:15" s="84" customFormat="1" ht="23.25" customHeight="1" x14ac:dyDescent="0.25">
      <c r="A19" s="97" t="s">
        <v>173</v>
      </c>
      <c r="D19" s="378"/>
      <c r="F19" s="714" t="s">
        <v>742</v>
      </c>
      <c r="I19" s="415"/>
    </row>
    <row r="20" spans="1:15" s="389" customFormat="1" ht="12.75" x14ac:dyDescent="0.25">
      <c r="D20" s="391" t="s">
        <v>171</v>
      </c>
      <c r="F20" s="391" t="s">
        <v>172</v>
      </c>
      <c r="I20" s="393"/>
    </row>
    <row r="21" spans="1:15" s="173" customFormat="1" ht="18.75" x14ac:dyDescent="0.3">
      <c r="B21" s="178"/>
      <c r="C21" s="178"/>
      <c r="D21" s="178"/>
      <c r="E21" s="179"/>
      <c r="F21" s="179"/>
      <c r="G21" s="179"/>
      <c r="O21" s="174"/>
    </row>
    <row r="22" spans="1:15" ht="18.75" x14ac:dyDescent="0.3">
      <c r="B22" s="178"/>
      <c r="C22" s="178"/>
      <c r="D22" s="178"/>
      <c r="E22" s="178"/>
      <c r="F22" s="178"/>
      <c r="G22" s="178"/>
    </row>
    <row r="23" spans="1:15" ht="18.75" x14ac:dyDescent="0.3">
      <c r="B23" s="178"/>
      <c r="C23" s="178"/>
      <c r="D23" s="178"/>
      <c r="E23" s="178"/>
      <c r="F23" s="178"/>
      <c r="G23" s="178"/>
    </row>
    <row r="24" spans="1:15" ht="18.75" x14ac:dyDescent="0.3">
      <c r="B24" s="102"/>
      <c r="C24" s="102"/>
      <c r="D24" s="102"/>
      <c r="E24" s="102"/>
      <c r="F24" s="102"/>
      <c r="G24" s="102"/>
    </row>
    <row r="30" spans="1:15" x14ac:dyDescent="0.25">
      <c r="F30" s="180"/>
    </row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80" hidden="1" x14ac:dyDescent="0.25"/>
    <row r="81" hidden="1" x14ac:dyDescent="0.25"/>
    <row r="82" hidden="1" x14ac:dyDescent="0.25"/>
  </sheetData>
  <mergeCells count="1">
    <mergeCell ref="A3:F3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O82"/>
  <sheetViews>
    <sheetView view="pageBreakPreview" zoomScale="80" zoomScaleNormal="50" zoomScaleSheetLayoutView="80" workbookViewId="0">
      <selection activeCell="A33" sqref="A33:B33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68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67"/>
      <c r="B1" s="167"/>
      <c r="C1" s="167"/>
      <c r="D1" s="167"/>
      <c r="E1" s="167"/>
      <c r="F1" s="372" t="s">
        <v>518</v>
      </c>
      <c r="G1" s="103"/>
      <c r="H1" s="167"/>
    </row>
    <row r="2" spans="1:15" ht="18.75" x14ac:dyDescent="0.3">
      <c r="A2" s="167"/>
      <c r="B2" s="167"/>
      <c r="C2" s="167"/>
      <c r="D2" s="167"/>
      <c r="E2" s="167"/>
      <c r="F2" s="169"/>
      <c r="G2" s="169"/>
      <c r="H2" s="167"/>
    </row>
    <row r="3" spans="1:15" ht="18.75" x14ac:dyDescent="0.3">
      <c r="A3" s="1197" t="s">
        <v>630</v>
      </c>
      <c r="B3" s="1258"/>
      <c r="C3" s="1258"/>
      <c r="D3" s="1258"/>
      <c r="E3" s="1258"/>
      <c r="F3" s="1258"/>
      <c r="G3" s="170"/>
      <c r="H3" s="167"/>
    </row>
    <row r="4" spans="1:15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5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5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5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5" ht="18.75" x14ac:dyDescent="0.3">
      <c r="A8" s="107"/>
      <c r="B8" s="167"/>
      <c r="C8" s="167"/>
      <c r="D8" s="167"/>
      <c r="E8" s="167"/>
      <c r="F8" s="167"/>
      <c r="G8" s="167"/>
      <c r="H8" s="167"/>
    </row>
    <row r="9" spans="1:15" s="173" customFormat="1" ht="56.25" x14ac:dyDescent="0.3">
      <c r="A9" s="109" t="s">
        <v>351</v>
      </c>
      <c r="B9" s="109" t="s">
        <v>366</v>
      </c>
      <c r="C9" s="109" t="s">
        <v>414</v>
      </c>
      <c r="D9" s="171" t="s">
        <v>415</v>
      </c>
      <c r="E9" s="109" t="s">
        <v>416</v>
      </c>
      <c r="F9" s="109" t="s">
        <v>417</v>
      </c>
      <c r="G9" s="172"/>
      <c r="H9" s="102"/>
      <c r="O9" s="174"/>
    </row>
    <row r="10" spans="1:15" s="173" customFormat="1" ht="18.75" x14ac:dyDescent="0.3">
      <c r="A10" s="175">
        <v>1</v>
      </c>
      <c r="B10" s="175">
        <v>2</v>
      </c>
      <c r="C10" s="175">
        <v>3</v>
      </c>
      <c r="D10" s="175">
        <v>4</v>
      </c>
      <c r="E10" s="175">
        <v>5</v>
      </c>
      <c r="F10" s="175" t="s">
        <v>418</v>
      </c>
      <c r="G10" s="445" t="s">
        <v>429</v>
      </c>
      <c r="H10" s="445" t="s">
        <v>371</v>
      </c>
      <c r="I10" s="445" t="s">
        <v>372</v>
      </c>
      <c r="O10" s="174"/>
    </row>
    <row r="11" spans="1:15" s="173" customFormat="1" ht="54" customHeight="1" x14ac:dyDescent="0.3">
      <c r="A11" s="457">
        <v>1</v>
      </c>
      <c r="B11" s="201" t="s">
        <v>419</v>
      </c>
      <c r="C11" s="458"/>
      <c r="D11" s="458"/>
      <c r="E11" s="458"/>
      <c r="F11" s="459"/>
      <c r="G11" s="459"/>
      <c r="H11" s="444"/>
      <c r="I11" s="462">
        <f>F11-H11</f>
        <v>0</v>
      </c>
      <c r="O11" s="174"/>
    </row>
    <row r="12" spans="1:15" s="173" customFormat="1" ht="54" customHeight="1" x14ac:dyDescent="0.3">
      <c r="A12" s="457">
        <v>2</v>
      </c>
      <c r="B12" s="201" t="s">
        <v>420</v>
      </c>
      <c r="C12" s="458"/>
      <c r="D12" s="458"/>
      <c r="E12" s="458"/>
      <c r="F12" s="459"/>
      <c r="G12" s="459"/>
      <c r="H12" s="444"/>
      <c r="I12" s="462">
        <f>F12-H12</f>
        <v>0</v>
      </c>
      <c r="K12" s="176"/>
      <c r="N12" s="177"/>
      <c r="O12" s="174"/>
    </row>
    <row r="13" spans="1:15" s="173" customFormat="1" ht="39.75" customHeight="1" x14ac:dyDescent="0.3">
      <c r="A13" s="457">
        <v>3</v>
      </c>
      <c r="B13" s="201" t="s">
        <v>421</v>
      </c>
      <c r="C13" s="458"/>
      <c r="D13" s="458"/>
      <c r="E13" s="458"/>
      <c r="F13" s="459"/>
      <c r="G13" s="459"/>
      <c r="H13" s="444"/>
      <c r="I13" s="462">
        <f>F13-H13</f>
        <v>0</v>
      </c>
      <c r="O13" s="174"/>
    </row>
    <row r="14" spans="1:15" s="173" customFormat="1" ht="18.75" x14ac:dyDescent="0.3">
      <c r="A14" s="447"/>
      <c r="B14" s="448" t="s">
        <v>364</v>
      </c>
      <c r="C14" s="460" t="s">
        <v>374</v>
      </c>
      <c r="D14" s="460" t="s">
        <v>374</v>
      </c>
      <c r="E14" s="460" t="s">
        <v>374</v>
      </c>
      <c r="F14" s="461">
        <f>SUM(F11:F13)</f>
        <v>0</v>
      </c>
      <c r="G14" s="463" t="s">
        <v>438</v>
      </c>
      <c r="H14" s="461">
        <f t="shared" ref="H14:I14" si="0">SUM(H11:H13)</f>
        <v>0</v>
      </c>
      <c r="I14" s="461">
        <f t="shared" si="0"/>
        <v>0</v>
      </c>
      <c r="O14" s="174"/>
    </row>
    <row r="15" spans="1:15" s="173" customFormat="1" ht="18.75" x14ac:dyDescent="0.3">
      <c r="A15" s="102"/>
      <c r="B15" s="102"/>
      <c r="C15" s="102"/>
      <c r="D15" s="102"/>
      <c r="E15" s="102"/>
      <c r="F15" s="102"/>
      <c r="G15" s="464"/>
      <c r="H15" s="543"/>
      <c r="I15" s="543"/>
      <c r="O15" s="174"/>
    </row>
    <row r="16" spans="1:15" s="84" customFormat="1" ht="23.25" customHeight="1" x14ac:dyDescent="0.25">
      <c r="A16" s="97" t="s">
        <v>541</v>
      </c>
      <c r="D16" s="378"/>
      <c r="F16" s="604" t="s">
        <v>694</v>
      </c>
      <c r="I16" s="415"/>
    </row>
    <row r="17" spans="1:15" s="389" customFormat="1" ht="12.75" x14ac:dyDescent="0.25">
      <c r="D17" s="391" t="s">
        <v>171</v>
      </c>
      <c r="F17" s="391" t="s">
        <v>172</v>
      </c>
      <c r="I17" s="393"/>
    </row>
    <row r="18" spans="1:15" s="82" customFormat="1" ht="15.75" x14ac:dyDescent="0.25">
      <c r="I18" s="392"/>
    </row>
    <row r="19" spans="1:15" s="84" customFormat="1" ht="23.25" customHeight="1" x14ac:dyDescent="0.25">
      <c r="A19" s="97" t="s">
        <v>173</v>
      </c>
      <c r="D19" s="378"/>
      <c r="F19" s="714" t="s">
        <v>742</v>
      </c>
      <c r="I19" s="415"/>
    </row>
    <row r="20" spans="1:15" s="389" customFormat="1" ht="12.75" x14ac:dyDescent="0.25">
      <c r="D20" s="391" t="s">
        <v>171</v>
      </c>
      <c r="F20" s="391" t="s">
        <v>172</v>
      </c>
      <c r="I20" s="393"/>
    </row>
    <row r="21" spans="1:15" s="173" customFormat="1" ht="18.75" x14ac:dyDescent="0.3">
      <c r="B21" s="178"/>
      <c r="C21" s="178"/>
      <c r="D21" s="178"/>
      <c r="E21" s="179"/>
      <c r="F21" s="179"/>
      <c r="G21" s="179"/>
      <c r="O21" s="174"/>
    </row>
    <row r="22" spans="1:15" ht="18.75" x14ac:dyDescent="0.3">
      <c r="B22" s="178"/>
      <c r="C22" s="178"/>
      <c r="D22" s="178"/>
      <c r="E22" s="178"/>
      <c r="F22" s="178"/>
      <c r="G22" s="178"/>
    </row>
    <row r="23" spans="1:15" ht="18.75" x14ac:dyDescent="0.3">
      <c r="B23" s="178"/>
      <c r="C23" s="178"/>
      <c r="D23" s="178"/>
      <c r="E23" s="178"/>
      <c r="F23" s="178"/>
      <c r="G23" s="178"/>
    </row>
    <row r="24" spans="1:15" ht="18.75" x14ac:dyDescent="0.3">
      <c r="B24" s="102"/>
      <c r="C24" s="102"/>
      <c r="D24" s="102"/>
      <c r="E24" s="102"/>
      <c r="F24" s="102"/>
      <c r="G24" s="102"/>
    </row>
    <row r="30" spans="1:15" x14ac:dyDescent="0.25">
      <c r="F30" s="180"/>
    </row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80" hidden="1" x14ac:dyDescent="0.25"/>
    <row r="81" hidden="1" x14ac:dyDescent="0.25"/>
    <row r="82" hidden="1" x14ac:dyDescent="0.25"/>
  </sheetData>
  <mergeCells count="1">
    <mergeCell ref="A3:F3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O82"/>
  <sheetViews>
    <sheetView view="pageBreakPreview" zoomScale="80" zoomScaleNormal="50" zoomScaleSheetLayoutView="80" workbookViewId="0">
      <selection activeCell="A33" sqref="A33:B33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68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67"/>
      <c r="B1" s="167"/>
      <c r="C1" s="167"/>
      <c r="D1" s="167"/>
      <c r="E1" s="167"/>
      <c r="F1" s="372" t="s">
        <v>518</v>
      </c>
      <c r="G1" s="103"/>
      <c r="H1" s="167"/>
    </row>
    <row r="2" spans="1:15" ht="18.75" x14ac:dyDescent="0.3">
      <c r="A2" s="167"/>
      <c r="B2" s="167"/>
      <c r="C2" s="167"/>
      <c r="D2" s="167"/>
      <c r="E2" s="167"/>
      <c r="F2" s="169"/>
      <c r="G2" s="169"/>
      <c r="H2" s="167"/>
    </row>
    <row r="3" spans="1:15" ht="18.75" x14ac:dyDescent="0.3">
      <c r="A3" s="1197" t="s">
        <v>631</v>
      </c>
      <c r="B3" s="1258"/>
      <c r="C3" s="1258"/>
      <c r="D3" s="1258"/>
      <c r="E3" s="1258"/>
      <c r="F3" s="1258"/>
      <c r="G3" s="170"/>
      <c r="H3" s="167"/>
    </row>
    <row r="4" spans="1:15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5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5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5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5" ht="18.75" x14ac:dyDescent="0.3">
      <c r="A8" s="107"/>
      <c r="B8" s="167"/>
      <c r="C8" s="167"/>
      <c r="D8" s="167"/>
      <c r="E8" s="167"/>
      <c r="F8" s="167"/>
      <c r="G8" s="167"/>
      <c r="H8" s="167"/>
    </row>
    <row r="9" spans="1:15" s="173" customFormat="1" ht="56.25" x14ac:dyDescent="0.3">
      <c r="A9" s="109" t="s">
        <v>351</v>
      </c>
      <c r="B9" s="109" t="s">
        <v>366</v>
      </c>
      <c r="C9" s="109" t="s">
        <v>414</v>
      </c>
      <c r="D9" s="171" t="s">
        <v>415</v>
      </c>
      <c r="E9" s="109" t="s">
        <v>416</v>
      </c>
      <c r="F9" s="109" t="s">
        <v>417</v>
      </c>
      <c r="G9" s="172"/>
      <c r="H9" s="102"/>
      <c r="O9" s="174"/>
    </row>
    <row r="10" spans="1:15" s="173" customFormat="1" ht="18.75" x14ac:dyDescent="0.3">
      <c r="A10" s="175">
        <v>1</v>
      </c>
      <c r="B10" s="175">
        <v>2</v>
      </c>
      <c r="C10" s="175">
        <v>3</v>
      </c>
      <c r="D10" s="175">
        <v>4</v>
      </c>
      <c r="E10" s="175">
        <v>5</v>
      </c>
      <c r="F10" s="175" t="s">
        <v>418</v>
      </c>
      <c r="G10" s="445" t="s">
        <v>429</v>
      </c>
      <c r="H10" s="445" t="s">
        <v>371</v>
      </c>
      <c r="I10" s="445" t="s">
        <v>372</v>
      </c>
      <c r="O10" s="174"/>
    </row>
    <row r="11" spans="1:15" s="173" customFormat="1" ht="54" customHeight="1" x14ac:dyDescent="0.3">
      <c r="A11" s="457">
        <v>1</v>
      </c>
      <c r="B11" s="201" t="s">
        <v>419</v>
      </c>
      <c r="C11" s="458"/>
      <c r="D11" s="458"/>
      <c r="E11" s="458"/>
      <c r="F11" s="459"/>
      <c r="G11" s="459"/>
      <c r="H11" s="444"/>
      <c r="I11" s="462">
        <f>F11-H11</f>
        <v>0</v>
      </c>
      <c r="O11" s="174"/>
    </row>
    <row r="12" spans="1:15" s="173" customFormat="1" ht="54" customHeight="1" x14ac:dyDescent="0.3">
      <c r="A12" s="457">
        <v>2</v>
      </c>
      <c r="B12" s="201" t="s">
        <v>420</v>
      </c>
      <c r="C12" s="458"/>
      <c r="D12" s="458"/>
      <c r="E12" s="458"/>
      <c r="F12" s="459"/>
      <c r="G12" s="459"/>
      <c r="H12" s="444"/>
      <c r="I12" s="462">
        <f>F12-H12</f>
        <v>0</v>
      </c>
      <c r="K12" s="176"/>
      <c r="N12" s="177"/>
      <c r="O12" s="174"/>
    </row>
    <row r="13" spans="1:15" s="173" customFormat="1" ht="39.75" customHeight="1" x14ac:dyDescent="0.3">
      <c r="A13" s="457">
        <v>3</v>
      </c>
      <c r="B13" s="201" t="s">
        <v>421</v>
      </c>
      <c r="C13" s="458"/>
      <c r="D13" s="458"/>
      <c r="E13" s="458"/>
      <c r="F13" s="459"/>
      <c r="G13" s="459"/>
      <c r="H13" s="444"/>
      <c r="I13" s="462">
        <f>F13-H13</f>
        <v>0</v>
      </c>
      <c r="O13" s="174"/>
    </row>
    <row r="14" spans="1:15" s="173" customFormat="1" ht="18.75" x14ac:dyDescent="0.3">
      <c r="A14" s="447"/>
      <c r="B14" s="448" t="s">
        <v>364</v>
      </c>
      <c r="C14" s="460" t="s">
        <v>374</v>
      </c>
      <c r="D14" s="460" t="s">
        <v>374</v>
      </c>
      <c r="E14" s="460" t="s">
        <v>374</v>
      </c>
      <c r="F14" s="461">
        <f>SUM(F11:F13)</f>
        <v>0</v>
      </c>
      <c r="G14" s="463" t="s">
        <v>438</v>
      </c>
      <c r="H14" s="461">
        <f t="shared" ref="H14:I14" si="0">SUM(H11:H13)</f>
        <v>0</v>
      </c>
      <c r="I14" s="461">
        <f t="shared" si="0"/>
        <v>0</v>
      </c>
      <c r="O14" s="174"/>
    </row>
    <row r="15" spans="1:15" s="173" customFormat="1" ht="18.75" x14ac:dyDescent="0.3">
      <c r="A15" s="102"/>
      <c r="B15" s="102"/>
      <c r="C15" s="102"/>
      <c r="D15" s="102"/>
      <c r="E15" s="102"/>
      <c r="F15" s="102"/>
      <c r="G15" s="464"/>
      <c r="H15" s="543"/>
      <c r="I15" s="543"/>
      <c r="O15" s="174"/>
    </row>
    <row r="16" spans="1:15" s="84" customFormat="1" ht="23.25" customHeight="1" x14ac:dyDescent="0.25">
      <c r="A16" s="97" t="s">
        <v>541</v>
      </c>
      <c r="D16" s="378"/>
      <c r="F16" s="604" t="s">
        <v>694</v>
      </c>
      <c r="I16" s="415"/>
    </row>
    <row r="17" spans="1:15" s="389" customFormat="1" ht="12.75" x14ac:dyDescent="0.25">
      <c r="D17" s="391" t="s">
        <v>171</v>
      </c>
      <c r="F17" s="391" t="s">
        <v>172</v>
      </c>
      <c r="I17" s="393"/>
    </row>
    <row r="18" spans="1:15" s="82" customFormat="1" ht="15.75" x14ac:dyDescent="0.25">
      <c r="I18" s="392"/>
    </row>
    <row r="19" spans="1:15" s="84" customFormat="1" ht="23.25" customHeight="1" x14ac:dyDescent="0.25">
      <c r="A19" s="97" t="s">
        <v>173</v>
      </c>
      <c r="D19" s="378"/>
      <c r="F19" s="714" t="s">
        <v>742</v>
      </c>
      <c r="I19" s="415"/>
    </row>
    <row r="20" spans="1:15" s="389" customFormat="1" ht="12.75" x14ac:dyDescent="0.25">
      <c r="D20" s="391" t="s">
        <v>171</v>
      </c>
      <c r="F20" s="391" t="s">
        <v>172</v>
      </c>
      <c r="I20" s="393"/>
    </row>
    <row r="21" spans="1:15" s="173" customFormat="1" ht="18.75" x14ac:dyDescent="0.3">
      <c r="B21" s="178"/>
      <c r="C21" s="178"/>
      <c r="D21" s="178"/>
      <c r="E21" s="179"/>
      <c r="F21" s="179"/>
      <c r="G21" s="179"/>
      <c r="O21" s="174"/>
    </row>
    <row r="22" spans="1:15" ht="18.75" x14ac:dyDescent="0.3">
      <c r="B22" s="178"/>
      <c r="C22" s="178"/>
      <c r="D22" s="178"/>
      <c r="E22" s="178"/>
      <c r="F22" s="178"/>
      <c r="G22" s="178"/>
    </row>
    <row r="23" spans="1:15" ht="18.75" x14ac:dyDescent="0.3">
      <c r="B23" s="178"/>
      <c r="C23" s="178"/>
      <c r="D23" s="178"/>
      <c r="E23" s="178"/>
      <c r="F23" s="178"/>
      <c r="G23" s="178"/>
    </row>
    <row r="24" spans="1:15" ht="18.75" x14ac:dyDescent="0.3">
      <c r="B24" s="102"/>
      <c r="C24" s="102"/>
      <c r="D24" s="102"/>
      <c r="E24" s="102"/>
      <c r="F24" s="102"/>
      <c r="G24" s="102"/>
    </row>
    <row r="30" spans="1:15" x14ac:dyDescent="0.25">
      <c r="F30" s="180"/>
    </row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80" hidden="1" x14ac:dyDescent="0.25"/>
    <row r="81" hidden="1" x14ac:dyDescent="0.25"/>
    <row r="82" hidden="1" x14ac:dyDescent="0.25"/>
  </sheetData>
  <mergeCells count="1">
    <mergeCell ref="A3:F3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12" zoomScale="80" zoomScaleSheetLayoutView="80" workbookViewId="0">
      <selection activeCell="A33" sqref="A33:B33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0</v>
      </c>
      <c r="E82" s="483" t="s">
        <v>10</v>
      </c>
      <c r="F82" s="485">
        <f>F50+F41+F35+F12+F58</f>
        <v>0</v>
      </c>
      <c r="G82" s="470" t="s">
        <v>438</v>
      </c>
      <c r="H82" s="461">
        <f>SUM(H12:H81)</f>
        <v>0</v>
      </c>
      <c r="I82" s="461">
        <f>SUM(I12:I81)</f>
        <v>0</v>
      </c>
    </row>
    <row r="83" spans="1:9" x14ac:dyDescent="0.3">
      <c r="F83" s="194"/>
    </row>
    <row r="84" spans="1:9" x14ac:dyDescent="0.3">
      <c r="F84" s="194"/>
    </row>
    <row r="85" spans="1:9" x14ac:dyDescent="0.25">
      <c r="A85" s="97" t="s">
        <v>541</v>
      </c>
      <c r="B85" s="84"/>
      <c r="C85" s="84"/>
      <c r="D85" s="378"/>
      <c r="E85" s="84"/>
      <c r="F85" s="604" t="s">
        <v>694</v>
      </c>
      <c r="G85" s="84"/>
      <c r="H85" s="84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97" t="s">
        <v>173</v>
      </c>
      <c r="B88" s="84"/>
      <c r="C88" s="84"/>
      <c r="D88" s="378"/>
      <c r="E88" s="84"/>
      <c r="F88" s="714" t="s">
        <v>742</v>
      </c>
      <c r="G88" s="84"/>
      <c r="H88" s="84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88"/>
  <sheetViews>
    <sheetView view="pageBreakPreview" zoomScale="70" zoomScaleNormal="70" zoomScaleSheetLayoutView="70" workbookViewId="0">
      <selection activeCell="A5" sqref="A5:XFD5"/>
    </sheetView>
  </sheetViews>
  <sheetFormatPr defaultColWidth="8.85546875" defaultRowHeight="18.75" x14ac:dyDescent="0.3"/>
  <cols>
    <col min="1" max="1" width="5.7109375" style="102" customWidth="1"/>
    <col min="2" max="2" width="49.710937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6.140625" style="102" customWidth="1"/>
    <col min="7" max="8" width="21.28515625" style="102" customWidth="1"/>
    <col min="9" max="9" width="11.28515625" style="105" customWidth="1"/>
    <col min="10" max="10" width="26.42578125" style="102" customWidth="1"/>
    <col min="11" max="256" width="8.85546875" style="102"/>
    <col min="257" max="257" width="5.7109375" style="102" customWidth="1"/>
    <col min="258" max="258" width="49.710937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6.140625" style="102" customWidth="1"/>
    <col min="263" max="263" width="16.42578125" style="102" customWidth="1"/>
    <col min="264" max="264" width="27.7109375" style="102" customWidth="1"/>
    <col min="265" max="265" width="11.28515625" style="102" customWidth="1"/>
    <col min="266" max="266" width="26.42578125" style="102" customWidth="1"/>
    <col min="267" max="512" width="8.85546875" style="102"/>
    <col min="513" max="513" width="5.7109375" style="102" customWidth="1"/>
    <col min="514" max="514" width="49.710937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6.140625" style="102" customWidth="1"/>
    <col min="519" max="519" width="16.42578125" style="102" customWidth="1"/>
    <col min="520" max="520" width="27.7109375" style="102" customWidth="1"/>
    <col min="521" max="521" width="11.28515625" style="102" customWidth="1"/>
    <col min="522" max="522" width="26.42578125" style="102" customWidth="1"/>
    <col min="523" max="768" width="8.85546875" style="102"/>
    <col min="769" max="769" width="5.7109375" style="102" customWidth="1"/>
    <col min="770" max="770" width="49.710937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6.140625" style="102" customWidth="1"/>
    <col min="775" max="775" width="16.42578125" style="102" customWidth="1"/>
    <col min="776" max="776" width="27.7109375" style="102" customWidth="1"/>
    <col min="777" max="777" width="11.28515625" style="102" customWidth="1"/>
    <col min="778" max="778" width="26.42578125" style="102" customWidth="1"/>
    <col min="779" max="1024" width="8.85546875" style="102"/>
    <col min="1025" max="1025" width="5.7109375" style="102" customWidth="1"/>
    <col min="1026" max="1026" width="49.710937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6.140625" style="102" customWidth="1"/>
    <col min="1031" max="1031" width="16.42578125" style="102" customWidth="1"/>
    <col min="1032" max="1032" width="27.7109375" style="102" customWidth="1"/>
    <col min="1033" max="1033" width="11.28515625" style="102" customWidth="1"/>
    <col min="1034" max="1034" width="26.42578125" style="102" customWidth="1"/>
    <col min="1035" max="1280" width="8.85546875" style="102"/>
    <col min="1281" max="1281" width="5.7109375" style="102" customWidth="1"/>
    <col min="1282" max="1282" width="49.710937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6.140625" style="102" customWidth="1"/>
    <col min="1287" max="1287" width="16.42578125" style="102" customWidth="1"/>
    <col min="1288" max="1288" width="27.7109375" style="102" customWidth="1"/>
    <col min="1289" max="1289" width="11.28515625" style="102" customWidth="1"/>
    <col min="1290" max="1290" width="26.42578125" style="102" customWidth="1"/>
    <col min="1291" max="1536" width="8.85546875" style="102"/>
    <col min="1537" max="1537" width="5.7109375" style="102" customWidth="1"/>
    <col min="1538" max="1538" width="49.710937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6.140625" style="102" customWidth="1"/>
    <col min="1543" max="1543" width="16.42578125" style="102" customWidth="1"/>
    <col min="1544" max="1544" width="27.7109375" style="102" customWidth="1"/>
    <col min="1545" max="1545" width="11.28515625" style="102" customWidth="1"/>
    <col min="1546" max="1546" width="26.42578125" style="102" customWidth="1"/>
    <col min="1547" max="1792" width="8.85546875" style="102"/>
    <col min="1793" max="1793" width="5.7109375" style="102" customWidth="1"/>
    <col min="1794" max="1794" width="49.710937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6.140625" style="102" customWidth="1"/>
    <col min="1799" max="1799" width="16.42578125" style="102" customWidth="1"/>
    <col min="1800" max="1800" width="27.7109375" style="102" customWidth="1"/>
    <col min="1801" max="1801" width="11.28515625" style="102" customWidth="1"/>
    <col min="1802" max="1802" width="26.42578125" style="102" customWidth="1"/>
    <col min="1803" max="2048" width="8.85546875" style="102"/>
    <col min="2049" max="2049" width="5.7109375" style="102" customWidth="1"/>
    <col min="2050" max="2050" width="49.710937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6.140625" style="102" customWidth="1"/>
    <col min="2055" max="2055" width="16.42578125" style="102" customWidth="1"/>
    <col min="2056" max="2056" width="27.7109375" style="102" customWidth="1"/>
    <col min="2057" max="2057" width="11.28515625" style="102" customWidth="1"/>
    <col min="2058" max="2058" width="26.42578125" style="102" customWidth="1"/>
    <col min="2059" max="2304" width="8.85546875" style="102"/>
    <col min="2305" max="2305" width="5.7109375" style="102" customWidth="1"/>
    <col min="2306" max="2306" width="49.710937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6.140625" style="102" customWidth="1"/>
    <col min="2311" max="2311" width="16.42578125" style="102" customWidth="1"/>
    <col min="2312" max="2312" width="27.7109375" style="102" customWidth="1"/>
    <col min="2313" max="2313" width="11.28515625" style="102" customWidth="1"/>
    <col min="2314" max="2314" width="26.42578125" style="102" customWidth="1"/>
    <col min="2315" max="2560" width="8.85546875" style="102"/>
    <col min="2561" max="2561" width="5.7109375" style="102" customWidth="1"/>
    <col min="2562" max="2562" width="49.710937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6.140625" style="102" customWidth="1"/>
    <col min="2567" max="2567" width="16.42578125" style="102" customWidth="1"/>
    <col min="2568" max="2568" width="27.7109375" style="102" customWidth="1"/>
    <col min="2569" max="2569" width="11.28515625" style="102" customWidth="1"/>
    <col min="2570" max="2570" width="26.42578125" style="102" customWidth="1"/>
    <col min="2571" max="2816" width="8.85546875" style="102"/>
    <col min="2817" max="2817" width="5.7109375" style="102" customWidth="1"/>
    <col min="2818" max="2818" width="49.710937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6.140625" style="102" customWidth="1"/>
    <col min="2823" max="2823" width="16.42578125" style="102" customWidth="1"/>
    <col min="2824" max="2824" width="27.7109375" style="102" customWidth="1"/>
    <col min="2825" max="2825" width="11.28515625" style="102" customWidth="1"/>
    <col min="2826" max="2826" width="26.42578125" style="102" customWidth="1"/>
    <col min="2827" max="3072" width="8.85546875" style="102"/>
    <col min="3073" max="3073" width="5.7109375" style="102" customWidth="1"/>
    <col min="3074" max="3074" width="49.710937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6.140625" style="102" customWidth="1"/>
    <col min="3079" max="3079" width="16.42578125" style="102" customWidth="1"/>
    <col min="3080" max="3080" width="27.7109375" style="102" customWidth="1"/>
    <col min="3081" max="3081" width="11.28515625" style="102" customWidth="1"/>
    <col min="3082" max="3082" width="26.42578125" style="102" customWidth="1"/>
    <col min="3083" max="3328" width="8.85546875" style="102"/>
    <col min="3329" max="3329" width="5.7109375" style="102" customWidth="1"/>
    <col min="3330" max="3330" width="49.710937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6.140625" style="102" customWidth="1"/>
    <col min="3335" max="3335" width="16.42578125" style="102" customWidth="1"/>
    <col min="3336" max="3336" width="27.7109375" style="102" customWidth="1"/>
    <col min="3337" max="3337" width="11.28515625" style="102" customWidth="1"/>
    <col min="3338" max="3338" width="26.42578125" style="102" customWidth="1"/>
    <col min="3339" max="3584" width="8.85546875" style="102"/>
    <col min="3585" max="3585" width="5.7109375" style="102" customWidth="1"/>
    <col min="3586" max="3586" width="49.710937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6.140625" style="102" customWidth="1"/>
    <col min="3591" max="3591" width="16.42578125" style="102" customWidth="1"/>
    <col min="3592" max="3592" width="27.7109375" style="102" customWidth="1"/>
    <col min="3593" max="3593" width="11.28515625" style="102" customWidth="1"/>
    <col min="3594" max="3594" width="26.42578125" style="102" customWidth="1"/>
    <col min="3595" max="3840" width="8.85546875" style="102"/>
    <col min="3841" max="3841" width="5.7109375" style="102" customWidth="1"/>
    <col min="3842" max="3842" width="49.710937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6.140625" style="102" customWidth="1"/>
    <col min="3847" max="3847" width="16.42578125" style="102" customWidth="1"/>
    <col min="3848" max="3848" width="27.7109375" style="102" customWidth="1"/>
    <col min="3849" max="3849" width="11.28515625" style="102" customWidth="1"/>
    <col min="3850" max="3850" width="26.42578125" style="102" customWidth="1"/>
    <col min="3851" max="4096" width="8.85546875" style="102"/>
    <col min="4097" max="4097" width="5.7109375" style="102" customWidth="1"/>
    <col min="4098" max="4098" width="49.710937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6.140625" style="102" customWidth="1"/>
    <col min="4103" max="4103" width="16.42578125" style="102" customWidth="1"/>
    <col min="4104" max="4104" width="27.7109375" style="102" customWidth="1"/>
    <col min="4105" max="4105" width="11.28515625" style="102" customWidth="1"/>
    <col min="4106" max="4106" width="26.42578125" style="102" customWidth="1"/>
    <col min="4107" max="4352" width="8.85546875" style="102"/>
    <col min="4353" max="4353" width="5.7109375" style="102" customWidth="1"/>
    <col min="4354" max="4354" width="49.710937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6.140625" style="102" customWidth="1"/>
    <col min="4359" max="4359" width="16.42578125" style="102" customWidth="1"/>
    <col min="4360" max="4360" width="27.7109375" style="102" customWidth="1"/>
    <col min="4361" max="4361" width="11.28515625" style="102" customWidth="1"/>
    <col min="4362" max="4362" width="26.42578125" style="102" customWidth="1"/>
    <col min="4363" max="4608" width="8.85546875" style="102"/>
    <col min="4609" max="4609" width="5.7109375" style="102" customWidth="1"/>
    <col min="4610" max="4610" width="49.710937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6.140625" style="102" customWidth="1"/>
    <col min="4615" max="4615" width="16.42578125" style="102" customWidth="1"/>
    <col min="4616" max="4616" width="27.7109375" style="102" customWidth="1"/>
    <col min="4617" max="4617" width="11.28515625" style="102" customWidth="1"/>
    <col min="4618" max="4618" width="26.42578125" style="102" customWidth="1"/>
    <col min="4619" max="4864" width="8.85546875" style="102"/>
    <col min="4865" max="4865" width="5.7109375" style="102" customWidth="1"/>
    <col min="4866" max="4866" width="49.710937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6.140625" style="102" customWidth="1"/>
    <col min="4871" max="4871" width="16.42578125" style="102" customWidth="1"/>
    <col min="4872" max="4872" width="27.7109375" style="102" customWidth="1"/>
    <col min="4873" max="4873" width="11.28515625" style="102" customWidth="1"/>
    <col min="4874" max="4874" width="26.42578125" style="102" customWidth="1"/>
    <col min="4875" max="5120" width="8.85546875" style="102"/>
    <col min="5121" max="5121" width="5.7109375" style="102" customWidth="1"/>
    <col min="5122" max="5122" width="49.710937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6.140625" style="102" customWidth="1"/>
    <col min="5127" max="5127" width="16.42578125" style="102" customWidth="1"/>
    <col min="5128" max="5128" width="27.7109375" style="102" customWidth="1"/>
    <col min="5129" max="5129" width="11.28515625" style="102" customWidth="1"/>
    <col min="5130" max="5130" width="26.42578125" style="102" customWidth="1"/>
    <col min="5131" max="5376" width="8.85546875" style="102"/>
    <col min="5377" max="5377" width="5.7109375" style="102" customWidth="1"/>
    <col min="5378" max="5378" width="49.710937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6.140625" style="102" customWidth="1"/>
    <col min="5383" max="5383" width="16.42578125" style="102" customWidth="1"/>
    <col min="5384" max="5384" width="27.7109375" style="102" customWidth="1"/>
    <col min="5385" max="5385" width="11.28515625" style="102" customWidth="1"/>
    <col min="5386" max="5386" width="26.42578125" style="102" customWidth="1"/>
    <col min="5387" max="5632" width="8.85546875" style="102"/>
    <col min="5633" max="5633" width="5.7109375" style="102" customWidth="1"/>
    <col min="5634" max="5634" width="49.710937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6.140625" style="102" customWidth="1"/>
    <col min="5639" max="5639" width="16.42578125" style="102" customWidth="1"/>
    <col min="5640" max="5640" width="27.7109375" style="102" customWidth="1"/>
    <col min="5641" max="5641" width="11.28515625" style="102" customWidth="1"/>
    <col min="5642" max="5642" width="26.42578125" style="102" customWidth="1"/>
    <col min="5643" max="5888" width="8.85546875" style="102"/>
    <col min="5889" max="5889" width="5.7109375" style="102" customWidth="1"/>
    <col min="5890" max="5890" width="49.710937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6.140625" style="102" customWidth="1"/>
    <col min="5895" max="5895" width="16.42578125" style="102" customWidth="1"/>
    <col min="5896" max="5896" width="27.7109375" style="102" customWidth="1"/>
    <col min="5897" max="5897" width="11.28515625" style="102" customWidth="1"/>
    <col min="5898" max="5898" width="26.42578125" style="102" customWidth="1"/>
    <col min="5899" max="6144" width="8.85546875" style="102"/>
    <col min="6145" max="6145" width="5.7109375" style="102" customWidth="1"/>
    <col min="6146" max="6146" width="49.710937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6.140625" style="102" customWidth="1"/>
    <col min="6151" max="6151" width="16.42578125" style="102" customWidth="1"/>
    <col min="6152" max="6152" width="27.7109375" style="102" customWidth="1"/>
    <col min="6153" max="6153" width="11.28515625" style="102" customWidth="1"/>
    <col min="6154" max="6154" width="26.42578125" style="102" customWidth="1"/>
    <col min="6155" max="6400" width="8.85546875" style="102"/>
    <col min="6401" max="6401" width="5.7109375" style="102" customWidth="1"/>
    <col min="6402" max="6402" width="49.710937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6.140625" style="102" customWidth="1"/>
    <col min="6407" max="6407" width="16.42578125" style="102" customWidth="1"/>
    <col min="6408" max="6408" width="27.7109375" style="102" customWidth="1"/>
    <col min="6409" max="6409" width="11.28515625" style="102" customWidth="1"/>
    <col min="6410" max="6410" width="26.42578125" style="102" customWidth="1"/>
    <col min="6411" max="6656" width="8.85546875" style="102"/>
    <col min="6657" max="6657" width="5.7109375" style="102" customWidth="1"/>
    <col min="6658" max="6658" width="49.710937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6.140625" style="102" customWidth="1"/>
    <col min="6663" max="6663" width="16.42578125" style="102" customWidth="1"/>
    <col min="6664" max="6664" width="27.7109375" style="102" customWidth="1"/>
    <col min="6665" max="6665" width="11.28515625" style="102" customWidth="1"/>
    <col min="6666" max="6666" width="26.42578125" style="102" customWidth="1"/>
    <col min="6667" max="6912" width="8.85546875" style="102"/>
    <col min="6913" max="6913" width="5.7109375" style="102" customWidth="1"/>
    <col min="6914" max="6914" width="49.710937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6.140625" style="102" customWidth="1"/>
    <col min="6919" max="6919" width="16.42578125" style="102" customWidth="1"/>
    <col min="6920" max="6920" width="27.7109375" style="102" customWidth="1"/>
    <col min="6921" max="6921" width="11.28515625" style="102" customWidth="1"/>
    <col min="6922" max="6922" width="26.42578125" style="102" customWidth="1"/>
    <col min="6923" max="7168" width="8.85546875" style="102"/>
    <col min="7169" max="7169" width="5.7109375" style="102" customWidth="1"/>
    <col min="7170" max="7170" width="49.710937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6.140625" style="102" customWidth="1"/>
    <col min="7175" max="7175" width="16.42578125" style="102" customWidth="1"/>
    <col min="7176" max="7176" width="27.7109375" style="102" customWidth="1"/>
    <col min="7177" max="7177" width="11.28515625" style="102" customWidth="1"/>
    <col min="7178" max="7178" width="26.42578125" style="102" customWidth="1"/>
    <col min="7179" max="7424" width="8.85546875" style="102"/>
    <col min="7425" max="7425" width="5.7109375" style="102" customWidth="1"/>
    <col min="7426" max="7426" width="49.710937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6.140625" style="102" customWidth="1"/>
    <col min="7431" max="7431" width="16.42578125" style="102" customWidth="1"/>
    <col min="7432" max="7432" width="27.7109375" style="102" customWidth="1"/>
    <col min="7433" max="7433" width="11.28515625" style="102" customWidth="1"/>
    <col min="7434" max="7434" width="26.42578125" style="102" customWidth="1"/>
    <col min="7435" max="7680" width="8.85546875" style="102"/>
    <col min="7681" max="7681" width="5.7109375" style="102" customWidth="1"/>
    <col min="7682" max="7682" width="49.710937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6.140625" style="102" customWidth="1"/>
    <col min="7687" max="7687" width="16.42578125" style="102" customWidth="1"/>
    <col min="7688" max="7688" width="27.7109375" style="102" customWidth="1"/>
    <col min="7689" max="7689" width="11.28515625" style="102" customWidth="1"/>
    <col min="7690" max="7690" width="26.42578125" style="102" customWidth="1"/>
    <col min="7691" max="7936" width="8.85546875" style="102"/>
    <col min="7937" max="7937" width="5.7109375" style="102" customWidth="1"/>
    <col min="7938" max="7938" width="49.710937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6.140625" style="102" customWidth="1"/>
    <col min="7943" max="7943" width="16.42578125" style="102" customWidth="1"/>
    <col min="7944" max="7944" width="27.7109375" style="102" customWidth="1"/>
    <col min="7945" max="7945" width="11.28515625" style="102" customWidth="1"/>
    <col min="7946" max="7946" width="26.42578125" style="102" customWidth="1"/>
    <col min="7947" max="8192" width="8.85546875" style="102"/>
    <col min="8193" max="8193" width="5.7109375" style="102" customWidth="1"/>
    <col min="8194" max="8194" width="49.710937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6.140625" style="102" customWidth="1"/>
    <col min="8199" max="8199" width="16.42578125" style="102" customWidth="1"/>
    <col min="8200" max="8200" width="27.7109375" style="102" customWidth="1"/>
    <col min="8201" max="8201" width="11.28515625" style="102" customWidth="1"/>
    <col min="8202" max="8202" width="26.42578125" style="102" customWidth="1"/>
    <col min="8203" max="8448" width="8.85546875" style="102"/>
    <col min="8449" max="8449" width="5.7109375" style="102" customWidth="1"/>
    <col min="8450" max="8450" width="49.710937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6.140625" style="102" customWidth="1"/>
    <col min="8455" max="8455" width="16.42578125" style="102" customWidth="1"/>
    <col min="8456" max="8456" width="27.7109375" style="102" customWidth="1"/>
    <col min="8457" max="8457" width="11.28515625" style="102" customWidth="1"/>
    <col min="8458" max="8458" width="26.42578125" style="102" customWidth="1"/>
    <col min="8459" max="8704" width="8.85546875" style="102"/>
    <col min="8705" max="8705" width="5.7109375" style="102" customWidth="1"/>
    <col min="8706" max="8706" width="49.710937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6.140625" style="102" customWidth="1"/>
    <col min="8711" max="8711" width="16.42578125" style="102" customWidth="1"/>
    <col min="8712" max="8712" width="27.7109375" style="102" customWidth="1"/>
    <col min="8713" max="8713" width="11.28515625" style="102" customWidth="1"/>
    <col min="8714" max="8714" width="26.42578125" style="102" customWidth="1"/>
    <col min="8715" max="8960" width="8.85546875" style="102"/>
    <col min="8961" max="8961" width="5.7109375" style="102" customWidth="1"/>
    <col min="8962" max="8962" width="49.710937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6.140625" style="102" customWidth="1"/>
    <col min="8967" max="8967" width="16.42578125" style="102" customWidth="1"/>
    <col min="8968" max="8968" width="27.7109375" style="102" customWidth="1"/>
    <col min="8969" max="8969" width="11.28515625" style="102" customWidth="1"/>
    <col min="8970" max="8970" width="26.42578125" style="102" customWidth="1"/>
    <col min="8971" max="9216" width="8.85546875" style="102"/>
    <col min="9217" max="9217" width="5.7109375" style="102" customWidth="1"/>
    <col min="9218" max="9218" width="49.710937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6.140625" style="102" customWidth="1"/>
    <col min="9223" max="9223" width="16.42578125" style="102" customWidth="1"/>
    <col min="9224" max="9224" width="27.7109375" style="102" customWidth="1"/>
    <col min="9225" max="9225" width="11.28515625" style="102" customWidth="1"/>
    <col min="9226" max="9226" width="26.42578125" style="102" customWidth="1"/>
    <col min="9227" max="9472" width="8.85546875" style="102"/>
    <col min="9473" max="9473" width="5.7109375" style="102" customWidth="1"/>
    <col min="9474" max="9474" width="49.710937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6.140625" style="102" customWidth="1"/>
    <col min="9479" max="9479" width="16.42578125" style="102" customWidth="1"/>
    <col min="9480" max="9480" width="27.7109375" style="102" customWidth="1"/>
    <col min="9481" max="9481" width="11.28515625" style="102" customWidth="1"/>
    <col min="9482" max="9482" width="26.42578125" style="102" customWidth="1"/>
    <col min="9483" max="9728" width="8.85546875" style="102"/>
    <col min="9729" max="9729" width="5.7109375" style="102" customWidth="1"/>
    <col min="9730" max="9730" width="49.710937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6.140625" style="102" customWidth="1"/>
    <col min="9735" max="9735" width="16.42578125" style="102" customWidth="1"/>
    <col min="9736" max="9736" width="27.7109375" style="102" customWidth="1"/>
    <col min="9737" max="9737" width="11.28515625" style="102" customWidth="1"/>
    <col min="9738" max="9738" width="26.42578125" style="102" customWidth="1"/>
    <col min="9739" max="9984" width="8.85546875" style="102"/>
    <col min="9985" max="9985" width="5.7109375" style="102" customWidth="1"/>
    <col min="9986" max="9986" width="49.710937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6.140625" style="102" customWidth="1"/>
    <col min="9991" max="9991" width="16.42578125" style="102" customWidth="1"/>
    <col min="9992" max="9992" width="27.7109375" style="102" customWidth="1"/>
    <col min="9993" max="9993" width="11.28515625" style="102" customWidth="1"/>
    <col min="9994" max="9994" width="26.42578125" style="102" customWidth="1"/>
    <col min="9995" max="10240" width="8.85546875" style="102"/>
    <col min="10241" max="10241" width="5.7109375" style="102" customWidth="1"/>
    <col min="10242" max="10242" width="49.710937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6.140625" style="102" customWidth="1"/>
    <col min="10247" max="10247" width="16.42578125" style="102" customWidth="1"/>
    <col min="10248" max="10248" width="27.7109375" style="102" customWidth="1"/>
    <col min="10249" max="10249" width="11.28515625" style="102" customWidth="1"/>
    <col min="10250" max="10250" width="26.42578125" style="102" customWidth="1"/>
    <col min="10251" max="10496" width="8.85546875" style="102"/>
    <col min="10497" max="10497" width="5.7109375" style="102" customWidth="1"/>
    <col min="10498" max="10498" width="49.710937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6.140625" style="102" customWidth="1"/>
    <col min="10503" max="10503" width="16.42578125" style="102" customWidth="1"/>
    <col min="10504" max="10504" width="27.7109375" style="102" customWidth="1"/>
    <col min="10505" max="10505" width="11.28515625" style="102" customWidth="1"/>
    <col min="10506" max="10506" width="26.42578125" style="102" customWidth="1"/>
    <col min="10507" max="10752" width="8.85546875" style="102"/>
    <col min="10753" max="10753" width="5.7109375" style="102" customWidth="1"/>
    <col min="10754" max="10754" width="49.710937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6.140625" style="102" customWidth="1"/>
    <col min="10759" max="10759" width="16.42578125" style="102" customWidth="1"/>
    <col min="10760" max="10760" width="27.7109375" style="102" customWidth="1"/>
    <col min="10761" max="10761" width="11.28515625" style="102" customWidth="1"/>
    <col min="10762" max="10762" width="26.42578125" style="102" customWidth="1"/>
    <col min="10763" max="11008" width="8.85546875" style="102"/>
    <col min="11009" max="11009" width="5.7109375" style="102" customWidth="1"/>
    <col min="11010" max="11010" width="49.710937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6.140625" style="102" customWidth="1"/>
    <col min="11015" max="11015" width="16.42578125" style="102" customWidth="1"/>
    <col min="11016" max="11016" width="27.7109375" style="102" customWidth="1"/>
    <col min="11017" max="11017" width="11.28515625" style="102" customWidth="1"/>
    <col min="11018" max="11018" width="26.42578125" style="102" customWidth="1"/>
    <col min="11019" max="11264" width="8.85546875" style="102"/>
    <col min="11265" max="11265" width="5.7109375" style="102" customWidth="1"/>
    <col min="11266" max="11266" width="49.710937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6.140625" style="102" customWidth="1"/>
    <col min="11271" max="11271" width="16.42578125" style="102" customWidth="1"/>
    <col min="11272" max="11272" width="27.7109375" style="102" customWidth="1"/>
    <col min="11273" max="11273" width="11.28515625" style="102" customWidth="1"/>
    <col min="11274" max="11274" width="26.42578125" style="102" customWidth="1"/>
    <col min="11275" max="11520" width="8.85546875" style="102"/>
    <col min="11521" max="11521" width="5.7109375" style="102" customWidth="1"/>
    <col min="11522" max="11522" width="49.710937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6.140625" style="102" customWidth="1"/>
    <col min="11527" max="11527" width="16.42578125" style="102" customWidth="1"/>
    <col min="11528" max="11528" width="27.7109375" style="102" customWidth="1"/>
    <col min="11529" max="11529" width="11.28515625" style="102" customWidth="1"/>
    <col min="11530" max="11530" width="26.42578125" style="102" customWidth="1"/>
    <col min="11531" max="11776" width="8.85546875" style="102"/>
    <col min="11777" max="11777" width="5.7109375" style="102" customWidth="1"/>
    <col min="11778" max="11778" width="49.710937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6.140625" style="102" customWidth="1"/>
    <col min="11783" max="11783" width="16.42578125" style="102" customWidth="1"/>
    <col min="11784" max="11784" width="27.7109375" style="102" customWidth="1"/>
    <col min="11785" max="11785" width="11.28515625" style="102" customWidth="1"/>
    <col min="11786" max="11786" width="26.42578125" style="102" customWidth="1"/>
    <col min="11787" max="12032" width="8.85546875" style="102"/>
    <col min="12033" max="12033" width="5.7109375" style="102" customWidth="1"/>
    <col min="12034" max="12034" width="49.710937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6.140625" style="102" customWidth="1"/>
    <col min="12039" max="12039" width="16.42578125" style="102" customWidth="1"/>
    <col min="12040" max="12040" width="27.7109375" style="102" customWidth="1"/>
    <col min="12041" max="12041" width="11.28515625" style="102" customWidth="1"/>
    <col min="12042" max="12042" width="26.42578125" style="102" customWidth="1"/>
    <col min="12043" max="12288" width="8.85546875" style="102"/>
    <col min="12289" max="12289" width="5.7109375" style="102" customWidth="1"/>
    <col min="12290" max="12290" width="49.710937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6.140625" style="102" customWidth="1"/>
    <col min="12295" max="12295" width="16.42578125" style="102" customWidth="1"/>
    <col min="12296" max="12296" width="27.7109375" style="102" customWidth="1"/>
    <col min="12297" max="12297" width="11.28515625" style="102" customWidth="1"/>
    <col min="12298" max="12298" width="26.42578125" style="102" customWidth="1"/>
    <col min="12299" max="12544" width="8.85546875" style="102"/>
    <col min="12545" max="12545" width="5.7109375" style="102" customWidth="1"/>
    <col min="12546" max="12546" width="49.710937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6.140625" style="102" customWidth="1"/>
    <col min="12551" max="12551" width="16.42578125" style="102" customWidth="1"/>
    <col min="12552" max="12552" width="27.7109375" style="102" customWidth="1"/>
    <col min="12553" max="12553" width="11.28515625" style="102" customWidth="1"/>
    <col min="12554" max="12554" width="26.42578125" style="102" customWidth="1"/>
    <col min="12555" max="12800" width="8.85546875" style="102"/>
    <col min="12801" max="12801" width="5.7109375" style="102" customWidth="1"/>
    <col min="12802" max="12802" width="49.710937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6.140625" style="102" customWidth="1"/>
    <col min="12807" max="12807" width="16.42578125" style="102" customWidth="1"/>
    <col min="12808" max="12808" width="27.7109375" style="102" customWidth="1"/>
    <col min="12809" max="12809" width="11.28515625" style="102" customWidth="1"/>
    <col min="12810" max="12810" width="26.42578125" style="102" customWidth="1"/>
    <col min="12811" max="13056" width="8.85546875" style="102"/>
    <col min="13057" max="13057" width="5.7109375" style="102" customWidth="1"/>
    <col min="13058" max="13058" width="49.710937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6.140625" style="102" customWidth="1"/>
    <col min="13063" max="13063" width="16.42578125" style="102" customWidth="1"/>
    <col min="13064" max="13064" width="27.7109375" style="102" customWidth="1"/>
    <col min="13065" max="13065" width="11.28515625" style="102" customWidth="1"/>
    <col min="13066" max="13066" width="26.42578125" style="102" customWidth="1"/>
    <col min="13067" max="13312" width="8.85546875" style="102"/>
    <col min="13313" max="13313" width="5.7109375" style="102" customWidth="1"/>
    <col min="13314" max="13314" width="49.710937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6.140625" style="102" customWidth="1"/>
    <col min="13319" max="13319" width="16.42578125" style="102" customWidth="1"/>
    <col min="13320" max="13320" width="27.7109375" style="102" customWidth="1"/>
    <col min="13321" max="13321" width="11.28515625" style="102" customWidth="1"/>
    <col min="13322" max="13322" width="26.42578125" style="102" customWidth="1"/>
    <col min="13323" max="13568" width="8.85546875" style="102"/>
    <col min="13569" max="13569" width="5.7109375" style="102" customWidth="1"/>
    <col min="13570" max="13570" width="49.710937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6.140625" style="102" customWidth="1"/>
    <col min="13575" max="13575" width="16.42578125" style="102" customWidth="1"/>
    <col min="13576" max="13576" width="27.7109375" style="102" customWidth="1"/>
    <col min="13577" max="13577" width="11.28515625" style="102" customWidth="1"/>
    <col min="13578" max="13578" width="26.42578125" style="102" customWidth="1"/>
    <col min="13579" max="13824" width="8.85546875" style="102"/>
    <col min="13825" max="13825" width="5.7109375" style="102" customWidth="1"/>
    <col min="13826" max="13826" width="49.710937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6.140625" style="102" customWidth="1"/>
    <col min="13831" max="13831" width="16.42578125" style="102" customWidth="1"/>
    <col min="13832" max="13832" width="27.7109375" style="102" customWidth="1"/>
    <col min="13833" max="13833" width="11.28515625" style="102" customWidth="1"/>
    <col min="13834" max="13834" width="26.42578125" style="102" customWidth="1"/>
    <col min="13835" max="14080" width="8.85546875" style="102"/>
    <col min="14081" max="14081" width="5.7109375" style="102" customWidth="1"/>
    <col min="14082" max="14082" width="49.710937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6.140625" style="102" customWidth="1"/>
    <col min="14087" max="14087" width="16.42578125" style="102" customWidth="1"/>
    <col min="14088" max="14088" width="27.7109375" style="102" customWidth="1"/>
    <col min="14089" max="14089" width="11.28515625" style="102" customWidth="1"/>
    <col min="14090" max="14090" width="26.42578125" style="102" customWidth="1"/>
    <col min="14091" max="14336" width="8.85546875" style="102"/>
    <col min="14337" max="14337" width="5.7109375" style="102" customWidth="1"/>
    <col min="14338" max="14338" width="49.710937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6.140625" style="102" customWidth="1"/>
    <col min="14343" max="14343" width="16.42578125" style="102" customWidth="1"/>
    <col min="14344" max="14344" width="27.7109375" style="102" customWidth="1"/>
    <col min="14345" max="14345" width="11.28515625" style="102" customWidth="1"/>
    <col min="14346" max="14346" width="26.42578125" style="102" customWidth="1"/>
    <col min="14347" max="14592" width="8.85546875" style="102"/>
    <col min="14593" max="14593" width="5.7109375" style="102" customWidth="1"/>
    <col min="14594" max="14594" width="49.710937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6.140625" style="102" customWidth="1"/>
    <col min="14599" max="14599" width="16.42578125" style="102" customWidth="1"/>
    <col min="14600" max="14600" width="27.7109375" style="102" customWidth="1"/>
    <col min="14601" max="14601" width="11.28515625" style="102" customWidth="1"/>
    <col min="14602" max="14602" width="26.42578125" style="102" customWidth="1"/>
    <col min="14603" max="14848" width="8.85546875" style="102"/>
    <col min="14849" max="14849" width="5.7109375" style="102" customWidth="1"/>
    <col min="14850" max="14850" width="49.710937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6.140625" style="102" customWidth="1"/>
    <col min="14855" max="14855" width="16.42578125" style="102" customWidth="1"/>
    <col min="14856" max="14856" width="27.7109375" style="102" customWidth="1"/>
    <col min="14857" max="14857" width="11.28515625" style="102" customWidth="1"/>
    <col min="14858" max="14858" width="26.42578125" style="102" customWidth="1"/>
    <col min="14859" max="15104" width="8.85546875" style="102"/>
    <col min="15105" max="15105" width="5.7109375" style="102" customWidth="1"/>
    <col min="15106" max="15106" width="49.710937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6.140625" style="102" customWidth="1"/>
    <col min="15111" max="15111" width="16.42578125" style="102" customWidth="1"/>
    <col min="15112" max="15112" width="27.7109375" style="102" customWidth="1"/>
    <col min="15113" max="15113" width="11.28515625" style="102" customWidth="1"/>
    <col min="15114" max="15114" width="26.42578125" style="102" customWidth="1"/>
    <col min="15115" max="15360" width="8.85546875" style="102"/>
    <col min="15361" max="15361" width="5.7109375" style="102" customWidth="1"/>
    <col min="15362" max="15362" width="49.710937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6.140625" style="102" customWidth="1"/>
    <col min="15367" max="15367" width="16.42578125" style="102" customWidth="1"/>
    <col min="15368" max="15368" width="27.7109375" style="102" customWidth="1"/>
    <col min="15369" max="15369" width="11.28515625" style="102" customWidth="1"/>
    <col min="15370" max="15370" width="26.42578125" style="102" customWidth="1"/>
    <col min="15371" max="15616" width="8.85546875" style="102"/>
    <col min="15617" max="15617" width="5.7109375" style="102" customWidth="1"/>
    <col min="15618" max="15618" width="49.710937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6.140625" style="102" customWidth="1"/>
    <col min="15623" max="15623" width="16.42578125" style="102" customWidth="1"/>
    <col min="15624" max="15624" width="27.7109375" style="102" customWidth="1"/>
    <col min="15625" max="15625" width="11.28515625" style="102" customWidth="1"/>
    <col min="15626" max="15626" width="26.42578125" style="102" customWidth="1"/>
    <col min="15627" max="15872" width="8.85546875" style="102"/>
    <col min="15873" max="15873" width="5.7109375" style="102" customWidth="1"/>
    <col min="15874" max="15874" width="49.710937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6.140625" style="102" customWidth="1"/>
    <col min="15879" max="15879" width="16.42578125" style="102" customWidth="1"/>
    <col min="15880" max="15880" width="27.7109375" style="102" customWidth="1"/>
    <col min="15881" max="15881" width="11.28515625" style="102" customWidth="1"/>
    <col min="15882" max="15882" width="26.42578125" style="102" customWidth="1"/>
    <col min="15883" max="16128" width="8.85546875" style="102"/>
    <col min="16129" max="16129" width="5.7109375" style="102" customWidth="1"/>
    <col min="16130" max="16130" width="49.710937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6.140625" style="102" customWidth="1"/>
    <col min="16135" max="16135" width="16.42578125" style="102" customWidth="1"/>
    <col min="16136" max="16136" width="27.7109375" style="102" customWidth="1"/>
    <col min="16137" max="16137" width="11.28515625" style="102" customWidth="1"/>
    <col min="16138" max="16138" width="26.42578125" style="102" customWidth="1"/>
    <col min="16139" max="16384" width="8.85546875" style="102"/>
  </cols>
  <sheetData>
    <row r="1" spans="1:11" x14ac:dyDescent="0.3">
      <c r="E1" s="106"/>
      <c r="F1" s="372" t="s">
        <v>516</v>
      </c>
    </row>
    <row r="2" spans="1:11" ht="55.9" customHeight="1" x14ac:dyDescent="0.3">
      <c r="A2" s="1191" t="s">
        <v>621</v>
      </c>
      <c r="B2" s="1191"/>
      <c r="C2" s="1191"/>
      <c r="D2" s="1191"/>
      <c r="E2" s="1191"/>
      <c r="F2" s="1191"/>
    </row>
    <row r="3" spans="1:11" s="402" customFormat="1" ht="27" customHeight="1" x14ac:dyDescent="0.3">
      <c r="A3" s="410" t="s">
        <v>693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</row>
    <row r="4" spans="1:11" s="401" customFormat="1" ht="19.5" customHeight="1" x14ac:dyDescent="0.3">
      <c r="A4" s="411" t="s">
        <v>398</v>
      </c>
      <c r="B4" s="210"/>
      <c r="C4" s="210"/>
      <c r="D4" s="210"/>
      <c r="E4" s="210"/>
      <c r="F4" s="210"/>
      <c r="G4" s="210"/>
      <c r="H4" s="210"/>
      <c r="I4" s="210"/>
      <c r="J4" s="101"/>
      <c r="K4" s="101"/>
    </row>
    <row r="5" spans="1:11" ht="39.75" customHeight="1" x14ac:dyDescent="0.3">
      <c r="A5" s="1190" t="s">
        <v>675</v>
      </c>
      <c r="B5" s="1190"/>
      <c r="C5" s="1190"/>
      <c r="D5" s="1190"/>
      <c r="E5" s="1190"/>
      <c r="F5" s="412"/>
      <c r="G5" s="412"/>
      <c r="H5" s="412"/>
      <c r="I5" s="412"/>
      <c r="J5" s="138"/>
      <c r="K5" s="138"/>
    </row>
    <row r="6" spans="1:11" ht="17.25" customHeight="1" x14ac:dyDescent="0.3">
      <c r="A6" s="412" t="s">
        <v>350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x14ac:dyDescent="0.3">
      <c r="A7" s="107"/>
    </row>
    <row r="8" spans="1:11" ht="69" customHeight="1" x14ac:dyDescent="0.3">
      <c r="A8" s="108" t="s">
        <v>351</v>
      </c>
      <c r="B8" s="108" t="s">
        <v>366</v>
      </c>
      <c r="C8" s="109" t="s">
        <v>407</v>
      </c>
      <c r="D8" s="109" t="s">
        <v>408</v>
      </c>
      <c r="E8" s="109" t="s">
        <v>409</v>
      </c>
      <c r="F8" s="110" t="s">
        <v>369</v>
      </c>
    </row>
    <row r="9" spans="1:11" s="100" customFormat="1" ht="39" customHeight="1" x14ac:dyDescent="0.3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421" t="s">
        <v>402</v>
      </c>
      <c r="G9" s="140" t="s">
        <v>371</v>
      </c>
      <c r="H9" s="140" t="s">
        <v>372</v>
      </c>
      <c r="I9" s="105"/>
      <c r="J9" s="102"/>
      <c r="K9" s="102"/>
    </row>
    <row r="10" spans="1:11" ht="20.25" customHeight="1" x14ac:dyDescent="0.3">
      <c r="A10" s="161">
        <v>1</v>
      </c>
      <c r="B10" s="116" t="s">
        <v>410</v>
      </c>
      <c r="C10" s="117"/>
      <c r="D10" s="117"/>
      <c r="E10" s="118"/>
      <c r="F10" s="147"/>
      <c r="G10" s="144"/>
      <c r="H10" s="162">
        <f>F10-G10</f>
        <v>0</v>
      </c>
    </row>
    <row r="11" spans="1:11" s="153" customFormat="1" x14ac:dyDescent="0.3">
      <c r="A11" s="154"/>
      <c r="B11" s="119" t="s">
        <v>364</v>
      </c>
      <c r="C11" s="163" t="s">
        <v>374</v>
      </c>
      <c r="D11" s="163" t="s">
        <v>374</v>
      </c>
      <c r="E11" s="163" t="s">
        <v>374</v>
      </c>
      <c r="F11" s="150">
        <f>SUM(F10:F10)</f>
        <v>0</v>
      </c>
      <c r="G11" s="151">
        <f>SUM(G10:G10)</f>
        <v>0</v>
      </c>
      <c r="H11" s="151">
        <f>SUM(H10:H10)</f>
        <v>0</v>
      </c>
      <c r="I11" s="164"/>
    </row>
    <row r="12" spans="1:11" x14ac:dyDescent="0.3">
      <c r="B12" s="159"/>
      <c r="G12" s="160"/>
      <c r="H12" s="160"/>
    </row>
    <row r="13" spans="1:11" s="84" customFormat="1" ht="23.25" customHeight="1" x14ac:dyDescent="0.25">
      <c r="A13" s="97" t="s">
        <v>541</v>
      </c>
      <c r="C13" s="378"/>
      <c r="E13" s="604" t="s">
        <v>694</v>
      </c>
      <c r="F13" s="379"/>
      <c r="I13" s="415"/>
    </row>
    <row r="14" spans="1:11" s="389" customFormat="1" ht="12.75" x14ac:dyDescent="0.25">
      <c r="C14" s="391" t="s">
        <v>171</v>
      </c>
      <c r="E14" s="391" t="s">
        <v>172</v>
      </c>
      <c r="F14" s="393"/>
      <c r="I14" s="393"/>
    </row>
    <row r="15" spans="1:11" s="82" customFormat="1" ht="15.75" x14ac:dyDescent="0.25">
      <c r="F15" s="392"/>
      <c r="I15" s="392"/>
    </row>
    <row r="16" spans="1:11" s="84" customFormat="1" ht="23.25" customHeight="1" x14ac:dyDescent="0.25">
      <c r="A16" s="97" t="s">
        <v>173</v>
      </c>
      <c r="C16" s="378"/>
      <c r="E16" s="714" t="s">
        <v>742</v>
      </c>
      <c r="F16" s="379"/>
      <c r="I16" s="415"/>
    </row>
    <row r="17" spans="3:9" s="389" customFormat="1" ht="12.75" x14ac:dyDescent="0.25">
      <c r="C17" s="391" t="s">
        <v>171</v>
      </c>
      <c r="E17" s="391" t="s">
        <v>172</v>
      </c>
      <c r="F17" s="393"/>
      <c r="I17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E5"/>
  </mergeCells>
  <pageMargins left="0.31496062992125984" right="0.31496062992125984" top="0.35433070866141736" bottom="0.35433070866141736" header="0.31496062992125984" footer="0.31496062992125984"/>
  <pageSetup paperSize="9" scale="50" orientation="landscape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50" zoomScale="80" zoomScaleSheetLayoutView="80" workbookViewId="0">
      <selection activeCell="A33" sqref="A33:B33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639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0</v>
      </c>
      <c r="E82" s="483" t="s">
        <v>10</v>
      </c>
      <c r="F82" s="485">
        <f>F50+F41+F35+F12+F58</f>
        <v>0</v>
      </c>
      <c r="G82" s="470" t="s">
        <v>438</v>
      </c>
      <c r="H82" s="461">
        <f>SUM(H12:H81)</f>
        <v>0</v>
      </c>
      <c r="I82" s="461">
        <f>SUM(I12:I81)</f>
        <v>0</v>
      </c>
    </row>
    <row r="83" spans="1:9" x14ac:dyDescent="0.3">
      <c r="F83" s="194"/>
    </row>
    <row r="84" spans="1:9" x14ac:dyDescent="0.3">
      <c r="F84" s="194"/>
    </row>
    <row r="85" spans="1:9" x14ac:dyDescent="0.25">
      <c r="A85" s="97" t="s">
        <v>541</v>
      </c>
      <c r="B85" s="84"/>
      <c r="C85" s="84"/>
      <c r="D85" s="378"/>
      <c r="E85" s="84"/>
      <c r="F85" s="604" t="s">
        <v>694</v>
      </c>
      <c r="G85" s="84"/>
      <c r="H85" s="84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97" t="s">
        <v>173</v>
      </c>
      <c r="B88" s="84"/>
      <c r="C88" s="84"/>
      <c r="D88" s="378"/>
      <c r="E88" s="84"/>
      <c r="F88" s="714" t="s">
        <v>742</v>
      </c>
      <c r="G88" s="84"/>
      <c r="H88" s="84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35" zoomScale="80" zoomScaleSheetLayoutView="80" workbookViewId="0">
      <selection activeCell="A33" sqref="A33:B33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640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0</v>
      </c>
      <c r="E82" s="483" t="s">
        <v>10</v>
      </c>
      <c r="F82" s="485">
        <f>F50+F41+F35+F12+F58</f>
        <v>0</v>
      </c>
      <c r="G82" s="470" t="s">
        <v>438</v>
      </c>
      <c r="H82" s="461">
        <f>SUM(H12:H81)</f>
        <v>0</v>
      </c>
      <c r="I82" s="461">
        <f>SUM(I12:I81)</f>
        <v>0</v>
      </c>
    </row>
    <row r="83" spans="1:9" x14ac:dyDescent="0.3">
      <c r="F83" s="194"/>
    </row>
    <row r="84" spans="1:9" x14ac:dyDescent="0.3">
      <c r="F84" s="194"/>
    </row>
    <row r="85" spans="1:9" x14ac:dyDescent="0.25">
      <c r="A85" s="97" t="s">
        <v>541</v>
      </c>
      <c r="B85" s="84"/>
      <c r="C85" s="84"/>
      <c r="D85" s="378"/>
      <c r="E85" s="84"/>
      <c r="F85" s="604" t="s">
        <v>694</v>
      </c>
      <c r="G85" s="84"/>
      <c r="H85" s="84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97" t="s">
        <v>173</v>
      </c>
      <c r="B88" s="84"/>
      <c r="C88" s="84"/>
      <c r="D88" s="378"/>
      <c r="E88" s="84"/>
      <c r="F88" s="714" t="s">
        <v>742</v>
      </c>
      <c r="G88" s="84"/>
      <c r="H88" s="84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topLeftCell="A24" zoomScale="80" zoomScaleSheetLayoutView="80" workbookViewId="0">
      <selection activeCell="A33" sqref="A33:B3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x14ac:dyDescent="0.3">
      <c r="A35" s="495"/>
      <c r="B35" s="507"/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topLeftCell="A24" zoomScale="80" zoomScaleSheetLayoutView="80" workbookViewId="0">
      <selection activeCell="A33" sqref="A33:B3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642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x14ac:dyDescent="0.3">
      <c r="A35" s="495"/>
      <c r="B35" s="507"/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topLeftCell="A24" zoomScale="80" zoomScaleSheetLayoutView="80" workbookViewId="0">
      <selection activeCell="A33" sqref="A33:B3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643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x14ac:dyDescent="0.3">
      <c r="A35" s="495"/>
      <c r="B35" s="507"/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7"/>
  <sheetViews>
    <sheetView view="pageBreakPreview" zoomScale="70" zoomScaleSheetLayoutView="70" workbookViewId="0">
      <selection activeCell="A33" sqref="A33:B3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9.14062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9.14062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9.14062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9.14062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9.14062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9.14062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9.14062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9.14062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9.14062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9.14062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9.14062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9.14062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9.14062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9.14062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9.14062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9.14062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9.14062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9.14062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9.14062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9.14062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9.14062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9.14062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9.14062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9.14062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9.14062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9.14062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9.14062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9.14062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9.14062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9.14062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9.14062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9.14062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9.14062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9.14062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9.14062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9.14062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9.14062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9.14062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9.14062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9.14062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9.14062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9.14062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9.14062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9.14062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9.14062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9.14062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9.14062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9.14062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9.14062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9.14062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9.14062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9.14062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9.14062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9.14062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9.14062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9.14062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9.14062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9.14062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9.14062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9.14062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9.14062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9.14062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9.14062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9.14062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647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20"/>
      <c r="D10" s="1222"/>
    </row>
    <row r="11" spans="1:11" x14ac:dyDescent="0.3">
      <c r="A11" s="243">
        <v>1</v>
      </c>
      <c r="B11" s="243">
        <v>2</v>
      </c>
      <c r="C11" s="244">
        <v>3</v>
      </c>
      <c r="D11" s="245">
        <v>4</v>
      </c>
      <c r="E11" s="223" t="s">
        <v>429</v>
      </c>
      <c r="F11" s="223" t="s">
        <v>371</v>
      </c>
      <c r="G11" s="223" t="s">
        <v>372</v>
      </c>
    </row>
    <row r="12" spans="1:11" customFormat="1" x14ac:dyDescent="0.3">
      <c r="A12" s="161">
        <v>1</v>
      </c>
      <c r="B12" s="116"/>
      <c r="C12" s="260"/>
      <c r="D12" s="521"/>
      <c r="E12" s="525"/>
      <c r="F12" s="220"/>
      <c r="G12" s="220">
        <f>D12-F12</f>
        <v>0</v>
      </c>
      <c r="H12" s="239"/>
      <c r="I12" s="261"/>
    </row>
    <row r="13" spans="1:11" customFormat="1" x14ac:dyDescent="0.3">
      <c r="A13" s="161"/>
      <c r="B13" s="116"/>
      <c r="C13" s="260"/>
      <c r="D13" s="521"/>
      <c r="E13" s="525"/>
      <c r="F13" s="220"/>
      <c r="G13" s="220">
        <f t="shared" ref="G13:G27" si="0">D13-F13</f>
        <v>0</v>
      </c>
      <c r="H13" s="239"/>
      <c r="I13" s="261"/>
    </row>
    <row r="14" spans="1:11" customFormat="1" x14ac:dyDescent="0.3">
      <c r="A14" s="161"/>
      <c r="B14" s="116"/>
      <c r="C14" s="260"/>
      <c r="D14" s="521"/>
      <c r="E14" s="525"/>
      <c r="F14" s="220"/>
      <c r="G14" s="220">
        <f t="shared" si="0"/>
        <v>0</v>
      </c>
      <c r="H14" s="239"/>
      <c r="I14" s="261"/>
    </row>
    <row r="15" spans="1:11" customFormat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x14ac:dyDescent="0.3">
      <c r="A28" s="161"/>
      <c r="B28" s="116"/>
      <c r="C28" s="260"/>
      <c r="D28" s="521"/>
      <c r="E28" s="525"/>
      <c r="F28" s="220"/>
      <c r="G28" s="220"/>
      <c r="H28" s="239"/>
      <c r="I28" s="261"/>
    </row>
    <row r="29" spans="1:9" ht="21" customHeight="1" x14ac:dyDescent="0.3">
      <c r="A29" s="235"/>
      <c r="B29" s="193" t="s">
        <v>364</v>
      </c>
      <c r="C29" s="231" t="s">
        <v>374</v>
      </c>
      <c r="D29" s="517">
        <f>SUM(D12:D28)</f>
        <v>0</v>
      </c>
      <c r="E29" s="223" t="s">
        <v>438</v>
      </c>
      <c r="F29" s="223">
        <f>SUM(F12)</f>
        <v>0</v>
      </c>
      <c r="G29" s="223">
        <f>SUM(G12)</f>
        <v>0</v>
      </c>
    </row>
    <row r="30" spans="1:9" ht="21" customHeight="1" x14ac:dyDescent="0.3">
      <c r="A30" s="544"/>
      <c r="B30" s="545"/>
      <c r="C30" s="546"/>
      <c r="D30" s="547"/>
      <c r="E30" s="548"/>
      <c r="F30" s="548"/>
      <c r="G30" s="548"/>
    </row>
    <row r="31" spans="1:9" s="102" customFormat="1" ht="18" customHeight="1" x14ac:dyDescent="0.3">
      <c r="A31" s="97" t="s">
        <v>541</v>
      </c>
      <c r="B31" s="84"/>
      <c r="C31" s="378"/>
      <c r="D31" s="604" t="s">
        <v>694</v>
      </c>
      <c r="E31" s="84"/>
      <c r="F31" s="181"/>
      <c r="G31" s="84"/>
    </row>
    <row r="32" spans="1:9" s="249" customFormat="1" ht="19.5" x14ac:dyDescent="0.3">
      <c r="A32" s="181"/>
      <c r="B32" s="389"/>
      <c r="C32" s="391" t="s">
        <v>171</v>
      </c>
      <c r="D32" s="391" t="s">
        <v>172</v>
      </c>
      <c r="E32" s="389"/>
      <c r="F32" s="181"/>
      <c r="G32" s="389"/>
    </row>
    <row r="33" spans="1:7" ht="15.75" x14ac:dyDescent="0.25">
      <c r="A33" s="389"/>
      <c r="B33" s="82"/>
      <c r="C33" s="82"/>
      <c r="D33" s="82"/>
      <c r="E33" s="82"/>
      <c r="F33" s="181"/>
      <c r="G33" s="82"/>
    </row>
    <row r="34" spans="1:7" x14ac:dyDescent="0.25">
      <c r="A34" s="97" t="s">
        <v>173</v>
      </c>
      <c r="B34" s="84"/>
      <c r="C34" s="378"/>
      <c r="D34" s="714" t="s">
        <v>742</v>
      </c>
      <c r="E34" s="84"/>
      <c r="F34" s="181"/>
      <c r="G34" s="84"/>
    </row>
    <row r="35" spans="1:7" ht="15" x14ac:dyDescent="0.25">
      <c r="B35" s="389"/>
      <c r="C35" s="391" t="s">
        <v>171</v>
      </c>
      <c r="D35" s="391" t="s">
        <v>172</v>
      </c>
      <c r="E35" s="389"/>
      <c r="F35" s="181"/>
      <c r="G35" s="389"/>
    </row>
    <row r="36" spans="1:7" x14ac:dyDescent="0.3">
      <c r="A36" s="102"/>
      <c r="B36" s="102"/>
      <c r="C36" s="102"/>
      <c r="D36" s="102"/>
      <c r="E36" s="102"/>
      <c r="F36" s="102"/>
      <c r="G36" s="102"/>
    </row>
    <row r="37" spans="1:7" ht="19.5" x14ac:dyDescent="0.3">
      <c r="A37" s="249"/>
      <c r="B37" s="249"/>
      <c r="C37" s="249"/>
      <c r="D37" s="249"/>
      <c r="E37" s="250"/>
      <c r="F37" s="250"/>
      <c r="G37" s="250"/>
    </row>
  </sheetData>
  <mergeCells count="5">
    <mergeCell ref="A3:D3"/>
    <mergeCell ref="A9:A10"/>
    <mergeCell ref="B9:B10"/>
    <mergeCell ref="C9:C10"/>
    <mergeCell ref="D9:D10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7"/>
  <sheetViews>
    <sheetView view="pageBreakPreview" zoomScale="70" zoomScaleSheetLayoutView="70" workbookViewId="0">
      <selection activeCell="A33" sqref="A33:B3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9.14062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9.14062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9.14062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9.14062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9.14062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9.14062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9.14062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9.14062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9.14062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9.14062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9.14062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9.14062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9.14062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9.14062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9.14062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9.14062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9.14062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9.14062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9.14062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9.14062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9.14062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9.14062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9.14062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9.14062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9.14062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9.14062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9.14062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9.14062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9.14062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9.14062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9.14062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9.14062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9.14062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9.14062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9.14062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9.14062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9.14062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9.14062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9.14062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9.14062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9.14062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9.14062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9.14062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9.14062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9.14062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9.14062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9.14062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9.14062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9.14062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9.14062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9.14062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9.14062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9.14062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9.14062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9.14062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9.14062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9.14062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9.14062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9.14062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9.14062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9.14062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9.14062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9.14062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9.14062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648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20"/>
      <c r="D10" s="1222"/>
    </row>
    <row r="11" spans="1:11" x14ac:dyDescent="0.3">
      <c r="A11" s="243">
        <v>1</v>
      </c>
      <c r="B11" s="243">
        <v>2</v>
      </c>
      <c r="C11" s="244">
        <v>3</v>
      </c>
      <c r="D11" s="245">
        <v>4</v>
      </c>
      <c r="E11" s="223" t="s">
        <v>429</v>
      </c>
      <c r="F11" s="223" t="s">
        <v>371</v>
      </c>
      <c r="G11" s="223" t="s">
        <v>372</v>
      </c>
    </row>
    <row r="12" spans="1:11" customFormat="1" x14ac:dyDescent="0.3">
      <c r="A12" s="161">
        <v>1</v>
      </c>
      <c r="B12" s="116"/>
      <c r="C12" s="260"/>
      <c r="D12" s="521"/>
      <c r="E12" s="525"/>
      <c r="F12" s="220"/>
      <c r="G12" s="220">
        <f>D12-F12</f>
        <v>0</v>
      </c>
      <c r="H12" s="239"/>
      <c r="I12" s="261"/>
    </row>
    <row r="13" spans="1:11" customFormat="1" x14ac:dyDescent="0.3">
      <c r="A13" s="161"/>
      <c r="B13" s="116"/>
      <c r="C13" s="260"/>
      <c r="D13" s="521"/>
      <c r="E13" s="525"/>
      <c r="F13" s="220"/>
      <c r="G13" s="220">
        <f t="shared" ref="G13:G27" si="0">D13-F13</f>
        <v>0</v>
      </c>
      <c r="H13" s="239"/>
      <c r="I13" s="261"/>
    </row>
    <row r="14" spans="1:11" customFormat="1" x14ac:dyDescent="0.3">
      <c r="A14" s="161"/>
      <c r="B14" s="116"/>
      <c r="C14" s="260"/>
      <c r="D14" s="521"/>
      <c r="E14" s="525"/>
      <c r="F14" s="220"/>
      <c r="G14" s="220">
        <f t="shared" si="0"/>
        <v>0</v>
      </c>
      <c r="H14" s="239"/>
      <c r="I14" s="261"/>
    </row>
    <row r="15" spans="1:11" customFormat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x14ac:dyDescent="0.3">
      <c r="A28" s="161"/>
      <c r="B28" s="116"/>
      <c r="C28" s="260"/>
      <c r="D28" s="521"/>
      <c r="E28" s="525"/>
      <c r="F28" s="220"/>
      <c r="G28" s="220"/>
      <c r="H28" s="239"/>
      <c r="I28" s="261"/>
    </row>
    <row r="29" spans="1:9" ht="21" customHeight="1" x14ac:dyDescent="0.3">
      <c r="A29" s="235"/>
      <c r="B29" s="193" t="s">
        <v>364</v>
      </c>
      <c r="C29" s="231" t="s">
        <v>374</v>
      </c>
      <c r="D29" s="517">
        <f>SUM(D12:D28)</f>
        <v>0</v>
      </c>
      <c r="E29" s="223" t="s">
        <v>438</v>
      </c>
      <c r="F29" s="223">
        <f>SUM(F12)</f>
        <v>0</v>
      </c>
      <c r="G29" s="223">
        <f>SUM(G12)</f>
        <v>0</v>
      </c>
    </row>
    <row r="30" spans="1:9" ht="21" customHeight="1" x14ac:dyDescent="0.3">
      <c r="A30" s="544"/>
      <c r="B30" s="545"/>
      <c r="C30" s="546"/>
      <c r="D30" s="547"/>
      <c r="E30" s="548"/>
      <c r="F30" s="548"/>
      <c r="G30" s="548"/>
    </row>
    <row r="31" spans="1:9" s="102" customFormat="1" ht="18" customHeight="1" x14ac:dyDescent="0.3">
      <c r="A31" s="97" t="s">
        <v>541</v>
      </c>
      <c r="B31" s="84"/>
      <c r="C31" s="378"/>
      <c r="D31" s="604" t="s">
        <v>694</v>
      </c>
      <c r="E31" s="84"/>
      <c r="F31" s="181"/>
      <c r="G31" s="84"/>
    </row>
    <row r="32" spans="1:9" s="249" customFormat="1" ht="19.5" x14ac:dyDescent="0.3">
      <c r="A32" s="181"/>
      <c r="B32" s="389"/>
      <c r="C32" s="391" t="s">
        <v>171</v>
      </c>
      <c r="D32" s="391" t="s">
        <v>172</v>
      </c>
      <c r="E32" s="389"/>
      <c r="F32" s="181"/>
      <c r="G32" s="389"/>
    </row>
    <row r="33" spans="1:7" ht="15.75" x14ac:dyDescent="0.25">
      <c r="A33" s="389"/>
      <c r="B33" s="82"/>
      <c r="C33" s="82"/>
      <c r="D33" s="82"/>
      <c r="E33" s="82"/>
      <c r="F33" s="181"/>
      <c r="G33" s="82"/>
    </row>
    <row r="34" spans="1:7" x14ac:dyDescent="0.25">
      <c r="A34" s="97" t="s">
        <v>173</v>
      </c>
      <c r="B34" s="84"/>
      <c r="C34" s="378"/>
      <c r="D34" s="714" t="s">
        <v>742</v>
      </c>
      <c r="E34" s="84"/>
      <c r="F34" s="181"/>
      <c r="G34" s="84"/>
    </row>
    <row r="35" spans="1:7" ht="15" x14ac:dyDescent="0.25">
      <c r="B35" s="389"/>
      <c r="C35" s="391" t="s">
        <v>171</v>
      </c>
      <c r="D35" s="391" t="s">
        <v>172</v>
      </c>
      <c r="E35" s="389"/>
      <c r="F35" s="181"/>
      <c r="G35" s="389"/>
    </row>
    <row r="36" spans="1:7" x14ac:dyDescent="0.3">
      <c r="A36" s="102"/>
      <c r="B36" s="102"/>
      <c r="C36" s="102"/>
      <c r="D36" s="102"/>
      <c r="E36" s="102"/>
      <c r="F36" s="102"/>
      <c r="G36" s="102"/>
    </row>
    <row r="37" spans="1:7" ht="19.5" x14ac:dyDescent="0.3">
      <c r="A37" s="249"/>
      <c r="B37" s="249"/>
      <c r="C37" s="249"/>
      <c r="D37" s="249"/>
      <c r="E37" s="250"/>
      <c r="F37" s="250"/>
      <c r="G37" s="250"/>
    </row>
  </sheetData>
  <mergeCells count="5">
    <mergeCell ref="A3:D3"/>
    <mergeCell ref="A9:A10"/>
    <mergeCell ref="B9:B10"/>
    <mergeCell ref="C9:C10"/>
    <mergeCell ref="D9:D10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7"/>
  <sheetViews>
    <sheetView view="pageBreakPreview" zoomScale="70" zoomScaleSheetLayoutView="70" workbookViewId="0">
      <selection activeCell="A33" sqref="A33:B3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9.14062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9.14062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9.14062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9.14062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9.14062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9.14062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9.14062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9.14062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9.14062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9.14062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9.14062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9.14062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9.14062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9.14062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9.14062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9.14062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9.14062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9.14062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9.14062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9.14062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9.14062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9.14062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9.14062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9.14062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9.14062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9.14062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9.14062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9.14062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9.14062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9.14062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9.14062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9.14062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9.14062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9.14062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9.14062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9.14062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9.14062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9.14062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9.14062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9.14062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9.14062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9.14062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9.14062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9.14062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9.14062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9.14062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9.14062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9.14062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9.14062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9.14062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9.14062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9.14062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9.14062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9.14062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9.14062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9.14062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9.14062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9.14062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9.14062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9.14062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9.14062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9.14062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9.14062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9.14062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649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20"/>
      <c r="D10" s="1222"/>
    </row>
    <row r="11" spans="1:11" x14ac:dyDescent="0.3">
      <c r="A11" s="243">
        <v>1</v>
      </c>
      <c r="B11" s="243">
        <v>2</v>
      </c>
      <c r="C11" s="244">
        <v>3</v>
      </c>
      <c r="D11" s="245">
        <v>4</v>
      </c>
      <c r="E11" s="223" t="s">
        <v>429</v>
      </c>
      <c r="F11" s="223" t="s">
        <v>371</v>
      </c>
      <c r="G11" s="223" t="s">
        <v>372</v>
      </c>
    </row>
    <row r="12" spans="1:11" customFormat="1" x14ac:dyDescent="0.3">
      <c r="A12" s="161">
        <v>1</v>
      </c>
      <c r="B12" s="116"/>
      <c r="C12" s="260"/>
      <c r="D12" s="521"/>
      <c r="E12" s="525"/>
      <c r="F12" s="220"/>
      <c r="G12" s="220">
        <f>D12-F12</f>
        <v>0</v>
      </c>
      <c r="H12" s="239"/>
      <c r="I12" s="261"/>
    </row>
    <row r="13" spans="1:11" customFormat="1" x14ac:dyDescent="0.3">
      <c r="A13" s="161"/>
      <c r="B13" s="116"/>
      <c r="C13" s="260"/>
      <c r="D13" s="521"/>
      <c r="E13" s="525"/>
      <c r="F13" s="220"/>
      <c r="G13" s="220">
        <f t="shared" ref="G13:G27" si="0">D13-F13</f>
        <v>0</v>
      </c>
      <c r="H13" s="239"/>
      <c r="I13" s="261"/>
    </row>
    <row r="14" spans="1:11" customFormat="1" x14ac:dyDescent="0.3">
      <c r="A14" s="161"/>
      <c r="B14" s="116"/>
      <c r="C14" s="260"/>
      <c r="D14" s="521"/>
      <c r="E14" s="525"/>
      <c r="F14" s="220"/>
      <c r="G14" s="220">
        <f t="shared" si="0"/>
        <v>0</v>
      </c>
      <c r="H14" s="239"/>
      <c r="I14" s="261"/>
    </row>
    <row r="15" spans="1:11" customFormat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x14ac:dyDescent="0.3">
      <c r="A28" s="161"/>
      <c r="B28" s="116"/>
      <c r="C28" s="260"/>
      <c r="D28" s="521"/>
      <c r="E28" s="525"/>
      <c r="F28" s="220"/>
      <c r="G28" s="220"/>
      <c r="H28" s="239"/>
      <c r="I28" s="261"/>
    </row>
    <row r="29" spans="1:9" ht="21" customHeight="1" x14ac:dyDescent="0.3">
      <c r="A29" s="235"/>
      <c r="B29" s="193" t="s">
        <v>364</v>
      </c>
      <c r="C29" s="231" t="s">
        <v>374</v>
      </c>
      <c r="D29" s="517">
        <f>SUM(D12:D28)</f>
        <v>0</v>
      </c>
      <c r="E29" s="223" t="s">
        <v>438</v>
      </c>
      <c r="F29" s="223">
        <f>SUM(F12)</f>
        <v>0</v>
      </c>
      <c r="G29" s="223">
        <f>SUM(G12)</f>
        <v>0</v>
      </c>
    </row>
    <row r="30" spans="1:9" ht="21" customHeight="1" x14ac:dyDescent="0.3">
      <c r="A30" s="544"/>
      <c r="B30" s="545"/>
      <c r="C30" s="546"/>
      <c r="D30" s="547"/>
      <c r="E30" s="548"/>
      <c r="F30" s="548"/>
      <c r="G30" s="548"/>
    </row>
    <row r="31" spans="1:9" s="102" customFormat="1" ht="18" customHeight="1" x14ac:dyDescent="0.3">
      <c r="A31" s="97" t="s">
        <v>541</v>
      </c>
      <c r="B31" s="84"/>
      <c r="C31" s="378"/>
      <c r="D31" s="604" t="s">
        <v>694</v>
      </c>
      <c r="E31" s="84"/>
      <c r="F31" s="181"/>
      <c r="G31" s="84"/>
    </row>
    <row r="32" spans="1:9" s="249" customFormat="1" ht="19.5" x14ac:dyDescent="0.3">
      <c r="A32" s="181"/>
      <c r="B32" s="389"/>
      <c r="C32" s="391" t="s">
        <v>171</v>
      </c>
      <c r="D32" s="391" t="s">
        <v>172</v>
      </c>
      <c r="E32" s="389"/>
      <c r="F32" s="181"/>
      <c r="G32" s="389"/>
    </row>
    <row r="33" spans="1:7" ht="15.75" x14ac:dyDescent="0.25">
      <c r="A33" s="389"/>
      <c r="B33" s="82"/>
      <c r="C33" s="82"/>
      <c r="D33" s="82"/>
      <c r="E33" s="82"/>
      <c r="F33" s="181"/>
      <c r="G33" s="82"/>
    </row>
    <row r="34" spans="1:7" x14ac:dyDescent="0.25">
      <c r="A34" s="97" t="s">
        <v>173</v>
      </c>
      <c r="B34" s="84"/>
      <c r="C34" s="378"/>
      <c r="D34" s="714" t="s">
        <v>742</v>
      </c>
      <c r="E34" s="84"/>
      <c r="F34" s="181"/>
      <c r="G34" s="84"/>
    </row>
    <row r="35" spans="1:7" ht="15" x14ac:dyDescent="0.25">
      <c r="B35" s="389"/>
      <c r="C35" s="391" t="s">
        <v>171</v>
      </c>
      <c r="D35" s="391" t="s">
        <v>172</v>
      </c>
      <c r="E35" s="389"/>
      <c r="F35" s="181"/>
      <c r="G35" s="389"/>
    </row>
    <row r="36" spans="1:7" x14ac:dyDescent="0.3">
      <c r="A36" s="102"/>
      <c r="B36" s="102"/>
      <c r="C36" s="102"/>
      <c r="D36" s="102"/>
      <c r="E36" s="102"/>
      <c r="F36" s="102"/>
      <c r="G36" s="102"/>
    </row>
    <row r="37" spans="1:7" ht="19.5" x14ac:dyDescent="0.3">
      <c r="A37" s="249"/>
      <c r="B37" s="249"/>
      <c r="C37" s="249"/>
      <c r="D37" s="249"/>
      <c r="E37" s="250"/>
      <c r="F37" s="250"/>
      <c r="G37" s="250"/>
    </row>
  </sheetData>
  <mergeCells count="5">
    <mergeCell ref="A3:D3"/>
    <mergeCell ref="A9:A10"/>
    <mergeCell ref="B9:B10"/>
    <mergeCell ref="C9:C10"/>
    <mergeCell ref="D9:D10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B28" sqref="B28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A33" sqref="A33:B3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651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88"/>
  <sheetViews>
    <sheetView view="pageBreakPreview" zoomScale="70" zoomScaleNormal="70" zoomScaleSheetLayoutView="70" workbookViewId="0">
      <selection activeCell="A5" sqref="A5:XFD5"/>
    </sheetView>
  </sheetViews>
  <sheetFormatPr defaultColWidth="8.85546875" defaultRowHeight="18.75" x14ac:dyDescent="0.3"/>
  <cols>
    <col min="1" max="1" width="5.7109375" style="102" customWidth="1"/>
    <col min="2" max="2" width="49.710937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6.140625" style="102" customWidth="1"/>
    <col min="7" max="8" width="21.28515625" style="102" customWidth="1"/>
    <col min="9" max="9" width="11.28515625" style="105" customWidth="1"/>
    <col min="10" max="10" width="26.42578125" style="102" customWidth="1"/>
    <col min="11" max="256" width="8.85546875" style="102"/>
    <col min="257" max="257" width="5.7109375" style="102" customWidth="1"/>
    <col min="258" max="258" width="49.710937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6.140625" style="102" customWidth="1"/>
    <col min="263" max="263" width="16.42578125" style="102" customWidth="1"/>
    <col min="264" max="264" width="27.7109375" style="102" customWidth="1"/>
    <col min="265" max="265" width="11.28515625" style="102" customWidth="1"/>
    <col min="266" max="266" width="26.42578125" style="102" customWidth="1"/>
    <col min="267" max="512" width="8.85546875" style="102"/>
    <col min="513" max="513" width="5.7109375" style="102" customWidth="1"/>
    <col min="514" max="514" width="49.710937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6.140625" style="102" customWidth="1"/>
    <col min="519" max="519" width="16.42578125" style="102" customWidth="1"/>
    <col min="520" max="520" width="27.7109375" style="102" customWidth="1"/>
    <col min="521" max="521" width="11.28515625" style="102" customWidth="1"/>
    <col min="522" max="522" width="26.42578125" style="102" customWidth="1"/>
    <col min="523" max="768" width="8.85546875" style="102"/>
    <col min="769" max="769" width="5.7109375" style="102" customWidth="1"/>
    <col min="770" max="770" width="49.710937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6.140625" style="102" customWidth="1"/>
    <col min="775" max="775" width="16.42578125" style="102" customWidth="1"/>
    <col min="776" max="776" width="27.7109375" style="102" customWidth="1"/>
    <col min="777" max="777" width="11.28515625" style="102" customWidth="1"/>
    <col min="778" max="778" width="26.42578125" style="102" customWidth="1"/>
    <col min="779" max="1024" width="8.85546875" style="102"/>
    <col min="1025" max="1025" width="5.7109375" style="102" customWidth="1"/>
    <col min="1026" max="1026" width="49.710937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6.140625" style="102" customWidth="1"/>
    <col min="1031" max="1031" width="16.42578125" style="102" customWidth="1"/>
    <col min="1032" max="1032" width="27.7109375" style="102" customWidth="1"/>
    <col min="1033" max="1033" width="11.28515625" style="102" customWidth="1"/>
    <col min="1034" max="1034" width="26.42578125" style="102" customWidth="1"/>
    <col min="1035" max="1280" width="8.85546875" style="102"/>
    <col min="1281" max="1281" width="5.7109375" style="102" customWidth="1"/>
    <col min="1282" max="1282" width="49.710937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6.140625" style="102" customWidth="1"/>
    <col min="1287" max="1287" width="16.42578125" style="102" customWidth="1"/>
    <col min="1288" max="1288" width="27.7109375" style="102" customWidth="1"/>
    <col min="1289" max="1289" width="11.28515625" style="102" customWidth="1"/>
    <col min="1290" max="1290" width="26.42578125" style="102" customWidth="1"/>
    <col min="1291" max="1536" width="8.85546875" style="102"/>
    <col min="1537" max="1537" width="5.7109375" style="102" customWidth="1"/>
    <col min="1538" max="1538" width="49.710937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6.140625" style="102" customWidth="1"/>
    <col min="1543" max="1543" width="16.42578125" style="102" customWidth="1"/>
    <col min="1544" max="1544" width="27.7109375" style="102" customWidth="1"/>
    <col min="1545" max="1545" width="11.28515625" style="102" customWidth="1"/>
    <col min="1546" max="1546" width="26.42578125" style="102" customWidth="1"/>
    <col min="1547" max="1792" width="8.85546875" style="102"/>
    <col min="1793" max="1793" width="5.7109375" style="102" customWidth="1"/>
    <col min="1794" max="1794" width="49.710937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6.140625" style="102" customWidth="1"/>
    <col min="1799" max="1799" width="16.42578125" style="102" customWidth="1"/>
    <col min="1800" max="1800" width="27.7109375" style="102" customWidth="1"/>
    <col min="1801" max="1801" width="11.28515625" style="102" customWidth="1"/>
    <col min="1802" max="1802" width="26.42578125" style="102" customWidth="1"/>
    <col min="1803" max="2048" width="8.85546875" style="102"/>
    <col min="2049" max="2049" width="5.7109375" style="102" customWidth="1"/>
    <col min="2050" max="2050" width="49.710937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6.140625" style="102" customWidth="1"/>
    <col min="2055" max="2055" width="16.42578125" style="102" customWidth="1"/>
    <col min="2056" max="2056" width="27.7109375" style="102" customWidth="1"/>
    <col min="2057" max="2057" width="11.28515625" style="102" customWidth="1"/>
    <col min="2058" max="2058" width="26.42578125" style="102" customWidth="1"/>
    <col min="2059" max="2304" width="8.85546875" style="102"/>
    <col min="2305" max="2305" width="5.7109375" style="102" customWidth="1"/>
    <col min="2306" max="2306" width="49.710937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6.140625" style="102" customWidth="1"/>
    <col min="2311" max="2311" width="16.42578125" style="102" customWidth="1"/>
    <col min="2312" max="2312" width="27.7109375" style="102" customWidth="1"/>
    <col min="2313" max="2313" width="11.28515625" style="102" customWidth="1"/>
    <col min="2314" max="2314" width="26.42578125" style="102" customWidth="1"/>
    <col min="2315" max="2560" width="8.85546875" style="102"/>
    <col min="2561" max="2561" width="5.7109375" style="102" customWidth="1"/>
    <col min="2562" max="2562" width="49.710937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6.140625" style="102" customWidth="1"/>
    <col min="2567" max="2567" width="16.42578125" style="102" customWidth="1"/>
    <col min="2568" max="2568" width="27.7109375" style="102" customWidth="1"/>
    <col min="2569" max="2569" width="11.28515625" style="102" customWidth="1"/>
    <col min="2570" max="2570" width="26.42578125" style="102" customWidth="1"/>
    <col min="2571" max="2816" width="8.85546875" style="102"/>
    <col min="2817" max="2817" width="5.7109375" style="102" customWidth="1"/>
    <col min="2818" max="2818" width="49.710937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6.140625" style="102" customWidth="1"/>
    <col min="2823" max="2823" width="16.42578125" style="102" customWidth="1"/>
    <col min="2824" max="2824" width="27.7109375" style="102" customWidth="1"/>
    <col min="2825" max="2825" width="11.28515625" style="102" customWidth="1"/>
    <col min="2826" max="2826" width="26.42578125" style="102" customWidth="1"/>
    <col min="2827" max="3072" width="8.85546875" style="102"/>
    <col min="3073" max="3073" width="5.7109375" style="102" customWidth="1"/>
    <col min="3074" max="3074" width="49.710937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6.140625" style="102" customWidth="1"/>
    <col min="3079" max="3079" width="16.42578125" style="102" customWidth="1"/>
    <col min="3080" max="3080" width="27.7109375" style="102" customWidth="1"/>
    <col min="3081" max="3081" width="11.28515625" style="102" customWidth="1"/>
    <col min="3082" max="3082" width="26.42578125" style="102" customWidth="1"/>
    <col min="3083" max="3328" width="8.85546875" style="102"/>
    <col min="3329" max="3329" width="5.7109375" style="102" customWidth="1"/>
    <col min="3330" max="3330" width="49.710937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6.140625" style="102" customWidth="1"/>
    <col min="3335" max="3335" width="16.42578125" style="102" customWidth="1"/>
    <col min="3336" max="3336" width="27.7109375" style="102" customWidth="1"/>
    <col min="3337" max="3337" width="11.28515625" style="102" customWidth="1"/>
    <col min="3338" max="3338" width="26.42578125" style="102" customWidth="1"/>
    <col min="3339" max="3584" width="8.85546875" style="102"/>
    <col min="3585" max="3585" width="5.7109375" style="102" customWidth="1"/>
    <col min="3586" max="3586" width="49.710937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6.140625" style="102" customWidth="1"/>
    <col min="3591" max="3591" width="16.42578125" style="102" customWidth="1"/>
    <col min="3592" max="3592" width="27.7109375" style="102" customWidth="1"/>
    <col min="3593" max="3593" width="11.28515625" style="102" customWidth="1"/>
    <col min="3594" max="3594" width="26.42578125" style="102" customWidth="1"/>
    <col min="3595" max="3840" width="8.85546875" style="102"/>
    <col min="3841" max="3841" width="5.7109375" style="102" customWidth="1"/>
    <col min="3842" max="3842" width="49.710937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6.140625" style="102" customWidth="1"/>
    <col min="3847" max="3847" width="16.42578125" style="102" customWidth="1"/>
    <col min="3848" max="3848" width="27.7109375" style="102" customWidth="1"/>
    <col min="3849" max="3849" width="11.28515625" style="102" customWidth="1"/>
    <col min="3850" max="3850" width="26.42578125" style="102" customWidth="1"/>
    <col min="3851" max="4096" width="8.85546875" style="102"/>
    <col min="4097" max="4097" width="5.7109375" style="102" customWidth="1"/>
    <col min="4098" max="4098" width="49.710937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6.140625" style="102" customWidth="1"/>
    <col min="4103" max="4103" width="16.42578125" style="102" customWidth="1"/>
    <col min="4104" max="4104" width="27.7109375" style="102" customWidth="1"/>
    <col min="4105" max="4105" width="11.28515625" style="102" customWidth="1"/>
    <col min="4106" max="4106" width="26.42578125" style="102" customWidth="1"/>
    <col min="4107" max="4352" width="8.85546875" style="102"/>
    <col min="4353" max="4353" width="5.7109375" style="102" customWidth="1"/>
    <col min="4354" max="4354" width="49.710937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6.140625" style="102" customWidth="1"/>
    <col min="4359" max="4359" width="16.42578125" style="102" customWidth="1"/>
    <col min="4360" max="4360" width="27.7109375" style="102" customWidth="1"/>
    <col min="4361" max="4361" width="11.28515625" style="102" customWidth="1"/>
    <col min="4362" max="4362" width="26.42578125" style="102" customWidth="1"/>
    <col min="4363" max="4608" width="8.85546875" style="102"/>
    <col min="4609" max="4609" width="5.7109375" style="102" customWidth="1"/>
    <col min="4610" max="4610" width="49.710937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6.140625" style="102" customWidth="1"/>
    <col min="4615" max="4615" width="16.42578125" style="102" customWidth="1"/>
    <col min="4616" max="4616" width="27.7109375" style="102" customWidth="1"/>
    <col min="4617" max="4617" width="11.28515625" style="102" customWidth="1"/>
    <col min="4618" max="4618" width="26.42578125" style="102" customWidth="1"/>
    <col min="4619" max="4864" width="8.85546875" style="102"/>
    <col min="4865" max="4865" width="5.7109375" style="102" customWidth="1"/>
    <col min="4866" max="4866" width="49.710937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6.140625" style="102" customWidth="1"/>
    <col min="4871" max="4871" width="16.42578125" style="102" customWidth="1"/>
    <col min="4872" max="4872" width="27.7109375" style="102" customWidth="1"/>
    <col min="4873" max="4873" width="11.28515625" style="102" customWidth="1"/>
    <col min="4874" max="4874" width="26.42578125" style="102" customWidth="1"/>
    <col min="4875" max="5120" width="8.85546875" style="102"/>
    <col min="5121" max="5121" width="5.7109375" style="102" customWidth="1"/>
    <col min="5122" max="5122" width="49.710937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6.140625" style="102" customWidth="1"/>
    <col min="5127" max="5127" width="16.42578125" style="102" customWidth="1"/>
    <col min="5128" max="5128" width="27.7109375" style="102" customWidth="1"/>
    <col min="5129" max="5129" width="11.28515625" style="102" customWidth="1"/>
    <col min="5130" max="5130" width="26.42578125" style="102" customWidth="1"/>
    <col min="5131" max="5376" width="8.85546875" style="102"/>
    <col min="5377" max="5377" width="5.7109375" style="102" customWidth="1"/>
    <col min="5378" max="5378" width="49.710937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6.140625" style="102" customWidth="1"/>
    <col min="5383" max="5383" width="16.42578125" style="102" customWidth="1"/>
    <col min="5384" max="5384" width="27.7109375" style="102" customWidth="1"/>
    <col min="5385" max="5385" width="11.28515625" style="102" customWidth="1"/>
    <col min="5386" max="5386" width="26.42578125" style="102" customWidth="1"/>
    <col min="5387" max="5632" width="8.85546875" style="102"/>
    <col min="5633" max="5633" width="5.7109375" style="102" customWidth="1"/>
    <col min="5634" max="5634" width="49.710937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6.140625" style="102" customWidth="1"/>
    <col min="5639" max="5639" width="16.42578125" style="102" customWidth="1"/>
    <col min="5640" max="5640" width="27.7109375" style="102" customWidth="1"/>
    <col min="5641" max="5641" width="11.28515625" style="102" customWidth="1"/>
    <col min="5642" max="5642" width="26.42578125" style="102" customWidth="1"/>
    <col min="5643" max="5888" width="8.85546875" style="102"/>
    <col min="5889" max="5889" width="5.7109375" style="102" customWidth="1"/>
    <col min="5890" max="5890" width="49.710937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6.140625" style="102" customWidth="1"/>
    <col min="5895" max="5895" width="16.42578125" style="102" customWidth="1"/>
    <col min="5896" max="5896" width="27.7109375" style="102" customWidth="1"/>
    <col min="5897" max="5897" width="11.28515625" style="102" customWidth="1"/>
    <col min="5898" max="5898" width="26.42578125" style="102" customWidth="1"/>
    <col min="5899" max="6144" width="8.85546875" style="102"/>
    <col min="6145" max="6145" width="5.7109375" style="102" customWidth="1"/>
    <col min="6146" max="6146" width="49.710937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6.140625" style="102" customWidth="1"/>
    <col min="6151" max="6151" width="16.42578125" style="102" customWidth="1"/>
    <col min="6152" max="6152" width="27.7109375" style="102" customWidth="1"/>
    <col min="6153" max="6153" width="11.28515625" style="102" customWidth="1"/>
    <col min="6154" max="6154" width="26.42578125" style="102" customWidth="1"/>
    <col min="6155" max="6400" width="8.85546875" style="102"/>
    <col min="6401" max="6401" width="5.7109375" style="102" customWidth="1"/>
    <col min="6402" max="6402" width="49.710937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6.140625" style="102" customWidth="1"/>
    <col min="6407" max="6407" width="16.42578125" style="102" customWidth="1"/>
    <col min="6408" max="6408" width="27.7109375" style="102" customWidth="1"/>
    <col min="6409" max="6409" width="11.28515625" style="102" customWidth="1"/>
    <col min="6410" max="6410" width="26.42578125" style="102" customWidth="1"/>
    <col min="6411" max="6656" width="8.85546875" style="102"/>
    <col min="6657" max="6657" width="5.7109375" style="102" customWidth="1"/>
    <col min="6658" max="6658" width="49.710937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6.140625" style="102" customWidth="1"/>
    <col min="6663" max="6663" width="16.42578125" style="102" customWidth="1"/>
    <col min="6664" max="6664" width="27.7109375" style="102" customWidth="1"/>
    <col min="6665" max="6665" width="11.28515625" style="102" customWidth="1"/>
    <col min="6666" max="6666" width="26.42578125" style="102" customWidth="1"/>
    <col min="6667" max="6912" width="8.85546875" style="102"/>
    <col min="6913" max="6913" width="5.7109375" style="102" customWidth="1"/>
    <col min="6914" max="6914" width="49.710937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6.140625" style="102" customWidth="1"/>
    <col min="6919" max="6919" width="16.42578125" style="102" customWidth="1"/>
    <col min="6920" max="6920" width="27.7109375" style="102" customWidth="1"/>
    <col min="6921" max="6921" width="11.28515625" style="102" customWidth="1"/>
    <col min="6922" max="6922" width="26.42578125" style="102" customWidth="1"/>
    <col min="6923" max="7168" width="8.85546875" style="102"/>
    <col min="7169" max="7169" width="5.7109375" style="102" customWidth="1"/>
    <col min="7170" max="7170" width="49.710937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6.140625" style="102" customWidth="1"/>
    <col min="7175" max="7175" width="16.42578125" style="102" customWidth="1"/>
    <col min="7176" max="7176" width="27.7109375" style="102" customWidth="1"/>
    <col min="7177" max="7177" width="11.28515625" style="102" customWidth="1"/>
    <col min="7178" max="7178" width="26.42578125" style="102" customWidth="1"/>
    <col min="7179" max="7424" width="8.85546875" style="102"/>
    <col min="7425" max="7425" width="5.7109375" style="102" customWidth="1"/>
    <col min="7426" max="7426" width="49.710937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6.140625" style="102" customWidth="1"/>
    <col min="7431" max="7431" width="16.42578125" style="102" customWidth="1"/>
    <col min="7432" max="7432" width="27.7109375" style="102" customWidth="1"/>
    <col min="7433" max="7433" width="11.28515625" style="102" customWidth="1"/>
    <col min="7434" max="7434" width="26.42578125" style="102" customWidth="1"/>
    <col min="7435" max="7680" width="8.85546875" style="102"/>
    <col min="7681" max="7681" width="5.7109375" style="102" customWidth="1"/>
    <col min="7682" max="7682" width="49.710937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6.140625" style="102" customWidth="1"/>
    <col min="7687" max="7687" width="16.42578125" style="102" customWidth="1"/>
    <col min="7688" max="7688" width="27.7109375" style="102" customWidth="1"/>
    <col min="7689" max="7689" width="11.28515625" style="102" customWidth="1"/>
    <col min="7690" max="7690" width="26.42578125" style="102" customWidth="1"/>
    <col min="7691" max="7936" width="8.85546875" style="102"/>
    <col min="7937" max="7937" width="5.7109375" style="102" customWidth="1"/>
    <col min="7938" max="7938" width="49.710937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6.140625" style="102" customWidth="1"/>
    <col min="7943" max="7943" width="16.42578125" style="102" customWidth="1"/>
    <col min="7944" max="7944" width="27.7109375" style="102" customWidth="1"/>
    <col min="7945" max="7945" width="11.28515625" style="102" customWidth="1"/>
    <col min="7946" max="7946" width="26.42578125" style="102" customWidth="1"/>
    <col min="7947" max="8192" width="8.85546875" style="102"/>
    <col min="8193" max="8193" width="5.7109375" style="102" customWidth="1"/>
    <col min="8194" max="8194" width="49.710937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6.140625" style="102" customWidth="1"/>
    <col min="8199" max="8199" width="16.42578125" style="102" customWidth="1"/>
    <col min="8200" max="8200" width="27.7109375" style="102" customWidth="1"/>
    <col min="8201" max="8201" width="11.28515625" style="102" customWidth="1"/>
    <col min="8202" max="8202" width="26.42578125" style="102" customWidth="1"/>
    <col min="8203" max="8448" width="8.85546875" style="102"/>
    <col min="8449" max="8449" width="5.7109375" style="102" customWidth="1"/>
    <col min="8450" max="8450" width="49.710937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6.140625" style="102" customWidth="1"/>
    <col min="8455" max="8455" width="16.42578125" style="102" customWidth="1"/>
    <col min="8456" max="8456" width="27.7109375" style="102" customWidth="1"/>
    <col min="8457" max="8457" width="11.28515625" style="102" customWidth="1"/>
    <col min="8458" max="8458" width="26.42578125" style="102" customWidth="1"/>
    <col min="8459" max="8704" width="8.85546875" style="102"/>
    <col min="8705" max="8705" width="5.7109375" style="102" customWidth="1"/>
    <col min="8706" max="8706" width="49.710937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6.140625" style="102" customWidth="1"/>
    <col min="8711" max="8711" width="16.42578125" style="102" customWidth="1"/>
    <col min="8712" max="8712" width="27.7109375" style="102" customWidth="1"/>
    <col min="8713" max="8713" width="11.28515625" style="102" customWidth="1"/>
    <col min="8714" max="8714" width="26.42578125" style="102" customWidth="1"/>
    <col min="8715" max="8960" width="8.85546875" style="102"/>
    <col min="8961" max="8961" width="5.7109375" style="102" customWidth="1"/>
    <col min="8962" max="8962" width="49.710937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6.140625" style="102" customWidth="1"/>
    <col min="8967" max="8967" width="16.42578125" style="102" customWidth="1"/>
    <col min="8968" max="8968" width="27.7109375" style="102" customWidth="1"/>
    <col min="8969" max="8969" width="11.28515625" style="102" customWidth="1"/>
    <col min="8970" max="8970" width="26.42578125" style="102" customWidth="1"/>
    <col min="8971" max="9216" width="8.85546875" style="102"/>
    <col min="9217" max="9217" width="5.7109375" style="102" customWidth="1"/>
    <col min="9218" max="9218" width="49.710937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6.140625" style="102" customWidth="1"/>
    <col min="9223" max="9223" width="16.42578125" style="102" customWidth="1"/>
    <col min="9224" max="9224" width="27.7109375" style="102" customWidth="1"/>
    <col min="9225" max="9225" width="11.28515625" style="102" customWidth="1"/>
    <col min="9226" max="9226" width="26.42578125" style="102" customWidth="1"/>
    <col min="9227" max="9472" width="8.85546875" style="102"/>
    <col min="9473" max="9473" width="5.7109375" style="102" customWidth="1"/>
    <col min="9474" max="9474" width="49.710937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6.140625" style="102" customWidth="1"/>
    <col min="9479" max="9479" width="16.42578125" style="102" customWidth="1"/>
    <col min="9480" max="9480" width="27.7109375" style="102" customWidth="1"/>
    <col min="9481" max="9481" width="11.28515625" style="102" customWidth="1"/>
    <col min="9482" max="9482" width="26.42578125" style="102" customWidth="1"/>
    <col min="9483" max="9728" width="8.85546875" style="102"/>
    <col min="9729" max="9729" width="5.7109375" style="102" customWidth="1"/>
    <col min="9730" max="9730" width="49.710937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6.140625" style="102" customWidth="1"/>
    <col min="9735" max="9735" width="16.42578125" style="102" customWidth="1"/>
    <col min="9736" max="9736" width="27.7109375" style="102" customWidth="1"/>
    <col min="9737" max="9737" width="11.28515625" style="102" customWidth="1"/>
    <col min="9738" max="9738" width="26.42578125" style="102" customWidth="1"/>
    <col min="9739" max="9984" width="8.85546875" style="102"/>
    <col min="9985" max="9985" width="5.7109375" style="102" customWidth="1"/>
    <col min="9986" max="9986" width="49.710937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6.140625" style="102" customWidth="1"/>
    <col min="9991" max="9991" width="16.42578125" style="102" customWidth="1"/>
    <col min="9992" max="9992" width="27.7109375" style="102" customWidth="1"/>
    <col min="9993" max="9993" width="11.28515625" style="102" customWidth="1"/>
    <col min="9994" max="9994" width="26.42578125" style="102" customWidth="1"/>
    <col min="9995" max="10240" width="8.85546875" style="102"/>
    <col min="10241" max="10241" width="5.7109375" style="102" customWidth="1"/>
    <col min="10242" max="10242" width="49.710937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6.140625" style="102" customWidth="1"/>
    <col min="10247" max="10247" width="16.42578125" style="102" customWidth="1"/>
    <col min="10248" max="10248" width="27.7109375" style="102" customWidth="1"/>
    <col min="10249" max="10249" width="11.28515625" style="102" customWidth="1"/>
    <col min="10250" max="10250" width="26.42578125" style="102" customWidth="1"/>
    <col min="10251" max="10496" width="8.85546875" style="102"/>
    <col min="10497" max="10497" width="5.7109375" style="102" customWidth="1"/>
    <col min="10498" max="10498" width="49.710937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6.140625" style="102" customWidth="1"/>
    <col min="10503" max="10503" width="16.42578125" style="102" customWidth="1"/>
    <col min="10504" max="10504" width="27.7109375" style="102" customWidth="1"/>
    <col min="10505" max="10505" width="11.28515625" style="102" customWidth="1"/>
    <col min="10506" max="10506" width="26.42578125" style="102" customWidth="1"/>
    <col min="10507" max="10752" width="8.85546875" style="102"/>
    <col min="10753" max="10753" width="5.7109375" style="102" customWidth="1"/>
    <col min="10754" max="10754" width="49.710937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6.140625" style="102" customWidth="1"/>
    <col min="10759" max="10759" width="16.42578125" style="102" customWidth="1"/>
    <col min="10760" max="10760" width="27.7109375" style="102" customWidth="1"/>
    <col min="10761" max="10761" width="11.28515625" style="102" customWidth="1"/>
    <col min="10762" max="10762" width="26.42578125" style="102" customWidth="1"/>
    <col min="10763" max="11008" width="8.85546875" style="102"/>
    <col min="11009" max="11009" width="5.7109375" style="102" customWidth="1"/>
    <col min="11010" max="11010" width="49.710937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6.140625" style="102" customWidth="1"/>
    <col min="11015" max="11015" width="16.42578125" style="102" customWidth="1"/>
    <col min="11016" max="11016" width="27.7109375" style="102" customWidth="1"/>
    <col min="11017" max="11017" width="11.28515625" style="102" customWidth="1"/>
    <col min="11018" max="11018" width="26.42578125" style="102" customWidth="1"/>
    <col min="11019" max="11264" width="8.85546875" style="102"/>
    <col min="11265" max="11265" width="5.7109375" style="102" customWidth="1"/>
    <col min="11266" max="11266" width="49.710937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6.140625" style="102" customWidth="1"/>
    <col min="11271" max="11271" width="16.42578125" style="102" customWidth="1"/>
    <col min="11272" max="11272" width="27.7109375" style="102" customWidth="1"/>
    <col min="11273" max="11273" width="11.28515625" style="102" customWidth="1"/>
    <col min="11274" max="11274" width="26.42578125" style="102" customWidth="1"/>
    <col min="11275" max="11520" width="8.85546875" style="102"/>
    <col min="11521" max="11521" width="5.7109375" style="102" customWidth="1"/>
    <col min="11522" max="11522" width="49.710937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6.140625" style="102" customWidth="1"/>
    <col min="11527" max="11527" width="16.42578125" style="102" customWidth="1"/>
    <col min="11528" max="11528" width="27.7109375" style="102" customWidth="1"/>
    <col min="11529" max="11529" width="11.28515625" style="102" customWidth="1"/>
    <col min="11530" max="11530" width="26.42578125" style="102" customWidth="1"/>
    <col min="11531" max="11776" width="8.85546875" style="102"/>
    <col min="11777" max="11777" width="5.7109375" style="102" customWidth="1"/>
    <col min="11778" max="11778" width="49.710937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6.140625" style="102" customWidth="1"/>
    <col min="11783" max="11783" width="16.42578125" style="102" customWidth="1"/>
    <col min="11784" max="11784" width="27.7109375" style="102" customWidth="1"/>
    <col min="11785" max="11785" width="11.28515625" style="102" customWidth="1"/>
    <col min="11786" max="11786" width="26.42578125" style="102" customWidth="1"/>
    <col min="11787" max="12032" width="8.85546875" style="102"/>
    <col min="12033" max="12033" width="5.7109375" style="102" customWidth="1"/>
    <col min="12034" max="12034" width="49.710937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6.140625" style="102" customWidth="1"/>
    <col min="12039" max="12039" width="16.42578125" style="102" customWidth="1"/>
    <col min="12040" max="12040" width="27.7109375" style="102" customWidth="1"/>
    <col min="12041" max="12041" width="11.28515625" style="102" customWidth="1"/>
    <col min="12042" max="12042" width="26.42578125" style="102" customWidth="1"/>
    <col min="12043" max="12288" width="8.85546875" style="102"/>
    <col min="12289" max="12289" width="5.7109375" style="102" customWidth="1"/>
    <col min="12290" max="12290" width="49.710937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6.140625" style="102" customWidth="1"/>
    <col min="12295" max="12295" width="16.42578125" style="102" customWidth="1"/>
    <col min="12296" max="12296" width="27.7109375" style="102" customWidth="1"/>
    <col min="12297" max="12297" width="11.28515625" style="102" customWidth="1"/>
    <col min="12298" max="12298" width="26.42578125" style="102" customWidth="1"/>
    <col min="12299" max="12544" width="8.85546875" style="102"/>
    <col min="12545" max="12545" width="5.7109375" style="102" customWidth="1"/>
    <col min="12546" max="12546" width="49.710937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6.140625" style="102" customWidth="1"/>
    <col min="12551" max="12551" width="16.42578125" style="102" customWidth="1"/>
    <col min="12552" max="12552" width="27.7109375" style="102" customWidth="1"/>
    <col min="12553" max="12553" width="11.28515625" style="102" customWidth="1"/>
    <col min="12554" max="12554" width="26.42578125" style="102" customWidth="1"/>
    <col min="12555" max="12800" width="8.85546875" style="102"/>
    <col min="12801" max="12801" width="5.7109375" style="102" customWidth="1"/>
    <col min="12802" max="12802" width="49.710937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6.140625" style="102" customWidth="1"/>
    <col min="12807" max="12807" width="16.42578125" style="102" customWidth="1"/>
    <col min="12808" max="12808" width="27.7109375" style="102" customWidth="1"/>
    <col min="12809" max="12809" width="11.28515625" style="102" customWidth="1"/>
    <col min="12810" max="12810" width="26.42578125" style="102" customWidth="1"/>
    <col min="12811" max="13056" width="8.85546875" style="102"/>
    <col min="13057" max="13057" width="5.7109375" style="102" customWidth="1"/>
    <col min="13058" max="13058" width="49.710937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6.140625" style="102" customWidth="1"/>
    <col min="13063" max="13063" width="16.42578125" style="102" customWidth="1"/>
    <col min="13064" max="13064" width="27.7109375" style="102" customWidth="1"/>
    <col min="13065" max="13065" width="11.28515625" style="102" customWidth="1"/>
    <col min="13066" max="13066" width="26.42578125" style="102" customWidth="1"/>
    <col min="13067" max="13312" width="8.85546875" style="102"/>
    <col min="13313" max="13313" width="5.7109375" style="102" customWidth="1"/>
    <col min="13314" max="13314" width="49.710937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6.140625" style="102" customWidth="1"/>
    <col min="13319" max="13319" width="16.42578125" style="102" customWidth="1"/>
    <col min="13320" max="13320" width="27.7109375" style="102" customWidth="1"/>
    <col min="13321" max="13321" width="11.28515625" style="102" customWidth="1"/>
    <col min="13322" max="13322" width="26.42578125" style="102" customWidth="1"/>
    <col min="13323" max="13568" width="8.85546875" style="102"/>
    <col min="13569" max="13569" width="5.7109375" style="102" customWidth="1"/>
    <col min="13570" max="13570" width="49.710937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6.140625" style="102" customWidth="1"/>
    <col min="13575" max="13575" width="16.42578125" style="102" customWidth="1"/>
    <col min="13576" max="13576" width="27.7109375" style="102" customWidth="1"/>
    <col min="13577" max="13577" width="11.28515625" style="102" customWidth="1"/>
    <col min="13578" max="13578" width="26.42578125" style="102" customWidth="1"/>
    <col min="13579" max="13824" width="8.85546875" style="102"/>
    <col min="13825" max="13825" width="5.7109375" style="102" customWidth="1"/>
    <col min="13826" max="13826" width="49.710937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6.140625" style="102" customWidth="1"/>
    <col min="13831" max="13831" width="16.42578125" style="102" customWidth="1"/>
    <col min="13832" max="13832" width="27.7109375" style="102" customWidth="1"/>
    <col min="13833" max="13833" width="11.28515625" style="102" customWidth="1"/>
    <col min="13834" max="13834" width="26.42578125" style="102" customWidth="1"/>
    <col min="13835" max="14080" width="8.85546875" style="102"/>
    <col min="14081" max="14081" width="5.7109375" style="102" customWidth="1"/>
    <col min="14082" max="14082" width="49.710937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6.140625" style="102" customWidth="1"/>
    <col min="14087" max="14087" width="16.42578125" style="102" customWidth="1"/>
    <col min="14088" max="14088" width="27.7109375" style="102" customWidth="1"/>
    <col min="14089" max="14089" width="11.28515625" style="102" customWidth="1"/>
    <col min="14090" max="14090" width="26.42578125" style="102" customWidth="1"/>
    <col min="14091" max="14336" width="8.85546875" style="102"/>
    <col min="14337" max="14337" width="5.7109375" style="102" customWidth="1"/>
    <col min="14338" max="14338" width="49.710937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6.140625" style="102" customWidth="1"/>
    <col min="14343" max="14343" width="16.42578125" style="102" customWidth="1"/>
    <col min="14344" max="14344" width="27.7109375" style="102" customWidth="1"/>
    <col min="14345" max="14345" width="11.28515625" style="102" customWidth="1"/>
    <col min="14346" max="14346" width="26.42578125" style="102" customWidth="1"/>
    <col min="14347" max="14592" width="8.85546875" style="102"/>
    <col min="14593" max="14593" width="5.7109375" style="102" customWidth="1"/>
    <col min="14594" max="14594" width="49.710937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6.140625" style="102" customWidth="1"/>
    <col min="14599" max="14599" width="16.42578125" style="102" customWidth="1"/>
    <col min="14600" max="14600" width="27.7109375" style="102" customWidth="1"/>
    <col min="14601" max="14601" width="11.28515625" style="102" customWidth="1"/>
    <col min="14602" max="14602" width="26.42578125" style="102" customWidth="1"/>
    <col min="14603" max="14848" width="8.85546875" style="102"/>
    <col min="14849" max="14849" width="5.7109375" style="102" customWidth="1"/>
    <col min="14850" max="14850" width="49.710937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6.140625" style="102" customWidth="1"/>
    <col min="14855" max="14855" width="16.42578125" style="102" customWidth="1"/>
    <col min="14856" max="14856" width="27.7109375" style="102" customWidth="1"/>
    <col min="14857" max="14857" width="11.28515625" style="102" customWidth="1"/>
    <col min="14858" max="14858" width="26.42578125" style="102" customWidth="1"/>
    <col min="14859" max="15104" width="8.85546875" style="102"/>
    <col min="15105" max="15105" width="5.7109375" style="102" customWidth="1"/>
    <col min="15106" max="15106" width="49.710937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6.140625" style="102" customWidth="1"/>
    <col min="15111" max="15111" width="16.42578125" style="102" customWidth="1"/>
    <col min="15112" max="15112" width="27.7109375" style="102" customWidth="1"/>
    <col min="15113" max="15113" width="11.28515625" style="102" customWidth="1"/>
    <col min="15114" max="15114" width="26.42578125" style="102" customWidth="1"/>
    <col min="15115" max="15360" width="8.85546875" style="102"/>
    <col min="15361" max="15361" width="5.7109375" style="102" customWidth="1"/>
    <col min="15362" max="15362" width="49.710937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6.140625" style="102" customWidth="1"/>
    <col min="15367" max="15367" width="16.42578125" style="102" customWidth="1"/>
    <col min="15368" max="15368" width="27.7109375" style="102" customWidth="1"/>
    <col min="15369" max="15369" width="11.28515625" style="102" customWidth="1"/>
    <col min="15370" max="15370" width="26.42578125" style="102" customWidth="1"/>
    <col min="15371" max="15616" width="8.85546875" style="102"/>
    <col min="15617" max="15617" width="5.7109375" style="102" customWidth="1"/>
    <col min="15618" max="15618" width="49.710937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6.140625" style="102" customWidth="1"/>
    <col min="15623" max="15623" width="16.42578125" style="102" customWidth="1"/>
    <col min="15624" max="15624" width="27.7109375" style="102" customWidth="1"/>
    <col min="15625" max="15625" width="11.28515625" style="102" customWidth="1"/>
    <col min="15626" max="15626" width="26.42578125" style="102" customWidth="1"/>
    <col min="15627" max="15872" width="8.85546875" style="102"/>
    <col min="15873" max="15873" width="5.7109375" style="102" customWidth="1"/>
    <col min="15874" max="15874" width="49.710937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6.140625" style="102" customWidth="1"/>
    <col min="15879" max="15879" width="16.42578125" style="102" customWidth="1"/>
    <col min="15880" max="15880" width="27.7109375" style="102" customWidth="1"/>
    <col min="15881" max="15881" width="11.28515625" style="102" customWidth="1"/>
    <col min="15882" max="15882" width="26.42578125" style="102" customWidth="1"/>
    <col min="15883" max="16128" width="8.85546875" style="102"/>
    <col min="16129" max="16129" width="5.7109375" style="102" customWidth="1"/>
    <col min="16130" max="16130" width="49.710937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6.140625" style="102" customWidth="1"/>
    <col min="16135" max="16135" width="16.42578125" style="102" customWidth="1"/>
    <col min="16136" max="16136" width="27.7109375" style="102" customWidth="1"/>
    <col min="16137" max="16137" width="11.28515625" style="102" customWidth="1"/>
    <col min="16138" max="16138" width="26.42578125" style="102" customWidth="1"/>
    <col min="16139" max="16384" width="8.85546875" style="102"/>
  </cols>
  <sheetData>
    <row r="1" spans="1:11" x14ac:dyDescent="0.3">
      <c r="E1" s="106"/>
      <c r="F1" s="372" t="s">
        <v>516</v>
      </c>
    </row>
    <row r="2" spans="1:11" ht="55.9" customHeight="1" x14ac:dyDescent="0.3">
      <c r="A2" s="1191" t="s">
        <v>622</v>
      </c>
      <c r="B2" s="1191"/>
      <c r="C2" s="1191"/>
      <c r="D2" s="1191"/>
      <c r="E2" s="1191"/>
      <c r="F2" s="1191"/>
    </row>
    <row r="3" spans="1:11" s="402" customFormat="1" ht="27" customHeight="1" x14ac:dyDescent="0.3">
      <c r="A3" s="410" t="s">
        <v>693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</row>
    <row r="4" spans="1:11" s="401" customFormat="1" ht="19.5" customHeight="1" x14ac:dyDescent="0.3">
      <c r="A4" s="411" t="s">
        <v>398</v>
      </c>
      <c r="B4" s="210"/>
      <c r="C4" s="210"/>
      <c r="D4" s="210"/>
      <c r="E4" s="210"/>
      <c r="F4" s="210"/>
      <c r="G4" s="210"/>
      <c r="H4" s="210"/>
      <c r="I4" s="210"/>
      <c r="J4" s="101"/>
      <c r="K4" s="101"/>
    </row>
    <row r="5" spans="1:11" ht="39.75" customHeight="1" x14ac:dyDescent="0.3">
      <c r="A5" s="1190" t="s">
        <v>675</v>
      </c>
      <c r="B5" s="1190"/>
      <c r="C5" s="1190"/>
      <c r="D5" s="1190"/>
      <c r="E5" s="1190"/>
      <c r="F5" s="412"/>
      <c r="G5" s="412"/>
      <c r="H5" s="412"/>
      <c r="I5" s="412"/>
      <c r="J5" s="138"/>
      <c r="K5" s="138"/>
    </row>
    <row r="6" spans="1:11" ht="17.25" customHeight="1" x14ac:dyDescent="0.3">
      <c r="A6" s="412" t="s">
        <v>350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x14ac:dyDescent="0.3">
      <c r="A7" s="107"/>
    </row>
    <row r="8" spans="1:11" ht="69" customHeight="1" x14ac:dyDescent="0.3">
      <c r="A8" s="108" t="s">
        <v>351</v>
      </c>
      <c r="B8" s="108" t="s">
        <v>366</v>
      </c>
      <c r="C8" s="109" t="s">
        <v>407</v>
      </c>
      <c r="D8" s="109" t="s">
        <v>408</v>
      </c>
      <c r="E8" s="109" t="s">
        <v>409</v>
      </c>
      <c r="F8" s="110" t="s">
        <v>369</v>
      </c>
    </row>
    <row r="9" spans="1:11" s="100" customFormat="1" ht="39" customHeight="1" x14ac:dyDescent="0.3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421" t="s">
        <v>402</v>
      </c>
      <c r="G9" s="140" t="s">
        <v>371</v>
      </c>
      <c r="H9" s="140" t="s">
        <v>372</v>
      </c>
      <c r="I9" s="105"/>
      <c r="J9" s="102"/>
      <c r="K9" s="102"/>
    </row>
    <row r="10" spans="1:11" ht="20.25" customHeight="1" x14ac:dyDescent="0.3">
      <c r="A10" s="161">
        <v>1</v>
      </c>
      <c r="B10" s="116" t="s">
        <v>410</v>
      </c>
      <c r="C10" s="117"/>
      <c r="D10" s="117"/>
      <c r="E10" s="118"/>
      <c r="F10" s="147"/>
      <c r="G10" s="144"/>
      <c r="H10" s="162">
        <f>F10-G10</f>
        <v>0</v>
      </c>
    </row>
    <row r="11" spans="1:11" s="153" customFormat="1" x14ac:dyDescent="0.3">
      <c r="A11" s="154"/>
      <c r="B11" s="119" t="s">
        <v>364</v>
      </c>
      <c r="C11" s="163" t="s">
        <v>374</v>
      </c>
      <c r="D11" s="163" t="s">
        <v>374</v>
      </c>
      <c r="E11" s="163" t="s">
        <v>374</v>
      </c>
      <c r="F11" s="150">
        <f>SUM(F10:F10)</f>
        <v>0</v>
      </c>
      <c r="G11" s="151">
        <f>SUM(G10:G10)</f>
        <v>0</v>
      </c>
      <c r="H11" s="151">
        <f>SUM(H10:H10)</f>
        <v>0</v>
      </c>
      <c r="I11" s="164"/>
    </row>
    <row r="12" spans="1:11" x14ac:dyDescent="0.3">
      <c r="B12" s="159"/>
      <c r="G12" s="160"/>
      <c r="H12" s="160"/>
    </row>
    <row r="13" spans="1:11" s="84" customFormat="1" ht="23.25" customHeight="1" x14ac:dyDescent="0.25">
      <c r="A13" s="97" t="s">
        <v>541</v>
      </c>
      <c r="C13" s="378"/>
      <c r="E13" s="604" t="s">
        <v>694</v>
      </c>
      <c r="F13" s="379"/>
      <c r="I13" s="415"/>
    </row>
    <row r="14" spans="1:11" s="389" customFormat="1" ht="12.75" x14ac:dyDescent="0.25">
      <c r="C14" s="391" t="s">
        <v>171</v>
      </c>
      <c r="E14" s="391" t="s">
        <v>172</v>
      </c>
      <c r="F14" s="393"/>
      <c r="I14" s="393"/>
    </row>
    <row r="15" spans="1:11" s="82" customFormat="1" ht="15.75" x14ac:dyDescent="0.25">
      <c r="F15" s="392"/>
      <c r="I15" s="392"/>
    </row>
    <row r="16" spans="1:11" s="84" customFormat="1" ht="23.25" customHeight="1" x14ac:dyDescent="0.25">
      <c r="A16" s="97" t="s">
        <v>173</v>
      </c>
      <c r="C16" s="378"/>
      <c r="E16" s="714" t="s">
        <v>742</v>
      </c>
      <c r="F16" s="379"/>
      <c r="I16" s="415"/>
    </row>
    <row r="17" spans="3:9" s="389" customFormat="1" ht="12.75" x14ac:dyDescent="0.25">
      <c r="C17" s="391" t="s">
        <v>171</v>
      </c>
      <c r="E17" s="391" t="s">
        <v>172</v>
      </c>
      <c r="F17" s="393"/>
      <c r="I17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E5"/>
  </mergeCells>
  <pageMargins left="0.31496062992125984" right="0.31496062992125984" top="0.35433070866141736" bottom="0.35433070866141736" header="0.31496062992125984" footer="0.31496062992125984"/>
  <pageSetup paperSize="9" scale="50" orientation="landscape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topLeftCell="A3" zoomScale="90" zoomScaleNormal="75" zoomScaleSheetLayoutView="90" workbookViewId="0">
      <selection activeCell="A33" sqref="A33:B3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652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8"/>
  <sheetViews>
    <sheetView view="pageBreakPreview" topLeftCell="A16" zoomScale="90" zoomScaleSheetLayoutView="90" workbookViewId="0">
      <selection activeCell="A33" sqref="A33:B3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/>
      <c r="C13" s="297"/>
      <c r="D13" s="298"/>
      <c r="E13" s="299"/>
      <c r="F13" s="246"/>
      <c r="G13" s="246"/>
      <c r="H13" s="246">
        <f>E13-G13</f>
        <v>0</v>
      </c>
      <c r="I13" s="290"/>
      <c r="K13" s="300"/>
    </row>
    <row r="14" spans="1:11" ht="18.75" x14ac:dyDescent="0.3">
      <c r="A14" s="271">
        <v>2</v>
      </c>
      <c r="B14" s="301"/>
      <c r="C14" s="297"/>
      <c r="D14" s="298"/>
      <c r="E14" s="299"/>
      <c r="F14" s="246"/>
      <c r="G14" s="246"/>
      <c r="H14" s="246">
        <f t="shared" ref="H14:H28" si="0">E14-G14</f>
        <v>0</v>
      </c>
      <c r="I14" s="290"/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si="0"/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0</v>
      </c>
      <c r="F30" s="223" t="s">
        <v>438</v>
      </c>
      <c r="G30" s="223">
        <f>SUM(G13:G29)</f>
        <v>0</v>
      </c>
      <c r="H30" s="223">
        <f>SUM(H13:H29)</f>
        <v>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8"/>
  <sheetViews>
    <sheetView view="pageBreakPreview" topLeftCell="A10" zoomScale="90" zoomScaleSheetLayoutView="90" workbookViewId="0">
      <selection activeCell="A33" sqref="A33:B3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661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/>
      <c r="C13" s="297"/>
      <c r="D13" s="298"/>
      <c r="E13" s="299"/>
      <c r="F13" s="246"/>
      <c r="G13" s="246"/>
      <c r="H13" s="246">
        <f>E13-G13</f>
        <v>0</v>
      </c>
      <c r="I13" s="290"/>
      <c r="K13" s="300"/>
    </row>
    <row r="14" spans="1:11" ht="18.75" x14ac:dyDescent="0.3">
      <c r="A14" s="271">
        <v>2</v>
      </c>
      <c r="B14" s="301"/>
      <c r="C14" s="297"/>
      <c r="D14" s="298"/>
      <c r="E14" s="299"/>
      <c r="F14" s="246"/>
      <c r="G14" s="246"/>
      <c r="H14" s="246">
        <f t="shared" ref="H14:H28" si="0">E14-G14</f>
        <v>0</v>
      </c>
      <c r="I14" s="290"/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si="0"/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0</v>
      </c>
      <c r="F30" s="223" t="s">
        <v>438</v>
      </c>
      <c r="G30" s="223">
        <f>SUM(G13:G29)</f>
        <v>0</v>
      </c>
      <c r="H30" s="223">
        <f>SUM(H13:H29)</f>
        <v>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8"/>
  <sheetViews>
    <sheetView view="pageBreakPreview" topLeftCell="A10" zoomScale="90" zoomScaleSheetLayoutView="90" workbookViewId="0">
      <selection activeCell="A33" sqref="A33:B3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662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/>
      <c r="C13" s="297"/>
      <c r="D13" s="298"/>
      <c r="E13" s="299"/>
      <c r="F13" s="246"/>
      <c r="G13" s="246"/>
      <c r="H13" s="246">
        <f>E13-G13</f>
        <v>0</v>
      </c>
      <c r="I13" s="290"/>
      <c r="K13" s="300"/>
    </row>
    <row r="14" spans="1:11" ht="18.75" x14ac:dyDescent="0.3">
      <c r="A14" s="271">
        <v>2</v>
      </c>
      <c r="B14" s="301"/>
      <c r="C14" s="297"/>
      <c r="D14" s="298"/>
      <c r="E14" s="299"/>
      <c r="F14" s="246"/>
      <c r="G14" s="246"/>
      <c r="H14" s="246">
        <f t="shared" ref="H14:H28" si="0">E14-G14</f>
        <v>0</v>
      </c>
      <c r="I14" s="290"/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si="0"/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0</v>
      </c>
      <c r="F30" s="223" t="s">
        <v>438</v>
      </c>
      <c r="G30" s="223">
        <f>SUM(G13:G29)</f>
        <v>0</v>
      </c>
      <c r="H30" s="223">
        <f>SUM(H13:H29)</f>
        <v>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92"/>
  <sheetViews>
    <sheetView view="pageBreakPreview" topLeftCell="A4" zoomScale="80" zoomScaleSheetLayoutView="80" workbookViewId="0">
      <selection activeCell="Q15" sqref="Q15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640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idden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1774000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52.5" customHeight="1" x14ac:dyDescent="0.3">
      <c r="A43" s="191"/>
      <c r="B43" s="225" t="s">
        <v>738</v>
      </c>
      <c r="C43" s="479">
        <v>1</v>
      </c>
      <c r="D43" s="474">
        <v>1774000</v>
      </c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hidden="1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hidden="1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hidden="1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hidden="1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hidden="1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hidden="1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hidden="1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hidden="1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hidden="1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hidden="1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hidden="1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hidden="1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hidden="1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hidden="1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hidden="1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hidden="1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hidden="1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hidden="1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hidden="1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hidden="1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1774000</v>
      </c>
      <c r="E82" s="483" t="s">
        <v>10</v>
      </c>
      <c r="F82" s="485">
        <f>F50+F41+F35+F12+F58</f>
        <v>0</v>
      </c>
      <c r="G82" s="470" t="s">
        <v>438</v>
      </c>
      <c r="H82" s="461">
        <f>SUM(H12:H81)</f>
        <v>0</v>
      </c>
      <c r="I82" s="461">
        <f>SUM(I12:I81)</f>
        <v>0</v>
      </c>
    </row>
    <row r="83" spans="1:9" x14ac:dyDescent="0.3">
      <c r="F83" s="194"/>
    </row>
    <row r="84" spans="1:9" x14ac:dyDescent="0.3">
      <c r="F84" s="194"/>
    </row>
    <row r="85" spans="1:9" x14ac:dyDescent="0.25">
      <c r="A85" s="97" t="s">
        <v>541</v>
      </c>
      <c r="B85" s="84"/>
      <c r="C85" s="84"/>
      <c r="D85" s="378"/>
      <c r="E85" s="84"/>
      <c r="F85" s="604" t="s">
        <v>694</v>
      </c>
      <c r="G85" s="84"/>
      <c r="H85" s="84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97" t="s">
        <v>173</v>
      </c>
      <c r="B88" s="84"/>
      <c r="C88" s="84"/>
      <c r="D88" s="378"/>
      <c r="E88" s="84"/>
      <c r="F88" s="714" t="s">
        <v>742</v>
      </c>
      <c r="G88" s="84"/>
      <c r="H88" s="84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A33" sqref="A33:B3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651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topLeftCell="A24" zoomScale="80" zoomScaleSheetLayoutView="80" workbookViewId="0">
      <selection activeCell="A33" sqref="A33:B3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643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x14ac:dyDescent="0.3">
      <c r="A35" s="495"/>
      <c r="B35" s="507"/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7"/>
  <sheetViews>
    <sheetView view="pageBreakPreview" zoomScale="70" zoomScaleSheetLayoutView="70" workbookViewId="0">
      <selection activeCell="A33" sqref="A33:B3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9.14062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9.14062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9.14062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9.14062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9.14062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9.14062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9.14062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9.14062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9.14062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9.14062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9.14062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9.14062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9.14062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9.14062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9.14062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9.14062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9.14062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9.14062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9.14062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9.14062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9.14062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9.14062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9.14062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9.14062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9.14062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9.14062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9.14062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9.14062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9.14062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9.14062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9.14062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9.14062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9.14062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9.14062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9.14062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9.14062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9.14062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9.14062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9.14062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9.14062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9.14062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9.14062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9.14062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9.14062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9.14062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9.14062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9.14062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9.14062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9.14062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9.14062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9.14062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9.14062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9.14062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9.14062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9.14062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9.14062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9.14062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9.14062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9.14062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9.14062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9.14062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9.14062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9.14062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9.14062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649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20"/>
      <c r="D10" s="1222"/>
    </row>
    <row r="11" spans="1:11" x14ac:dyDescent="0.3">
      <c r="A11" s="243">
        <v>1</v>
      </c>
      <c r="B11" s="243">
        <v>2</v>
      </c>
      <c r="C11" s="244">
        <v>3</v>
      </c>
      <c r="D11" s="245">
        <v>4</v>
      </c>
      <c r="E11" s="223" t="s">
        <v>429</v>
      </c>
      <c r="F11" s="223" t="s">
        <v>371</v>
      </c>
      <c r="G11" s="223" t="s">
        <v>372</v>
      </c>
    </row>
    <row r="12" spans="1:11" customFormat="1" x14ac:dyDescent="0.3">
      <c r="A12" s="161">
        <v>1</v>
      </c>
      <c r="B12" s="116"/>
      <c r="C12" s="260"/>
      <c r="D12" s="521"/>
      <c r="E12" s="525"/>
      <c r="F12" s="220"/>
      <c r="G12" s="220">
        <f>D12-F12</f>
        <v>0</v>
      </c>
      <c r="H12" s="239"/>
      <c r="I12" s="261"/>
    </row>
    <row r="13" spans="1:11" customFormat="1" x14ac:dyDescent="0.3">
      <c r="A13" s="161"/>
      <c r="B13" s="116"/>
      <c r="C13" s="260"/>
      <c r="D13" s="521"/>
      <c r="E13" s="525"/>
      <c r="F13" s="220"/>
      <c r="G13" s="220">
        <f t="shared" ref="G13:G27" si="0">D13-F13</f>
        <v>0</v>
      </c>
      <c r="H13" s="239"/>
      <c r="I13" s="261"/>
    </row>
    <row r="14" spans="1:11" customFormat="1" x14ac:dyDescent="0.3">
      <c r="A14" s="161"/>
      <c r="B14" s="116"/>
      <c r="C14" s="260"/>
      <c r="D14" s="521"/>
      <c r="E14" s="525"/>
      <c r="F14" s="220"/>
      <c r="G14" s="220">
        <f t="shared" si="0"/>
        <v>0</v>
      </c>
      <c r="H14" s="239"/>
      <c r="I14" s="261"/>
    </row>
    <row r="15" spans="1:11" customFormat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x14ac:dyDescent="0.3">
      <c r="A28" s="161"/>
      <c r="B28" s="116"/>
      <c r="C28" s="260"/>
      <c r="D28" s="521"/>
      <c r="E28" s="525"/>
      <c r="F28" s="220"/>
      <c r="G28" s="220"/>
      <c r="H28" s="239"/>
      <c r="I28" s="261"/>
    </row>
    <row r="29" spans="1:9" ht="21" customHeight="1" x14ac:dyDescent="0.3">
      <c r="A29" s="235"/>
      <c r="B29" s="193" t="s">
        <v>364</v>
      </c>
      <c r="C29" s="231" t="s">
        <v>374</v>
      </c>
      <c r="D29" s="517">
        <f>SUM(D12:D28)</f>
        <v>0</v>
      </c>
      <c r="E29" s="223" t="s">
        <v>438</v>
      </c>
      <c r="F29" s="223">
        <f>SUM(F12)</f>
        <v>0</v>
      </c>
      <c r="G29" s="223">
        <f>SUM(G12)</f>
        <v>0</v>
      </c>
    </row>
    <row r="30" spans="1:9" ht="21" customHeight="1" x14ac:dyDescent="0.3">
      <c r="A30" s="544"/>
      <c r="B30" s="545"/>
      <c r="C30" s="546"/>
      <c r="D30" s="547"/>
      <c r="E30" s="548"/>
      <c r="F30" s="548"/>
      <c r="G30" s="548"/>
    </row>
    <row r="31" spans="1:9" s="102" customFormat="1" ht="18" customHeight="1" x14ac:dyDescent="0.3">
      <c r="A31" s="97" t="s">
        <v>541</v>
      </c>
      <c r="B31" s="84"/>
      <c r="C31" s="378"/>
      <c r="D31" s="604" t="s">
        <v>694</v>
      </c>
      <c r="E31" s="84"/>
      <c r="F31" s="181"/>
      <c r="G31" s="84"/>
    </row>
    <row r="32" spans="1:9" s="249" customFormat="1" ht="19.5" x14ac:dyDescent="0.3">
      <c r="A32" s="181"/>
      <c r="B32" s="389"/>
      <c r="C32" s="391" t="s">
        <v>171</v>
      </c>
      <c r="D32" s="391" t="s">
        <v>172</v>
      </c>
      <c r="E32" s="389"/>
      <c r="F32" s="181"/>
      <c r="G32" s="389"/>
    </row>
    <row r="33" spans="1:7" ht="15.75" x14ac:dyDescent="0.25">
      <c r="A33" s="389"/>
      <c r="B33" s="82"/>
      <c r="C33" s="82"/>
      <c r="D33" s="82"/>
      <c r="E33" s="82"/>
      <c r="F33" s="181"/>
      <c r="G33" s="82"/>
    </row>
    <row r="34" spans="1:7" x14ac:dyDescent="0.25">
      <c r="A34" s="97" t="s">
        <v>173</v>
      </c>
      <c r="B34" s="84"/>
      <c r="C34" s="378"/>
      <c r="D34" s="714" t="s">
        <v>742</v>
      </c>
      <c r="E34" s="84"/>
      <c r="F34" s="181"/>
      <c r="G34" s="84"/>
    </row>
    <row r="35" spans="1:7" ht="15" x14ac:dyDescent="0.25">
      <c r="B35" s="389"/>
      <c r="C35" s="391" t="s">
        <v>171</v>
      </c>
      <c r="D35" s="391" t="s">
        <v>172</v>
      </c>
      <c r="E35" s="389"/>
      <c r="F35" s="181"/>
      <c r="G35" s="389"/>
    </row>
    <row r="36" spans="1:7" x14ac:dyDescent="0.3">
      <c r="A36" s="102"/>
      <c r="B36" s="102"/>
      <c r="C36" s="102"/>
      <c r="D36" s="102"/>
      <c r="E36" s="102"/>
      <c r="F36" s="102"/>
      <c r="G36" s="102"/>
    </row>
    <row r="37" spans="1:7" ht="19.5" x14ac:dyDescent="0.3">
      <c r="A37" s="249"/>
      <c r="B37" s="249"/>
      <c r="C37" s="249"/>
      <c r="D37" s="249"/>
      <c r="E37" s="250"/>
      <c r="F37" s="250"/>
      <c r="G37" s="250"/>
    </row>
  </sheetData>
  <mergeCells count="5">
    <mergeCell ref="A3:D3"/>
    <mergeCell ref="A9:A10"/>
    <mergeCell ref="B9:B10"/>
    <mergeCell ref="C9:C10"/>
    <mergeCell ref="D9:D10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topLeftCell="A18" zoomScale="80" zoomScaleSheetLayoutView="80" workbookViewId="0">
      <selection activeCell="A33" sqref="A33:B3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x14ac:dyDescent="0.3">
      <c r="A35" s="495"/>
      <c r="B35" s="507"/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4"/>
  <sheetViews>
    <sheetView view="pageBreakPreview" topLeftCell="A24" zoomScale="80" zoomScaleSheetLayoutView="80" workbookViewId="0">
      <selection activeCell="A33" sqref="A33:B33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643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x14ac:dyDescent="0.3">
      <c r="A35" s="495"/>
      <c r="B35" s="507"/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26"/>
  <sheetViews>
    <sheetView view="pageBreakPreview" zoomScale="60" workbookViewId="0">
      <selection activeCell="A6" sqref="A6:XFD6"/>
    </sheetView>
  </sheetViews>
  <sheetFormatPr defaultRowHeight="15" x14ac:dyDescent="0.25"/>
  <cols>
    <col min="1" max="1" width="8" style="181" customWidth="1"/>
    <col min="2" max="2" width="74.140625" style="181" customWidth="1"/>
    <col min="3" max="3" width="24.7109375" style="181" customWidth="1"/>
    <col min="4" max="5" width="34" style="181" customWidth="1"/>
    <col min="6" max="6" width="26.85546875" style="181" customWidth="1"/>
    <col min="7" max="8" width="21.5703125" style="181" customWidth="1"/>
    <col min="9" max="256" width="9.140625" style="181"/>
    <col min="257" max="257" width="8" style="181" customWidth="1"/>
    <col min="258" max="258" width="74.140625" style="181" customWidth="1"/>
    <col min="259" max="259" width="24.7109375" style="181" customWidth="1"/>
    <col min="260" max="261" width="34" style="181" customWidth="1"/>
    <col min="262" max="262" width="11.7109375" style="181" customWidth="1"/>
    <col min="263" max="512" width="9.140625" style="181"/>
    <col min="513" max="513" width="8" style="181" customWidth="1"/>
    <col min="514" max="514" width="74.140625" style="181" customWidth="1"/>
    <col min="515" max="515" width="24.7109375" style="181" customWidth="1"/>
    <col min="516" max="517" width="34" style="181" customWidth="1"/>
    <col min="518" max="518" width="11.7109375" style="181" customWidth="1"/>
    <col min="519" max="768" width="9.140625" style="181"/>
    <col min="769" max="769" width="8" style="181" customWidth="1"/>
    <col min="770" max="770" width="74.140625" style="181" customWidth="1"/>
    <col min="771" max="771" width="24.7109375" style="181" customWidth="1"/>
    <col min="772" max="773" width="34" style="181" customWidth="1"/>
    <col min="774" max="774" width="11.7109375" style="181" customWidth="1"/>
    <col min="775" max="1024" width="9.140625" style="181"/>
    <col min="1025" max="1025" width="8" style="181" customWidth="1"/>
    <col min="1026" max="1026" width="74.140625" style="181" customWidth="1"/>
    <col min="1027" max="1027" width="24.7109375" style="181" customWidth="1"/>
    <col min="1028" max="1029" width="34" style="181" customWidth="1"/>
    <col min="1030" max="1030" width="11.7109375" style="181" customWidth="1"/>
    <col min="1031" max="1280" width="9.140625" style="181"/>
    <col min="1281" max="1281" width="8" style="181" customWidth="1"/>
    <col min="1282" max="1282" width="74.140625" style="181" customWidth="1"/>
    <col min="1283" max="1283" width="24.7109375" style="181" customWidth="1"/>
    <col min="1284" max="1285" width="34" style="181" customWidth="1"/>
    <col min="1286" max="1286" width="11.7109375" style="181" customWidth="1"/>
    <col min="1287" max="1536" width="9.140625" style="181"/>
    <col min="1537" max="1537" width="8" style="181" customWidth="1"/>
    <col min="1538" max="1538" width="74.140625" style="181" customWidth="1"/>
    <col min="1539" max="1539" width="24.7109375" style="181" customWidth="1"/>
    <col min="1540" max="1541" width="34" style="181" customWidth="1"/>
    <col min="1542" max="1542" width="11.7109375" style="181" customWidth="1"/>
    <col min="1543" max="1792" width="9.140625" style="181"/>
    <col min="1793" max="1793" width="8" style="181" customWidth="1"/>
    <col min="1794" max="1794" width="74.140625" style="181" customWidth="1"/>
    <col min="1795" max="1795" width="24.7109375" style="181" customWidth="1"/>
    <col min="1796" max="1797" width="34" style="181" customWidth="1"/>
    <col min="1798" max="1798" width="11.7109375" style="181" customWidth="1"/>
    <col min="1799" max="2048" width="9.140625" style="181"/>
    <col min="2049" max="2049" width="8" style="181" customWidth="1"/>
    <col min="2050" max="2050" width="74.140625" style="181" customWidth="1"/>
    <col min="2051" max="2051" width="24.7109375" style="181" customWidth="1"/>
    <col min="2052" max="2053" width="34" style="181" customWidth="1"/>
    <col min="2054" max="2054" width="11.7109375" style="181" customWidth="1"/>
    <col min="2055" max="2304" width="9.140625" style="181"/>
    <col min="2305" max="2305" width="8" style="181" customWidth="1"/>
    <col min="2306" max="2306" width="74.140625" style="181" customWidth="1"/>
    <col min="2307" max="2307" width="24.7109375" style="181" customWidth="1"/>
    <col min="2308" max="2309" width="34" style="181" customWidth="1"/>
    <col min="2310" max="2310" width="11.7109375" style="181" customWidth="1"/>
    <col min="2311" max="2560" width="9.140625" style="181"/>
    <col min="2561" max="2561" width="8" style="181" customWidth="1"/>
    <col min="2562" max="2562" width="74.140625" style="181" customWidth="1"/>
    <col min="2563" max="2563" width="24.7109375" style="181" customWidth="1"/>
    <col min="2564" max="2565" width="34" style="181" customWidth="1"/>
    <col min="2566" max="2566" width="11.7109375" style="181" customWidth="1"/>
    <col min="2567" max="2816" width="9.140625" style="181"/>
    <col min="2817" max="2817" width="8" style="181" customWidth="1"/>
    <col min="2818" max="2818" width="74.140625" style="181" customWidth="1"/>
    <col min="2819" max="2819" width="24.7109375" style="181" customWidth="1"/>
    <col min="2820" max="2821" width="34" style="181" customWidth="1"/>
    <col min="2822" max="2822" width="11.7109375" style="181" customWidth="1"/>
    <col min="2823" max="3072" width="9.140625" style="181"/>
    <col min="3073" max="3073" width="8" style="181" customWidth="1"/>
    <col min="3074" max="3074" width="74.140625" style="181" customWidth="1"/>
    <col min="3075" max="3075" width="24.7109375" style="181" customWidth="1"/>
    <col min="3076" max="3077" width="34" style="181" customWidth="1"/>
    <col min="3078" max="3078" width="11.7109375" style="181" customWidth="1"/>
    <col min="3079" max="3328" width="9.140625" style="181"/>
    <col min="3329" max="3329" width="8" style="181" customWidth="1"/>
    <col min="3330" max="3330" width="74.140625" style="181" customWidth="1"/>
    <col min="3331" max="3331" width="24.7109375" style="181" customWidth="1"/>
    <col min="3332" max="3333" width="34" style="181" customWidth="1"/>
    <col min="3334" max="3334" width="11.7109375" style="181" customWidth="1"/>
    <col min="3335" max="3584" width="9.140625" style="181"/>
    <col min="3585" max="3585" width="8" style="181" customWidth="1"/>
    <col min="3586" max="3586" width="74.140625" style="181" customWidth="1"/>
    <col min="3587" max="3587" width="24.7109375" style="181" customWidth="1"/>
    <col min="3588" max="3589" width="34" style="181" customWidth="1"/>
    <col min="3590" max="3590" width="11.7109375" style="181" customWidth="1"/>
    <col min="3591" max="3840" width="9.140625" style="181"/>
    <col min="3841" max="3841" width="8" style="181" customWidth="1"/>
    <col min="3842" max="3842" width="74.140625" style="181" customWidth="1"/>
    <col min="3843" max="3843" width="24.7109375" style="181" customWidth="1"/>
    <col min="3844" max="3845" width="34" style="181" customWidth="1"/>
    <col min="3846" max="3846" width="11.7109375" style="181" customWidth="1"/>
    <col min="3847" max="4096" width="9.140625" style="181"/>
    <col min="4097" max="4097" width="8" style="181" customWidth="1"/>
    <col min="4098" max="4098" width="74.140625" style="181" customWidth="1"/>
    <col min="4099" max="4099" width="24.7109375" style="181" customWidth="1"/>
    <col min="4100" max="4101" width="34" style="181" customWidth="1"/>
    <col min="4102" max="4102" width="11.7109375" style="181" customWidth="1"/>
    <col min="4103" max="4352" width="9.140625" style="181"/>
    <col min="4353" max="4353" width="8" style="181" customWidth="1"/>
    <col min="4354" max="4354" width="74.140625" style="181" customWidth="1"/>
    <col min="4355" max="4355" width="24.7109375" style="181" customWidth="1"/>
    <col min="4356" max="4357" width="34" style="181" customWidth="1"/>
    <col min="4358" max="4358" width="11.7109375" style="181" customWidth="1"/>
    <col min="4359" max="4608" width="9.140625" style="181"/>
    <col min="4609" max="4609" width="8" style="181" customWidth="1"/>
    <col min="4610" max="4610" width="74.140625" style="181" customWidth="1"/>
    <col min="4611" max="4611" width="24.7109375" style="181" customWidth="1"/>
    <col min="4612" max="4613" width="34" style="181" customWidth="1"/>
    <col min="4614" max="4614" width="11.7109375" style="181" customWidth="1"/>
    <col min="4615" max="4864" width="9.140625" style="181"/>
    <col min="4865" max="4865" width="8" style="181" customWidth="1"/>
    <col min="4866" max="4866" width="74.140625" style="181" customWidth="1"/>
    <col min="4867" max="4867" width="24.7109375" style="181" customWidth="1"/>
    <col min="4868" max="4869" width="34" style="181" customWidth="1"/>
    <col min="4870" max="4870" width="11.7109375" style="181" customWidth="1"/>
    <col min="4871" max="5120" width="9.140625" style="181"/>
    <col min="5121" max="5121" width="8" style="181" customWidth="1"/>
    <col min="5122" max="5122" width="74.140625" style="181" customWidth="1"/>
    <col min="5123" max="5123" width="24.7109375" style="181" customWidth="1"/>
    <col min="5124" max="5125" width="34" style="181" customWidth="1"/>
    <col min="5126" max="5126" width="11.7109375" style="181" customWidth="1"/>
    <col min="5127" max="5376" width="9.140625" style="181"/>
    <col min="5377" max="5377" width="8" style="181" customWidth="1"/>
    <col min="5378" max="5378" width="74.140625" style="181" customWidth="1"/>
    <col min="5379" max="5379" width="24.7109375" style="181" customWidth="1"/>
    <col min="5380" max="5381" width="34" style="181" customWidth="1"/>
    <col min="5382" max="5382" width="11.7109375" style="181" customWidth="1"/>
    <col min="5383" max="5632" width="9.140625" style="181"/>
    <col min="5633" max="5633" width="8" style="181" customWidth="1"/>
    <col min="5634" max="5634" width="74.140625" style="181" customWidth="1"/>
    <col min="5635" max="5635" width="24.7109375" style="181" customWidth="1"/>
    <col min="5636" max="5637" width="34" style="181" customWidth="1"/>
    <col min="5638" max="5638" width="11.7109375" style="181" customWidth="1"/>
    <col min="5639" max="5888" width="9.140625" style="181"/>
    <col min="5889" max="5889" width="8" style="181" customWidth="1"/>
    <col min="5890" max="5890" width="74.140625" style="181" customWidth="1"/>
    <col min="5891" max="5891" width="24.7109375" style="181" customWidth="1"/>
    <col min="5892" max="5893" width="34" style="181" customWidth="1"/>
    <col min="5894" max="5894" width="11.7109375" style="181" customWidth="1"/>
    <col min="5895" max="6144" width="9.140625" style="181"/>
    <col min="6145" max="6145" width="8" style="181" customWidth="1"/>
    <col min="6146" max="6146" width="74.140625" style="181" customWidth="1"/>
    <col min="6147" max="6147" width="24.7109375" style="181" customWidth="1"/>
    <col min="6148" max="6149" width="34" style="181" customWidth="1"/>
    <col min="6150" max="6150" width="11.7109375" style="181" customWidth="1"/>
    <col min="6151" max="6400" width="9.140625" style="181"/>
    <col min="6401" max="6401" width="8" style="181" customWidth="1"/>
    <col min="6402" max="6402" width="74.140625" style="181" customWidth="1"/>
    <col min="6403" max="6403" width="24.7109375" style="181" customWidth="1"/>
    <col min="6404" max="6405" width="34" style="181" customWidth="1"/>
    <col min="6406" max="6406" width="11.7109375" style="181" customWidth="1"/>
    <col min="6407" max="6656" width="9.140625" style="181"/>
    <col min="6657" max="6657" width="8" style="181" customWidth="1"/>
    <col min="6658" max="6658" width="74.140625" style="181" customWidth="1"/>
    <col min="6659" max="6659" width="24.7109375" style="181" customWidth="1"/>
    <col min="6660" max="6661" width="34" style="181" customWidth="1"/>
    <col min="6662" max="6662" width="11.7109375" style="181" customWidth="1"/>
    <col min="6663" max="6912" width="9.140625" style="181"/>
    <col min="6913" max="6913" width="8" style="181" customWidth="1"/>
    <col min="6914" max="6914" width="74.140625" style="181" customWidth="1"/>
    <col min="6915" max="6915" width="24.7109375" style="181" customWidth="1"/>
    <col min="6916" max="6917" width="34" style="181" customWidth="1"/>
    <col min="6918" max="6918" width="11.7109375" style="181" customWidth="1"/>
    <col min="6919" max="7168" width="9.140625" style="181"/>
    <col min="7169" max="7169" width="8" style="181" customWidth="1"/>
    <col min="7170" max="7170" width="74.140625" style="181" customWidth="1"/>
    <col min="7171" max="7171" width="24.7109375" style="181" customWidth="1"/>
    <col min="7172" max="7173" width="34" style="181" customWidth="1"/>
    <col min="7174" max="7174" width="11.7109375" style="181" customWidth="1"/>
    <col min="7175" max="7424" width="9.140625" style="181"/>
    <col min="7425" max="7425" width="8" style="181" customWidth="1"/>
    <col min="7426" max="7426" width="74.140625" style="181" customWidth="1"/>
    <col min="7427" max="7427" width="24.7109375" style="181" customWidth="1"/>
    <col min="7428" max="7429" width="34" style="181" customWidth="1"/>
    <col min="7430" max="7430" width="11.7109375" style="181" customWidth="1"/>
    <col min="7431" max="7680" width="9.140625" style="181"/>
    <col min="7681" max="7681" width="8" style="181" customWidth="1"/>
    <col min="7682" max="7682" width="74.140625" style="181" customWidth="1"/>
    <col min="7683" max="7683" width="24.7109375" style="181" customWidth="1"/>
    <col min="7684" max="7685" width="34" style="181" customWidth="1"/>
    <col min="7686" max="7686" width="11.7109375" style="181" customWidth="1"/>
    <col min="7687" max="7936" width="9.140625" style="181"/>
    <col min="7937" max="7937" width="8" style="181" customWidth="1"/>
    <col min="7938" max="7938" width="74.140625" style="181" customWidth="1"/>
    <col min="7939" max="7939" width="24.7109375" style="181" customWidth="1"/>
    <col min="7940" max="7941" width="34" style="181" customWidth="1"/>
    <col min="7942" max="7942" width="11.7109375" style="181" customWidth="1"/>
    <col min="7943" max="8192" width="9.140625" style="181"/>
    <col min="8193" max="8193" width="8" style="181" customWidth="1"/>
    <col min="8194" max="8194" width="74.140625" style="181" customWidth="1"/>
    <col min="8195" max="8195" width="24.7109375" style="181" customWidth="1"/>
    <col min="8196" max="8197" width="34" style="181" customWidth="1"/>
    <col min="8198" max="8198" width="11.7109375" style="181" customWidth="1"/>
    <col min="8199" max="8448" width="9.140625" style="181"/>
    <col min="8449" max="8449" width="8" style="181" customWidth="1"/>
    <col min="8450" max="8450" width="74.140625" style="181" customWidth="1"/>
    <col min="8451" max="8451" width="24.7109375" style="181" customWidth="1"/>
    <col min="8452" max="8453" width="34" style="181" customWidth="1"/>
    <col min="8454" max="8454" width="11.7109375" style="181" customWidth="1"/>
    <col min="8455" max="8704" width="9.140625" style="181"/>
    <col min="8705" max="8705" width="8" style="181" customWidth="1"/>
    <col min="8706" max="8706" width="74.140625" style="181" customWidth="1"/>
    <col min="8707" max="8707" width="24.7109375" style="181" customWidth="1"/>
    <col min="8708" max="8709" width="34" style="181" customWidth="1"/>
    <col min="8710" max="8710" width="11.7109375" style="181" customWidth="1"/>
    <col min="8711" max="8960" width="9.140625" style="181"/>
    <col min="8961" max="8961" width="8" style="181" customWidth="1"/>
    <col min="8962" max="8962" width="74.140625" style="181" customWidth="1"/>
    <col min="8963" max="8963" width="24.7109375" style="181" customWidth="1"/>
    <col min="8964" max="8965" width="34" style="181" customWidth="1"/>
    <col min="8966" max="8966" width="11.7109375" style="181" customWidth="1"/>
    <col min="8967" max="9216" width="9.140625" style="181"/>
    <col min="9217" max="9217" width="8" style="181" customWidth="1"/>
    <col min="9218" max="9218" width="74.140625" style="181" customWidth="1"/>
    <col min="9219" max="9219" width="24.7109375" style="181" customWidth="1"/>
    <col min="9220" max="9221" width="34" style="181" customWidth="1"/>
    <col min="9222" max="9222" width="11.7109375" style="181" customWidth="1"/>
    <col min="9223" max="9472" width="9.140625" style="181"/>
    <col min="9473" max="9473" width="8" style="181" customWidth="1"/>
    <col min="9474" max="9474" width="74.140625" style="181" customWidth="1"/>
    <col min="9475" max="9475" width="24.7109375" style="181" customWidth="1"/>
    <col min="9476" max="9477" width="34" style="181" customWidth="1"/>
    <col min="9478" max="9478" width="11.7109375" style="181" customWidth="1"/>
    <col min="9479" max="9728" width="9.140625" style="181"/>
    <col min="9729" max="9729" width="8" style="181" customWidth="1"/>
    <col min="9730" max="9730" width="74.140625" style="181" customWidth="1"/>
    <col min="9731" max="9731" width="24.7109375" style="181" customWidth="1"/>
    <col min="9732" max="9733" width="34" style="181" customWidth="1"/>
    <col min="9734" max="9734" width="11.7109375" style="181" customWidth="1"/>
    <col min="9735" max="9984" width="9.140625" style="181"/>
    <col min="9985" max="9985" width="8" style="181" customWidth="1"/>
    <col min="9986" max="9986" width="74.140625" style="181" customWidth="1"/>
    <col min="9987" max="9987" width="24.7109375" style="181" customWidth="1"/>
    <col min="9988" max="9989" width="34" style="181" customWidth="1"/>
    <col min="9990" max="9990" width="11.7109375" style="181" customWidth="1"/>
    <col min="9991" max="10240" width="9.140625" style="181"/>
    <col min="10241" max="10241" width="8" style="181" customWidth="1"/>
    <col min="10242" max="10242" width="74.140625" style="181" customWidth="1"/>
    <col min="10243" max="10243" width="24.7109375" style="181" customWidth="1"/>
    <col min="10244" max="10245" width="34" style="181" customWidth="1"/>
    <col min="10246" max="10246" width="11.7109375" style="181" customWidth="1"/>
    <col min="10247" max="10496" width="9.140625" style="181"/>
    <col min="10497" max="10497" width="8" style="181" customWidth="1"/>
    <col min="10498" max="10498" width="74.140625" style="181" customWidth="1"/>
    <col min="10499" max="10499" width="24.7109375" style="181" customWidth="1"/>
    <col min="10500" max="10501" width="34" style="181" customWidth="1"/>
    <col min="10502" max="10502" width="11.7109375" style="181" customWidth="1"/>
    <col min="10503" max="10752" width="9.140625" style="181"/>
    <col min="10753" max="10753" width="8" style="181" customWidth="1"/>
    <col min="10754" max="10754" width="74.140625" style="181" customWidth="1"/>
    <col min="10755" max="10755" width="24.7109375" style="181" customWidth="1"/>
    <col min="10756" max="10757" width="34" style="181" customWidth="1"/>
    <col min="10758" max="10758" width="11.7109375" style="181" customWidth="1"/>
    <col min="10759" max="11008" width="9.140625" style="181"/>
    <col min="11009" max="11009" width="8" style="181" customWidth="1"/>
    <col min="11010" max="11010" width="74.140625" style="181" customWidth="1"/>
    <col min="11011" max="11011" width="24.7109375" style="181" customWidth="1"/>
    <col min="11012" max="11013" width="34" style="181" customWidth="1"/>
    <col min="11014" max="11014" width="11.7109375" style="181" customWidth="1"/>
    <col min="11015" max="11264" width="9.140625" style="181"/>
    <col min="11265" max="11265" width="8" style="181" customWidth="1"/>
    <col min="11266" max="11266" width="74.140625" style="181" customWidth="1"/>
    <col min="11267" max="11267" width="24.7109375" style="181" customWidth="1"/>
    <col min="11268" max="11269" width="34" style="181" customWidth="1"/>
    <col min="11270" max="11270" width="11.7109375" style="181" customWidth="1"/>
    <col min="11271" max="11520" width="9.140625" style="181"/>
    <col min="11521" max="11521" width="8" style="181" customWidth="1"/>
    <col min="11522" max="11522" width="74.140625" style="181" customWidth="1"/>
    <col min="11523" max="11523" width="24.7109375" style="181" customWidth="1"/>
    <col min="11524" max="11525" width="34" style="181" customWidth="1"/>
    <col min="11526" max="11526" width="11.7109375" style="181" customWidth="1"/>
    <col min="11527" max="11776" width="9.140625" style="181"/>
    <col min="11777" max="11777" width="8" style="181" customWidth="1"/>
    <col min="11778" max="11778" width="74.140625" style="181" customWidth="1"/>
    <col min="11779" max="11779" width="24.7109375" style="181" customWidth="1"/>
    <col min="11780" max="11781" width="34" style="181" customWidth="1"/>
    <col min="11782" max="11782" width="11.7109375" style="181" customWidth="1"/>
    <col min="11783" max="12032" width="9.140625" style="181"/>
    <col min="12033" max="12033" width="8" style="181" customWidth="1"/>
    <col min="12034" max="12034" width="74.140625" style="181" customWidth="1"/>
    <col min="12035" max="12035" width="24.7109375" style="181" customWidth="1"/>
    <col min="12036" max="12037" width="34" style="181" customWidth="1"/>
    <col min="12038" max="12038" width="11.7109375" style="181" customWidth="1"/>
    <col min="12039" max="12288" width="9.140625" style="181"/>
    <col min="12289" max="12289" width="8" style="181" customWidth="1"/>
    <col min="12290" max="12290" width="74.140625" style="181" customWidth="1"/>
    <col min="12291" max="12291" width="24.7109375" style="181" customWidth="1"/>
    <col min="12292" max="12293" width="34" style="181" customWidth="1"/>
    <col min="12294" max="12294" width="11.7109375" style="181" customWidth="1"/>
    <col min="12295" max="12544" width="9.140625" style="181"/>
    <col min="12545" max="12545" width="8" style="181" customWidth="1"/>
    <col min="12546" max="12546" width="74.140625" style="181" customWidth="1"/>
    <col min="12547" max="12547" width="24.7109375" style="181" customWidth="1"/>
    <col min="12548" max="12549" width="34" style="181" customWidth="1"/>
    <col min="12550" max="12550" width="11.7109375" style="181" customWidth="1"/>
    <col min="12551" max="12800" width="9.140625" style="181"/>
    <col min="12801" max="12801" width="8" style="181" customWidth="1"/>
    <col min="12802" max="12802" width="74.140625" style="181" customWidth="1"/>
    <col min="12803" max="12803" width="24.7109375" style="181" customWidth="1"/>
    <col min="12804" max="12805" width="34" style="181" customWidth="1"/>
    <col min="12806" max="12806" width="11.7109375" style="181" customWidth="1"/>
    <col min="12807" max="13056" width="9.140625" style="181"/>
    <col min="13057" max="13057" width="8" style="181" customWidth="1"/>
    <col min="13058" max="13058" width="74.140625" style="181" customWidth="1"/>
    <col min="13059" max="13059" width="24.7109375" style="181" customWidth="1"/>
    <col min="13060" max="13061" width="34" style="181" customWidth="1"/>
    <col min="13062" max="13062" width="11.7109375" style="181" customWidth="1"/>
    <col min="13063" max="13312" width="9.140625" style="181"/>
    <col min="13313" max="13313" width="8" style="181" customWidth="1"/>
    <col min="13314" max="13314" width="74.140625" style="181" customWidth="1"/>
    <col min="13315" max="13315" width="24.7109375" style="181" customWidth="1"/>
    <col min="13316" max="13317" width="34" style="181" customWidth="1"/>
    <col min="13318" max="13318" width="11.7109375" style="181" customWidth="1"/>
    <col min="13319" max="13568" width="9.140625" style="181"/>
    <col min="13569" max="13569" width="8" style="181" customWidth="1"/>
    <col min="13570" max="13570" width="74.140625" style="181" customWidth="1"/>
    <col min="13571" max="13571" width="24.7109375" style="181" customWidth="1"/>
    <col min="13572" max="13573" width="34" style="181" customWidth="1"/>
    <col min="13574" max="13574" width="11.7109375" style="181" customWidth="1"/>
    <col min="13575" max="13824" width="9.140625" style="181"/>
    <col min="13825" max="13825" width="8" style="181" customWidth="1"/>
    <col min="13826" max="13826" width="74.140625" style="181" customWidth="1"/>
    <col min="13827" max="13827" width="24.7109375" style="181" customWidth="1"/>
    <col min="13828" max="13829" width="34" style="181" customWidth="1"/>
    <col min="13830" max="13830" width="11.7109375" style="181" customWidth="1"/>
    <col min="13831" max="14080" width="9.140625" style="181"/>
    <col min="14081" max="14081" width="8" style="181" customWidth="1"/>
    <col min="14082" max="14082" width="74.140625" style="181" customWidth="1"/>
    <col min="14083" max="14083" width="24.7109375" style="181" customWidth="1"/>
    <col min="14084" max="14085" width="34" style="181" customWidth="1"/>
    <col min="14086" max="14086" width="11.7109375" style="181" customWidth="1"/>
    <col min="14087" max="14336" width="9.140625" style="181"/>
    <col min="14337" max="14337" width="8" style="181" customWidth="1"/>
    <col min="14338" max="14338" width="74.140625" style="181" customWidth="1"/>
    <col min="14339" max="14339" width="24.7109375" style="181" customWidth="1"/>
    <col min="14340" max="14341" width="34" style="181" customWidth="1"/>
    <col min="14342" max="14342" width="11.7109375" style="181" customWidth="1"/>
    <col min="14343" max="14592" width="9.140625" style="181"/>
    <col min="14593" max="14593" width="8" style="181" customWidth="1"/>
    <col min="14594" max="14594" width="74.140625" style="181" customWidth="1"/>
    <col min="14595" max="14595" width="24.7109375" style="181" customWidth="1"/>
    <col min="14596" max="14597" width="34" style="181" customWidth="1"/>
    <col min="14598" max="14598" width="11.7109375" style="181" customWidth="1"/>
    <col min="14599" max="14848" width="9.140625" style="181"/>
    <col min="14849" max="14849" width="8" style="181" customWidth="1"/>
    <col min="14850" max="14850" width="74.140625" style="181" customWidth="1"/>
    <col min="14851" max="14851" width="24.7109375" style="181" customWidth="1"/>
    <col min="14852" max="14853" width="34" style="181" customWidth="1"/>
    <col min="14854" max="14854" width="11.7109375" style="181" customWidth="1"/>
    <col min="14855" max="15104" width="9.140625" style="181"/>
    <col min="15105" max="15105" width="8" style="181" customWidth="1"/>
    <col min="15106" max="15106" width="74.140625" style="181" customWidth="1"/>
    <col min="15107" max="15107" width="24.7109375" style="181" customWidth="1"/>
    <col min="15108" max="15109" width="34" style="181" customWidth="1"/>
    <col min="15110" max="15110" width="11.7109375" style="181" customWidth="1"/>
    <col min="15111" max="15360" width="9.140625" style="181"/>
    <col min="15361" max="15361" width="8" style="181" customWidth="1"/>
    <col min="15362" max="15362" width="74.140625" style="181" customWidth="1"/>
    <col min="15363" max="15363" width="24.7109375" style="181" customWidth="1"/>
    <col min="15364" max="15365" width="34" style="181" customWidth="1"/>
    <col min="15366" max="15366" width="11.7109375" style="181" customWidth="1"/>
    <col min="15367" max="15616" width="9.140625" style="181"/>
    <col min="15617" max="15617" width="8" style="181" customWidth="1"/>
    <col min="15618" max="15618" width="74.140625" style="181" customWidth="1"/>
    <col min="15619" max="15619" width="24.7109375" style="181" customWidth="1"/>
    <col min="15620" max="15621" width="34" style="181" customWidth="1"/>
    <col min="15622" max="15622" width="11.7109375" style="181" customWidth="1"/>
    <col min="15623" max="15872" width="9.140625" style="181"/>
    <col min="15873" max="15873" width="8" style="181" customWidth="1"/>
    <col min="15874" max="15874" width="74.140625" style="181" customWidth="1"/>
    <col min="15875" max="15875" width="24.7109375" style="181" customWidth="1"/>
    <col min="15876" max="15877" width="34" style="181" customWidth="1"/>
    <col min="15878" max="15878" width="11.7109375" style="181" customWidth="1"/>
    <col min="15879" max="16128" width="9.140625" style="181"/>
    <col min="16129" max="16129" width="8" style="181" customWidth="1"/>
    <col min="16130" max="16130" width="74.140625" style="181" customWidth="1"/>
    <col min="16131" max="16131" width="24.7109375" style="181" customWidth="1"/>
    <col min="16132" max="16133" width="34" style="181" customWidth="1"/>
    <col min="16134" max="16134" width="11.7109375" style="181" customWidth="1"/>
    <col min="16135" max="16384" width="9.140625" style="181"/>
  </cols>
  <sheetData>
    <row r="1" spans="1:11" ht="18.75" x14ac:dyDescent="0.25">
      <c r="D1" s="182"/>
      <c r="E1" s="372" t="s">
        <v>519</v>
      </c>
    </row>
    <row r="3" spans="1:11" s="184" customFormat="1" ht="28.9" customHeight="1" x14ac:dyDescent="0.3">
      <c r="A3" s="1197" t="s">
        <v>632</v>
      </c>
      <c r="B3" s="1198"/>
      <c r="C3" s="1198"/>
      <c r="D3" s="1198"/>
      <c r="E3" s="183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5.75" x14ac:dyDescent="0.25">
      <c r="B8" s="185"/>
    </row>
    <row r="9" spans="1:11" ht="18.75" customHeight="1" x14ac:dyDescent="0.25">
      <c r="A9" s="1199" t="s">
        <v>351</v>
      </c>
      <c r="B9" s="1199" t="s">
        <v>366</v>
      </c>
      <c r="C9" s="1199" t="s">
        <v>422</v>
      </c>
      <c r="D9" s="1199" t="s">
        <v>423</v>
      </c>
      <c r="E9" s="1199" t="s">
        <v>178</v>
      </c>
    </row>
    <row r="10" spans="1:11" ht="75" customHeight="1" x14ac:dyDescent="0.25">
      <c r="A10" s="1199"/>
      <c r="B10" s="1199"/>
      <c r="C10" s="1199"/>
      <c r="D10" s="1199"/>
      <c r="E10" s="1199"/>
    </row>
    <row r="11" spans="1:11" ht="18.75" x14ac:dyDescent="0.3">
      <c r="A11" s="189">
        <v>1</v>
      </c>
      <c r="B11" s="189">
        <v>2</v>
      </c>
      <c r="C11" s="189">
        <v>3</v>
      </c>
      <c r="D11" s="189">
        <v>4</v>
      </c>
      <c r="E11" s="189" t="s">
        <v>424</v>
      </c>
      <c r="F11" s="452" t="s">
        <v>429</v>
      </c>
      <c r="G11" s="445" t="s">
        <v>371</v>
      </c>
      <c r="H11" s="445" t="s">
        <v>372</v>
      </c>
    </row>
    <row r="12" spans="1:11" ht="18.75" x14ac:dyDescent="0.3">
      <c r="A12" s="1196" t="s">
        <v>550</v>
      </c>
      <c r="B12" s="1196"/>
      <c r="C12" s="1196"/>
      <c r="D12" s="1196"/>
      <c r="E12" s="1196"/>
      <c r="F12" s="452"/>
      <c r="G12" s="445"/>
      <c r="H12" s="445"/>
    </row>
    <row r="13" spans="1:11" ht="18.75" x14ac:dyDescent="0.3">
      <c r="A13" s="453" t="s">
        <v>425</v>
      </c>
      <c r="B13" s="449"/>
      <c r="C13" s="466"/>
      <c r="D13" s="467"/>
      <c r="E13" s="467"/>
      <c r="F13" s="468"/>
      <c r="G13" s="444"/>
      <c r="H13" s="462">
        <f>E13-G13</f>
        <v>0</v>
      </c>
    </row>
    <row r="14" spans="1:11" ht="18.75" x14ac:dyDescent="0.3">
      <c r="A14" s="455"/>
      <c r="B14" s="449"/>
      <c r="C14" s="466"/>
      <c r="D14" s="467"/>
      <c r="E14" s="467"/>
      <c r="F14" s="468"/>
      <c r="G14" s="444"/>
      <c r="H14" s="462">
        <f>E14-G14</f>
        <v>0</v>
      </c>
    </row>
    <row r="15" spans="1:11" s="184" customFormat="1" ht="18.75" x14ac:dyDescent="0.3">
      <c r="A15" s="456"/>
      <c r="B15" s="451" t="s">
        <v>364</v>
      </c>
      <c r="C15" s="469" t="s">
        <v>374</v>
      </c>
      <c r="D15" s="469" t="s">
        <v>374</v>
      </c>
      <c r="E15" s="461"/>
      <c r="F15" s="470" t="s">
        <v>462</v>
      </c>
      <c r="G15" s="461">
        <f>SUM(G13:G14)</f>
        <v>0</v>
      </c>
      <c r="H15" s="461">
        <f>SUM(H13:H14)</f>
        <v>0</v>
      </c>
    </row>
    <row r="16" spans="1:11" ht="18.75" x14ac:dyDescent="0.3">
      <c r="A16" s="1196" t="s">
        <v>551</v>
      </c>
      <c r="B16" s="1196"/>
      <c r="C16" s="1196"/>
      <c r="D16" s="1196"/>
      <c r="E16" s="1196"/>
      <c r="F16" s="446"/>
      <c r="G16" s="446"/>
      <c r="H16" s="446"/>
    </row>
    <row r="17" spans="1:9" ht="18.75" x14ac:dyDescent="0.3">
      <c r="A17" s="453" t="s">
        <v>425</v>
      </c>
      <c r="B17" s="449"/>
      <c r="C17" s="466"/>
      <c r="D17" s="467"/>
      <c r="E17" s="467"/>
      <c r="F17" s="468"/>
      <c r="G17" s="444"/>
      <c r="H17" s="462">
        <f>E17-G17</f>
        <v>0</v>
      </c>
    </row>
    <row r="18" spans="1:9" ht="18.75" x14ac:dyDescent="0.3">
      <c r="A18" s="455"/>
      <c r="B18" s="449"/>
      <c r="C18" s="466"/>
      <c r="D18" s="467"/>
      <c r="E18" s="467"/>
      <c r="F18" s="468"/>
      <c r="G18" s="444"/>
      <c r="H18" s="462">
        <f>E18-G18</f>
        <v>0</v>
      </c>
    </row>
    <row r="19" spans="1:9" s="184" customFormat="1" ht="18.75" x14ac:dyDescent="0.3">
      <c r="A19" s="456"/>
      <c r="B19" s="451" t="s">
        <v>364</v>
      </c>
      <c r="C19" s="469" t="s">
        <v>374</v>
      </c>
      <c r="D19" s="469" t="s">
        <v>374</v>
      </c>
      <c r="E19" s="461"/>
      <c r="F19" s="470" t="s">
        <v>462</v>
      </c>
      <c r="G19" s="461">
        <f>SUM(G17:G18)</f>
        <v>0</v>
      </c>
      <c r="H19" s="461">
        <f>SUM(H17:H18)</f>
        <v>0</v>
      </c>
    </row>
    <row r="20" spans="1:9" ht="18.75" x14ac:dyDescent="0.3">
      <c r="F20" s="464" t="s">
        <v>552</v>
      </c>
      <c r="G20" s="465">
        <f>G15+G19</f>
        <v>0</v>
      </c>
      <c r="H20" s="465">
        <f>H15+H19</f>
        <v>0</v>
      </c>
    </row>
    <row r="21" spans="1:9" x14ac:dyDescent="0.25">
      <c r="D21" s="194"/>
      <c r="E21" s="194"/>
    </row>
    <row r="22" spans="1:9" s="84" customFormat="1" ht="23.25" customHeight="1" x14ac:dyDescent="0.25">
      <c r="A22" s="97" t="s">
        <v>541</v>
      </c>
      <c r="C22" s="378"/>
      <c r="E22" s="604" t="s">
        <v>694</v>
      </c>
      <c r="I22" s="415"/>
    </row>
    <row r="23" spans="1:9" s="389" customFormat="1" ht="12.75" x14ac:dyDescent="0.25">
      <c r="C23" s="391" t="s">
        <v>171</v>
      </c>
      <c r="E23" s="391" t="s">
        <v>172</v>
      </c>
      <c r="I23" s="393"/>
    </row>
    <row r="24" spans="1:9" s="82" customFormat="1" ht="15.75" x14ac:dyDescent="0.25">
      <c r="I24" s="392"/>
    </row>
    <row r="25" spans="1:9" s="84" customFormat="1" ht="23.25" customHeight="1" x14ac:dyDescent="0.25">
      <c r="A25" s="97" t="s">
        <v>173</v>
      </c>
      <c r="C25" s="378"/>
      <c r="E25" s="714" t="s">
        <v>742</v>
      </c>
      <c r="I25" s="415"/>
    </row>
    <row r="26" spans="1:9" s="389" customFormat="1" ht="12.75" x14ac:dyDescent="0.25">
      <c r="C26" s="391" t="s">
        <v>171</v>
      </c>
      <c r="E26" s="391" t="s">
        <v>172</v>
      </c>
      <c r="I26" s="393"/>
    </row>
  </sheetData>
  <mergeCells count="9">
    <mergeCell ref="A12:E12"/>
    <mergeCell ref="A16:E16"/>
    <mergeCell ref="A3:D3"/>
    <mergeCell ref="A9:A10"/>
    <mergeCell ref="B9:B10"/>
    <mergeCell ref="C9:C10"/>
    <mergeCell ref="D9:D10"/>
    <mergeCell ref="E9:E10"/>
    <mergeCell ref="A6:E6"/>
  </mergeCells>
  <pageMargins left="0.70866141732283472" right="0.2" top="0.42" bottom="0.37" header="0.31496062992125984" footer="0.31496062992125984"/>
  <pageSetup paperSize="9" scale="77" orientation="landscape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zoomScale="90" zoomScaleNormal="75" zoomScaleSheetLayoutView="90" workbookViewId="0">
      <selection activeCell="A33" sqref="A33:B3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topLeftCell="A4" zoomScale="90" zoomScaleNormal="75" zoomScaleSheetLayoutView="90" workbookViewId="0">
      <selection activeCell="A33" sqref="A33:B3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652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8"/>
  <sheetViews>
    <sheetView view="pageBreakPreview" topLeftCell="A10" zoomScale="90" zoomScaleSheetLayoutView="90" workbookViewId="0">
      <selection activeCell="A33" sqref="A33:B3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/>
      <c r="C13" s="297"/>
      <c r="D13" s="298"/>
      <c r="E13" s="299"/>
      <c r="F13" s="246"/>
      <c r="G13" s="246"/>
      <c r="H13" s="246">
        <f>E13-G13</f>
        <v>0</v>
      </c>
      <c r="I13" s="290"/>
      <c r="K13" s="300"/>
    </row>
    <row r="14" spans="1:11" ht="18.75" x14ac:dyDescent="0.3">
      <c r="A14" s="271">
        <v>2</v>
      </c>
      <c r="B14" s="301"/>
      <c r="C14" s="297"/>
      <c r="D14" s="298"/>
      <c r="E14" s="299"/>
      <c r="F14" s="246"/>
      <c r="G14" s="246"/>
      <c r="H14" s="246">
        <f t="shared" ref="H14:H28" si="0">E14-G14</f>
        <v>0</v>
      </c>
      <c r="I14" s="290"/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si="0"/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0</v>
      </c>
      <c r="F30" s="223" t="s">
        <v>438</v>
      </c>
      <c r="G30" s="223">
        <f>SUM(G13:G29)</f>
        <v>0</v>
      </c>
      <c r="H30" s="223">
        <f>SUM(H13:H29)</f>
        <v>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8"/>
  <sheetViews>
    <sheetView view="pageBreakPreview" topLeftCell="A10" zoomScale="90" zoomScaleSheetLayoutView="90" workbookViewId="0">
      <selection activeCell="A33" sqref="A33:B3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662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/>
      <c r="C13" s="297"/>
      <c r="D13" s="298"/>
      <c r="E13" s="299"/>
      <c r="F13" s="246"/>
      <c r="G13" s="246"/>
      <c r="H13" s="246">
        <f>E13-G13</f>
        <v>0</v>
      </c>
      <c r="I13" s="290"/>
      <c r="K13" s="300"/>
    </row>
    <row r="14" spans="1:11" ht="18.75" x14ac:dyDescent="0.3">
      <c r="A14" s="271">
        <v>2</v>
      </c>
      <c r="B14" s="301"/>
      <c r="C14" s="297"/>
      <c r="D14" s="298"/>
      <c r="E14" s="299"/>
      <c r="F14" s="246"/>
      <c r="G14" s="246"/>
      <c r="H14" s="246">
        <f t="shared" ref="H14:H28" si="0">E14-G14</f>
        <v>0</v>
      </c>
      <c r="I14" s="290"/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si="0"/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0</v>
      </c>
      <c r="F30" s="223" t="s">
        <v>438</v>
      </c>
      <c r="G30" s="223">
        <f>SUM(G13:G29)</f>
        <v>0</v>
      </c>
      <c r="H30" s="223">
        <f>SUM(H13:H29)</f>
        <v>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77"/>
  <sheetViews>
    <sheetView view="pageBreakPreview" topLeftCell="A10" zoomScale="90" zoomScaleNormal="75" zoomScaleSheetLayoutView="90" workbookViewId="0">
      <selection activeCell="A33" sqref="A33:B33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258"/>
      <c r="C11" s="161"/>
      <c r="D11" s="518"/>
      <c r="E11" s="519"/>
      <c r="F11" s="220"/>
      <c r="G11" s="220"/>
      <c r="H11" s="220">
        <f>E11-G11</f>
        <v>0</v>
      </c>
      <c r="I11" s="259"/>
    </row>
    <row r="12" spans="1:11" ht="18.75" x14ac:dyDescent="0.3">
      <c r="A12" s="161">
        <v>2</v>
      </c>
      <c r="B12" s="116"/>
      <c r="C12" s="260"/>
      <c r="D12" s="422"/>
      <c r="E12" s="520"/>
      <c r="F12" s="220"/>
      <c r="G12" s="220"/>
      <c r="H12" s="220">
        <f>E12-G12</f>
        <v>0</v>
      </c>
      <c r="I12" s="261"/>
    </row>
    <row r="13" spans="1:11" ht="18.75" x14ac:dyDescent="0.3">
      <c r="A13" s="161">
        <v>3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x14ac:dyDescent="0.3">
      <c r="A14" s="161">
        <v>4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x14ac:dyDescent="0.3">
      <c r="A15" s="161"/>
      <c r="B15" s="116"/>
      <c r="C15" s="260"/>
      <c r="D15" s="422"/>
      <c r="E15" s="520"/>
      <c r="F15" s="220"/>
      <c r="G15" s="220"/>
      <c r="H15" s="220">
        <f t="shared" ref="H15:H18" si="0">E15-G15</f>
        <v>0</v>
      </c>
      <c r="I15" s="261"/>
    </row>
    <row r="16" spans="1:11" ht="18.75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0</v>
      </c>
      <c r="F20" s="223" t="s">
        <v>438</v>
      </c>
      <c r="G20" s="223">
        <f>SUM(G11:G19)</f>
        <v>0</v>
      </c>
      <c r="H20" s="223">
        <f>SUM(H11:H19)</f>
        <v>0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1">
    <mergeCell ref="A3:E3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6"/>
  <sheetViews>
    <sheetView view="pageBreakPreview" topLeftCell="A7" zoomScale="70" zoomScaleSheetLayoutView="70" workbookViewId="0">
      <selection activeCell="A33" sqref="A33:B3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28.85546875" style="267" customWidth="1"/>
    <col min="5" max="7" width="24.42578125" style="267" customWidth="1"/>
    <col min="8" max="8" width="13.85546875" style="267" customWidth="1"/>
    <col min="9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28.85546875" style="267" customWidth="1"/>
    <col min="261" max="263" width="24.42578125" style="267" customWidth="1"/>
    <col min="264" max="264" width="13.85546875" style="267" customWidth="1"/>
    <col min="265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28.85546875" style="267" customWidth="1"/>
    <col min="517" max="519" width="24.42578125" style="267" customWidth="1"/>
    <col min="520" max="520" width="13.85546875" style="267" customWidth="1"/>
    <col min="521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28.85546875" style="267" customWidth="1"/>
    <col min="773" max="775" width="24.42578125" style="267" customWidth="1"/>
    <col min="776" max="776" width="13.85546875" style="267" customWidth="1"/>
    <col min="777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28.85546875" style="267" customWidth="1"/>
    <col min="1029" max="1031" width="24.42578125" style="267" customWidth="1"/>
    <col min="1032" max="1032" width="13.85546875" style="267" customWidth="1"/>
    <col min="1033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28.85546875" style="267" customWidth="1"/>
    <col min="1285" max="1287" width="24.42578125" style="267" customWidth="1"/>
    <col min="1288" max="1288" width="13.85546875" style="267" customWidth="1"/>
    <col min="1289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28.85546875" style="267" customWidth="1"/>
    <col min="1541" max="1543" width="24.42578125" style="267" customWidth="1"/>
    <col min="1544" max="1544" width="13.85546875" style="267" customWidth="1"/>
    <col min="1545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28.85546875" style="267" customWidth="1"/>
    <col min="1797" max="1799" width="24.42578125" style="267" customWidth="1"/>
    <col min="1800" max="1800" width="13.85546875" style="267" customWidth="1"/>
    <col min="1801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28.85546875" style="267" customWidth="1"/>
    <col min="2053" max="2055" width="24.42578125" style="267" customWidth="1"/>
    <col min="2056" max="2056" width="13.85546875" style="267" customWidth="1"/>
    <col min="2057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28.85546875" style="267" customWidth="1"/>
    <col min="2309" max="2311" width="24.42578125" style="267" customWidth="1"/>
    <col min="2312" max="2312" width="13.85546875" style="267" customWidth="1"/>
    <col min="2313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28.85546875" style="267" customWidth="1"/>
    <col min="2565" max="2567" width="24.42578125" style="267" customWidth="1"/>
    <col min="2568" max="2568" width="13.85546875" style="267" customWidth="1"/>
    <col min="2569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28.85546875" style="267" customWidth="1"/>
    <col min="2821" max="2823" width="24.42578125" style="267" customWidth="1"/>
    <col min="2824" max="2824" width="13.85546875" style="267" customWidth="1"/>
    <col min="2825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28.85546875" style="267" customWidth="1"/>
    <col min="3077" max="3079" width="24.42578125" style="267" customWidth="1"/>
    <col min="3080" max="3080" width="13.85546875" style="267" customWidth="1"/>
    <col min="3081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28.85546875" style="267" customWidth="1"/>
    <col min="3333" max="3335" width="24.42578125" style="267" customWidth="1"/>
    <col min="3336" max="3336" width="13.85546875" style="267" customWidth="1"/>
    <col min="3337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28.85546875" style="267" customWidth="1"/>
    <col min="3589" max="3591" width="24.42578125" style="267" customWidth="1"/>
    <col min="3592" max="3592" width="13.85546875" style="267" customWidth="1"/>
    <col min="3593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28.85546875" style="267" customWidth="1"/>
    <col min="3845" max="3847" width="24.42578125" style="267" customWidth="1"/>
    <col min="3848" max="3848" width="13.85546875" style="267" customWidth="1"/>
    <col min="3849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28.85546875" style="267" customWidth="1"/>
    <col min="4101" max="4103" width="24.42578125" style="267" customWidth="1"/>
    <col min="4104" max="4104" width="13.85546875" style="267" customWidth="1"/>
    <col min="4105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28.85546875" style="267" customWidth="1"/>
    <col min="4357" max="4359" width="24.42578125" style="267" customWidth="1"/>
    <col min="4360" max="4360" width="13.85546875" style="267" customWidth="1"/>
    <col min="4361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28.85546875" style="267" customWidth="1"/>
    <col min="4613" max="4615" width="24.42578125" style="267" customWidth="1"/>
    <col min="4616" max="4616" width="13.85546875" style="267" customWidth="1"/>
    <col min="4617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28.85546875" style="267" customWidth="1"/>
    <col min="4869" max="4871" width="24.42578125" style="267" customWidth="1"/>
    <col min="4872" max="4872" width="13.85546875" style="267" customWidth="1"/>
    <col min="4873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28.85546875" style="267" customWidth="1"/>
    <col min="5125" max="5127" width="24.42578125" style="267" customWidth="1"/>
    <col min="5128" max="5128" width="13.85546875" style="267" customWidth="1"/>
    <col min="5129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28.85546875" style="267" customWidth="1"/>
    <col min="5381" max="5383" width="24.42578125" style="267" customWidth="1"/>
    <col min="5384" max="5384" width="13.85546875" style="267" customWidth="1"/>
    <col min="5385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28.85546875" style="267" customWidth="1"/>
    <col min="5637" max="5639" width="24.42578125" style="267" customWidth="1"/>
    <col min="5640" max="5640" width="13.85546875" style="267" customWidth="1"/>
    <col min="5641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28.85546875" style="267" customWidth="1"/>
    <col min="5893" max="5895" width="24.42578125" style="267" customWidth="1"/>
    <col min="5896" max="5896" width="13.85546875" style="267" customWidth="1"/>
    <col min="5897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28.85546875" style="267" customWidth="1"/>
    <col min="6149" max="6151" width="24.42578125" style="267" customWidth="1"/>
    <col min="6152" max="6152" width="13.85546875" style="267" customWidth="1"/>
    <col min="6153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28.85546875" style="267" customWidth="1"/>
    <col min="6405" max="6407" width="24.42578125" style="267" customWidth="1"/>
    <col min="6408" max="6408" width="13.85546875" style="267" customWidth="1"/>
    <col min="6409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28.85546875" style="267" customWidth="1"/>
    <col min="6661" max="6663" width="24.42578125" style="267" customWidth="1"/>
    <col min="6664" max="6664" width="13.85546875" style="267" customWidth="1"/>
    <col min="6665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28.85546875" style="267" customWidth="1"/>
    <col min="6917" max="6919" width="24.42578125" style="267" customWidth="1"/>
    <col min="6920" max="6920" width="13.85546875" style="267" customWidth="1"/>
    <col min="6921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28.85546875" style="267" customWidth="1"/>
    <col min="7173" max="7175" width="24.42578125" style="267" customWidth="1"/>
    <col min="7176" max="7176" width="13.85546875" style="267" customWidth="1"/>
    <col min="7177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28.85546875" style="267" customWidth="1"/>
    <col min="7429" max="7431" width="24.42578125" style="267" customWidth="1"/>
    <col min="7432" max="7432" width="13.85546875" style="267" customWidth="1"/>
    <col min="7433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28.85546875" style="267" customWidth="1"/>
    <col min="7685" max="7687" width="24.42578125" style="267" customWidth="1"/>
    <col min="7688" max="7688" width="13.85546875" style="267" customWidth="1"/>
    <col min="7689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28.85546875" style="267" customWidth="1"/>
    <col min="7941" max="7943" width="24.42578125" style="267" customWidth="1"/>
    <col min="7944" max="7944" width="13.85546875" style="267" customWidth="1"/>
    <col min="7945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28.85546875" style="267" customWidth="1"/>
    <col min="8197" max="8199" width="24.42578125" style="267" customWidth="1"/>
    <col min="8200" max="8200" width="13.85546875" style="267" customWidth="1"/>
    <col min="8201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28.85546875" style="267" customWidth="1"/>
    <col min="8453" max="8455" width="24.42578125" style="267" customWidth="1"/>
    <col min="8456" max="8456" width="13.85546875" style="267" customWidth="1"/>
    <col min="8457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28.85546875" style="267" customWidth="1"/>
    <col min="8709" max="8711" width="24.42578125" style="267" customWidth="1"/>
    <col min="8712" max="8712" width="13.85546875" style="267" customWidth="1"/>
    <col min="8713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28.85546875" style="267" customWidth="1"/>
    <col min="8965" max="8967" width="24.42578125" style="267" customWidth="1"/>
    <col min="8968" max="8968" width="13.85546875" style="267" customWidth="1"/>
    <col min="8969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28.85546875" style="267" customWidth="1"/>
    <col min="9221" max="9223" width="24.42578125" style="267" customWidth="1"/>
    <col min="9224" max="9224" width="13.85546875" style="267" customWidth="1"/>
    <col min="9225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28.85546875" style="267" customWidth="1"/>
    <col min="9477" max="9479" width="24.42578125" style="267" customWidth="1"/>
    <col min="9480" max="9480" width="13.85546875" style="267" customWidth="1"/>
    <col min="9481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28.85546875" style="267" customWidth="1"/>
    <col min="9733" max="9735" width="24.42578125" style="267" customWidth="1"/>
    <col min="9736" max="9736" width="13.85546875" style="267" customWidth="1"/>
    <col min="9737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28.85546875" style="267" customWidth="1"/>
    <col min="9989" max="9991" width="24.42578125" style="267" customWidth="1"/>
    <col min="9992" max="9992" width="13.85546875" style="267" customWidth="1"/>
    <col min="9993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28.85546875" style="267" customWidth="1"/>
    <col min="10245" max="10247" width="24.42578125" style="267" customWidth="1"/>
    <col min="10248" max="10248" width="13.85546875" style="267" customWidth="1"/>
    <col min="10249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28.85546875" style="267" customWidth="1"/>
    <col min="10501" max="10503" width="24.42578125" style="267" customWidth="1"/>
    <col min="10504" max="10504" width="13.85546875" style="267" customWidth="1"/>
    <col min="10505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28.85546875" style="267" customWidth="1"/>
    <col min="10757" max="10759" width="24.42578125" style="267" customWidth="1"/>
    <col min="10760" max="10760" width="13.85546875" style="267" customWidth="1"/>
    <col min="10761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28.85546875" style="267" customWidth="1"/>
    <col min="11013" max="11015" width="24.42578125" style="267" customWidth="1"/>
    <col min="11016" max="11016" width="13.85546875" style="267" customWidth="1"/>
    <col min="11017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28.85546875" style="267" customWidth="1"/>
    <col min="11269" max="11271" width="24.42578125" style="267" customWidth="1"/>
    <col min="11272" max="11272" width="13.85546875" style="267" customWidth="1"/>
    <col min="11273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28.85546875" style="267" customWidth="1"/>
    <col min="11525" max="11527" width="24.42578125" style="267" customWidth="1"/>
    <col min="11528" max="11528" width="13.85546875" style="267" customWidth="1"/>
    <col min="11529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28.85546875" style="267" customWidth="1"/>
    <col min="11781" max="11783" width="24.42578125" style="267" customWidth="1"/>
    <col min="11784" max="11784" width="13.85546875" style="267" customWidth="1"/>
    <col min="11785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28.85546875" style="267" customWidth="1"/>
    <col min="12037" max="12039" width="24.42578125" style="267" customWidth="1"/>
    <col min="12040" max="12040" width="13.85546875" style="267" customWidth="1"/>
    <col min="12041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28.85546875" style="267" customWidth="1"/>
    <col min="12293" max="12295" width="24.42578125" style="267" customWidth="1"/>
    <col min="12296" max="12296" width="13.85546875" style="267" customWidth="1"/>
    <col min="12297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28.85546875" style="267" customWidth="1"/>
    <col min="12549" max="12551" width="24.42578125" style="267" customWidth="1"/>
    <col min="12552" max="12552" width="13.85546875" style="267" customWidth="1"/>
    <col min="12553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28.85546875" style="267" customWidth="1"/>
    <col min="12805" max="12807" width="24.42578125" style="267" customWidth="1"/>
    <col min="12808" max="12808" width="13.85546875" style="267" customWidth="1"/>
    <col min="12809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28.85546875" style="267" customWidth="1"/>
    <col min="13061" max="13063" width="24.42578125" style="267" customWidth="1"/>
    <col min="13064" max="13064" width="13.85546875" style="267" customWidth="1"/>
    <col min="13065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28.85546875" style="267" customWidth="1"/>
    <col min="13317" max="13319" width="24.42578125" style="267" customWidth="1"/>
    <col min="13320" max="13320" width="13.85546875" style="267" customWidth="1"/>
    <col min="13321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28.85546875" style="267" customWidth="1"/>
    <col min="13573" max="13575" width="24.42578125" style="267" customWidth="1"/>
    <col min="13576" max="13576" width="13.85546875" style="267" customWidth="1"/>
    <col min="13577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28.85546875" style="267" customWidth="1"/>
    <col min="13829" max="13831" width="24.42578125" style="267" customWidth="1"/>
    <col min="13832" max="13832" width="13.85546875" style="267" customWidth="1"/>
    <col min="13833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28.85546875" style="267" customWidth="1"/>
    <col min="14085" max="14087" width="24.42578125" style="267" customWidth="1"/>
    <col min="14088" max="14088" width="13.85546875" style="267" customWidth="1"/>
    <col min="14089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28.85546875" style="267" customWidth="1"/>
    <col min="14341" max="14343" width="24.42578125" style="267" customWidth="1"/>
    <col min="14344" max="14344" width="13.85546875" style="267" customWidth="1"/>
    <col min="14345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28.85546875" style="267" customWidth="1"/>
    <col min="14597" max="14599" width="24.42578125" style="267" customWidth="1"/>
    <col min="14600" max="14600" width="13.85546875" style="267" customWidth="1"/>
    <col min="14601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28.85546875" style="267" customWidth="1"/>
    <col min="14853" max="14855" width="24.42578125" style="267" customWidth="1"/>
    <col min="14856" max="14856" width="13.85546875" style="267" customWidth="1"/>
    <col min="14857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28.85546875" style="267" customWidth="1"/>
    <col min="15109" max="15111" width="24.42578125" style="267" customWidth="1"/>
    <col min="15112" max="15112" width="13.85546875" style="267" customWidth="1"/>
    <col min="15113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28.85546875" style="267" customWidth="1"/>
    <col min="15365" max="15367" width="24.42578125" style="267" customWidth="1"/>
    <col min="15368" max="15368" width="13.85546875" style="267" customWidth="1"/>
    <col min="15369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28.85546875" style="267" customWidth="1"/>
    <col min="15621" max="15623" width="24.42578125" style="267" customWidth="1"/>
    <col min="15624" max="15624" width="13.85546875" style="267" customWidth="1"/>
    <col min="15625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28.85546875" style="267" customWidth="1"/>
    <col min="15877" max="15879" width="24.42578125" style="267" customWidth="1"/>
    <col min="15880" max="15880" width="13.85546875" style="267" customWidth="1"/>
    <col min="15881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28.85546875" style="267" customWidth="1"/>
    <col min="16133" max="16135" width="24.42578125" style="267" customWidth="1"/>
    <col min="16136" max="16136" width="13.85546875" style="267" customWidth="1"/>
    <col min="16137" max="16384" width="8.85546875" style="267"/>
  </cols>
  <sheetData>
    <row r="1" spans="1:11" ht="18.75" x14ac:dyDescent="0.3">
      <c r="A1" s="266"/>
      <c r="B1" s="266"/>
      <c r="C1" s="266"/>
      <c r="D1" s="372" t="s">
        <v>526</v>
      </c>
    </row>
    <row r="2" spans="1:11" ht="12.75" customHeight="1" x14ac:dyDescent="0.3">
      <c r="A2" s="266"/>
      <c r="B2" s="266"/>
      <c r="C2" s="266"/>
      <c r="D2" s="266"/>
    </row>
    <row r="3" spans="1:11" ht="51" customHeight="1" x14ac:dyDescent="0.25">
      <c r="A3" s="1226" t="s">
        <v>653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</row>
    <row r="14" spans="1:11" s="274" customFormat="1" ht="18.75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si="0"/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s="274" customFormat="1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82" customFormat="1" ht="23.25" customHeigh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18.75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/>
    </row>
    <row r="30" spans="1:7" ht="18.75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SUM(F13:F29)</f>
        <v>0</v>
      </c>
      <c r="G30" s="223">
        <f>SUM(G13:G29)</f>
        <v>0</v>
      </c>
    </row>
    <row r="31" spans="1:7" ht="18.75" x14ac:dyDescent="0.3">
      <c r="A31" s="544"/>
      <c r="B31" s="545"/>
      <c r="C31" s="546"/>
      <c r="D31" s="547"/>
      <c r="E31" s="548"/>
      <c r="F31" s="548"/>
      <c r="G31" s="548"/>
    </row>
    <row r="32" spans="1:7" ht="18.75" x14ac:dyDescent="0.25">
      <c r="A32" s="97" t="s">
        <v>541</v>
      </c>
      <c r="B32" s="84"/>
      <c r="C32" s="378"/>
      <c r="D32" s="604" t="s">
        <v>694</v>
      </c>
      <c r="E32" s="84"/>
      <c r="F32" s="181"/>
      <c r="G32" s="84"/>
    </row>
    <row r="33" spans="1:7" x14ac:dyDescent="0.25">
      <c r="A33" s="181"/>
      <c r="B33" s="389"/>
      <c r="C33" s="391" t="s">
        <v>171</v>
      </c>
      <c r="D33" s="391" t="s">
        <v>172</v>
      </c>
      <c r="E33" s="389"/>
      <c r="F33" s="181"/>
      <c r="G33" s="389"/>
    </row>
    <row r="34" spans="1:7" x14ac:dyDescent="0.25">
      <c r="A34" s="389"/>
      <c r="B34" s="82"/>
      <c r="C34" s="82"/>
      <c r="D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D35" s="714" t="s">
        <v>742</v>
      </c>
      <c r="E35" s="84"/>
      <c r="F35" s="181"/>
      <c r="G35" s="84"/>
    </row>
    <row r="36" spans="1:7" x14ac:dyDescent="0.25">
      <c r="A36" s="181"/>
      <c r="B36" s="389"/>
      <c r="C36" s="391" t="s">
        <v>171</v>
      </c>
      <c r="D36" s="391" t="s">
        <v>172</v>
      </c>
      <c r="E36" s="389"/>
      <c r="F36" s="181"/>
      <c r="G36" s="389"/>
    </row>
  </sheetData>
  <mergeCells count="5">
    <mergeCell ref="A3:D3"/>
    <mergeCell ref="A9:A11"/>
    <mergeCell ref="B9:B11"/>
    <mergeCell ref="C9:C11"/>
    <mergeCell ref="D9:D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6"/>
  <sheetViews>
    <sheetView view="pageBreakPreview" zoomScale="55" zoomScaleSheetLayoutView="55" workbookViewId="0">
      <selection activeCell="A33" sqref="A33:B3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42.7109375" style="267" customWidth="1"/>
    <col min="5" max="5" width="32" style="267" customWidth="1"/>
    <col min="6" max="7" width="24.42578125" style="267" customWidth="1"/>
    <col min="8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42.7109375" style="267" customWidth="1"/>
    <col min="261" max="263" width="24.42578125" style="267" customWidth="1"/>
    <col min="264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42.7109375" style="267" customWidth="1"/>
    <col min="517" max="519" width="24.42578125" style="267" customWidth="1"/>
    <col min="520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42.7109375" style="267" customWidth="1"/>
    <col min="773" max="775" width="24.42578125" style="267" customWidth="1"/>
    <col min="776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42.7109375" style="267" customWidth="1"/>
    <col min="1029" max="1031" width="24.42578125" style="267" customWidth="1"/>
    <col min="1032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42.7109375" style="267" customWidth="1"/>
    <col min="1285" max="1287" width="24.42578125" style="267" customWidth="1"/>
    <col min="1288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42.7109375" style="267" customWidth="1"/>
    <col min="1541" max="1543" width="24.42578125" style="267" customWidth="1"/>
    <col min="1544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42.7109375" style="267" customWidth="1"/>
    <col min="1797" max="1799" width="24.42578125" style="267" customWidth="1"/>
    <col min="1800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42.7109375" style="267" customWidth="1"/>
    <col min="2053" max="2055" width="24.42578125" style="267" customWidth="1"/>
    <col min="2056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42.7109375" style="267" customWidth="1"/>
    <col min="2309" max="2311" width="24.42578125" style="267" customWidth="1"/>
    <col min="2312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42.7109375" style="267" customWidth="1"/>
    <col min="2565" max="2567" width="24.42578125" style="267" customWidth="1"/>
    <col min="2568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42.7109375" style="267" customWidth="1"/>
    <col min="2821" max="2823" width="24.42578125" style="267" customWidth="1"/>
    <col min="2824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42.7109375" style="267" customWidth="1"/>
    <col min="3077" max="3079" width="24.42578125" style="267" customWidth="1"/>
    <col min="3080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42.7109375" style="267" customWidth="1"/>
    <col min="3333" max="3335" width="24.42578125" style="267" customWidth="1"/>
    <col min="3336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42.7109375" style="267" customWidth="1"/>
    <col min="3589" max="3591" width="24.42578125" style="267" customWidth="1"/>
    <col min="3592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42.7109375" style="267" customWidth="1"/>
    <col min="3845" max="3847" width="24.42578125" style="267" customWidth="1"/>
    <col min="3848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42.7109375" style="267" customWidth="1"/>
    <col min="4101" max="4103" width="24.42578125" style="267" customWidth="1"/>
    <col min="4104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42.7109375" style="267" customWidth="1"/>
    <col min="4357" max="4359" width="24.42578125" style="267" customWidth="1"/>
    <col min="4360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42.7109375" style="267" customWidth="1"/>
    <col min="4613" max="4615" width="24.42578125" style="267" customWidth="1"/>
    <col min="4616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42.7109375" style="267" customWidth="1"/>
    <col min="4869" max="4871" width="24.42578125" style="267" customWidth="1"/>
    <col min="4872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42.7109375" style="267" customWidth="1"/>
    <col min="5125" max="5127" width="24.42578125" style="267" customWidth="1"/>
    <col min="5128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42.7109375" style="267" customWidth="1"/>
    <col min="5381" max="5383" width="24.42578125" style="267" customWidth="1"/>
    <col min="5384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42.7109375" style="267" customWidth="1"/>
    <col min="5637" max="5639" width="24.42578125" style="267" customWidth="1"/>
    <col min="5640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42.7109375" style="267" customWidth="1"/>
    <col min="5893" max="5895" width="24.42578125" style="267" customWidth="1"/>
    <col min="5896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42.7109375" style="267" customWidth="1"/>
    <col min="6149" max="6151" width="24.42578125" style="267" customWidth="1"/>
    <col min="6152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42.7109375" style="267" customWidth="1"/>
    <col min="6405" max="6407" width="24.42578125" style="267" customWidth="1"/>
    <col min="6408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42.7109375" style="267" customWidth="1"/>
    <col min="6661" max="6663" width="24.42578125" style="267" customWidth="1"/>
    <col min="6664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42.7109375" style="267" customWidth="1"/>
    <col min="6917" max="6919" width="24.42578125" style="267" customWidth="1"/>
    <col min="6920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42.7109375" style="267" customWidth="1"/>
    <col min="7173" max="7175" width="24.42578125" style="267" customWidth="1"/>
    <col min="7176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42.7109375" style="267" customWidth="1"/>
    <col min="7429" max="7431" width="24.42578125" style="267" customWidth="1"/>
    <col min="7432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42.7109375" style="267" customWidth="1"/>
    <col min="7685" max="7687" width="24.42578125" style="267" customWidth="1"/>
    <col min="7688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42.7109375" style="267" customWidth="1"/>
    <col min="7941" max="7943" width="24.42578125" style="267" customWidth="1"/>
    <col min="7944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42.7109375" style="267" customWidth="1"/>
    <col min="8197" max="8199" width="24.42578125" style="267" customWidth="1"/>
    <col min="8200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42.7109375" style="267" customWidth="1"/>
    <col min="8453" max="8455" width="24.42578125" style="267" customWidth="1"/>
    <col min="8456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42.7109375" style="267" customWidth="1"/>
    <col min="8709" max="8711" width="24.42578125" style="267" customWidth="1"/>
    <col min="8712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42.7109375" style="267" customWidth="1"/>
    <col min="8965" max="8967" width="24.42578125" style="267" customWidth="1"/>
    <col min="8968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42.7109375" style="267" customWidth="1"/>
    <col min="9221" max="9223" width="24.42578125" style="267" customWidth="1"/>
    <col min="9224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42.7109375" style="267" customWidth="1"/>
    <col min="9477" max="9479" width="24.42578125" style="267" customWidth="1"/>
    <col min="9480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42.7109375" style="267" customWidth="1"/>
    <col min="9733" max="9735" width="24.42578125" style="267" customWidth="1"/>
    <col min="9736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42.7109375" style="267" customWidth="1"/>
    <col min="9989" max="9991" width="24.42578125" style="267" customWidth="1"/>
    <col min="9992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42.7109375" style="267" customWidth="1"/>
    <col min="10245" max="10247" width="24.42578125" style="267" customWidth="1"/>
    <col min="10248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42.7109375" style="267" customWidth="1"/>
    <col min="10501" max="10503" width="24.42578125" style="267" customWidth="1"/>
    <col min="10504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42.7109375" style="267" customWidth="1"/>
    <col min="10757" max="10759" width="24.42578125" style="267" customWidth="1"/>
    <col min="10760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42.7109375" style="267" customWidth="1"/>
    <col min="11013" max="11015" width="24.42578125" style="267" customWidth="1"/>
    <col min="11016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42.7109375" style="267" customWidth="1"/>
    <col min="11269" max="11271" width="24.42578125" style="267" customWidth="1"/>
    <col min="11272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42.7109375" style="267" customWidth="1"/>
    <col min="11525" max="11527" width="24.42578125" style="267" customWidth="1"/>
    <col min="11528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42.7109375" style="267" customWidth="1"/>
    <col min="11781" max="11783" width="24.42578125" style="267" customWidth="1"/>
    <col min="11784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42.7109375" style="267" customWidth="1"/>
    <col min="12037" max="12039" width="24.42578125" style="267" customWidth="1"/>
    <col min="12040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42.7109375" style="267" customWidth="1"/>
    <col min="12293" max="12295" width="24.42578125" style="267" customWidth="1"/>
    <col min="12296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42.7109375" style="267" customWidth="1"/>
    <col min="12549" max="12551" width="24.42578125" style="267" customWidth="1"/>
    <col min="12552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42.7109375" style="267" customWidth="1"/>
    <col min="12805" max="12807" width="24.42578125" style="267" customWidth="1"/>
    <col min="12808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42.7109375" style="267" customWidth="1"/>
    <col min="13061" max="13063" width="24.42578125" style="267" customWidth="1"/>
    <col min="13064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42.7109375" style="267" customWidth="1"/>
    <col min="13317" max="13319" width="24.42578125" style="267" customWidth="1"/>
    <col min="13320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42.7109375" style="267" customWidth="1"/>
    <col min="13573" max="13575" width="24.42578125" style="267" customWidth="1"/>
    <col min="13576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42.7109375" style="267" customWidth="1"/>
    <col min="13829" max="13831" width="24.42578125" style="267" customWidth="1"/>
    <col min="13832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42.7109375" style="267" customWidth="1"/>
    <col min="14085" max="14087" width="24.42578125" style="267" customWidth="1"/>
    <col min="14088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42.7109375" style="267" customWidth="1"/>
    <col min="14341" max="14343" width="24.42578125" style="267" customWidth="1"/>
    <col min="14344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42.7109375" style="267" customWidth="1"/>
    <col min="14597" max="14599" width="24.42578125" style="267" customWidth="1"/>
    <col min="14600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42.7109375" style="267" customWidth="1"/>
    <col min="14853" max="14855" width="24.42578125" style="267" customWidth="1"/>
    <col min="14856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42.7109375" style="267" customWidth="1"/>
    <col min="15109" max="15111" width="24.42578125" style="267" customWidth="1"/>
    <col min="15112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42.7109375" style="267" customWidth="1"/>
    <col min="15365" max="15367" width="24.42578125" style="267" customWidth="1"/>
    <col min="15368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42.7109375" style="267" customWidth="1"/>
    <col min="15621" max="15623" width="24.42578125" style="267" customWidth="1"/>
    <col min="15624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42.7109375" style="267" customWidth="1"/>
    <col min="15877" max="15879" width="24.42578125" style="267" customWidth="1"/>
    <col min="15880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42.7109375" style="267" customWidth="1"/>
    <col min="16133" max="16135" width="24.42578125" style="267" customWidth="1"/>
    <col min="16136" max="16384" width="8.85546875" style="267"/>
  </cols>
  <sheetData>
    <row r="1" spans="1:11" ht="18.75" x14ac:dyDescent="0.3">
      <c r="A1" s="266"/>
      <c r="B1" s="266"/>
      <c r="C1" s="266"/>
      <c r="D1" s="372" t="s">
        <v>529</v>
      </c>
    </row>
    <row r="2" spans="1:11" ht="12.75" customHeight="1" x14ac:dyDescent="0.3">
      <c r="A2" s="266"/>
      <c r="B2" s="266"/>
      <c r="C2" s="266"/>
      <c r="D2" s="266"/>
    </row>
    <row r="3" spans="1:11" ht="29.25" customHeight="1" x14ac:dyDescent="0.25">
      <c r="A3" s="1226" t="s">
        <v>658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</row>
    <row r="14" spans="1:11" s="274" customFormat="1" ht="18.75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si="0"/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s="274" customFormat="1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82" customFormat="1" ht="23.25" customHeigh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18.75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/>
    </row>
    <row r="30" spans="1:7" ht="18.75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SUM(F13:F29)</f>
        <v>0</v>
      </c>
      <c r="G30" s="223">
        <f>SUM(G13:G29)</f>
        <v>0</v>
      </c>
    </row>
    <row r="31" spans="1:7" ht="18.75" x14ac:dyDescent="0.3">
      <c r="A31" s="544"/>
      <c r="B31" s="545"/>
      <c r="C31" s="546"/>
      <c r="D31" s="547"/>
      <c r="E31" s="548"/>
      <c r="F31" s="548"/>
      <c r="G31" s="548"/>
    </row>
    <row r="32" spans="1:7" ht="18.75" x14ac:dyDescent="0.25">
      <c r="A32" s="97" t="s">
        <v>541</v>
      </c>
      <c r="B32" s="84"/>
      <c r="C32" s="378"/>
      <c r="D32" s="604" t="s">
        <v>694</v>
      </c>
      <c r="E32" s="84"/>
      <c r="F32" s="181"/>
      <c r="G32" s="84"/>
    </row>
    <row r="33" spans="1:7" x14ac:dyDescent="0.25">
      <c r="A33" s="181"/>
      <c r="B33" s="389"/>
      <c r="C33" s="391" t="s">
        <v>171</v>
      </c>
      <c r="D33" s="391" t="s">
        <v>172</v>
      </c>
      <c r="E33" s="389"/>
      <c r="F33" s="181"/>
      <c r="G33" s="389"/>
    </row>
    <row r="34" spans="1:7" x14ac:dyDescent="0.25">
      <c r="A34" s="389"/>
      <c r="B34" s="82"/>
      <c r="C34" s="82"/>
      <c r="D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D35" s="714" t="s">
        <v>742</v>
      </c>
      <c r="E35" s="84"/>
      <c r="F35" s="181"/>
      <c r="G35" s="84"/>
    </row>
    <row r="36" spans="1:7" x14ac:dyDescent="0.25">
      <c r="A36" s="181"/>
      <c r="B36" s="389"/>
      <c r="C36" s="391" t="s">
        <v>171</v>
      </c>
      <c r="D36" s="391" t="s">
        <v>172</v>
      </c>
      <c r="E36" s="389"/>
      <c r="F36" s="181"/>
      <c r="G36" s="389"/>
    </row>
  </sheetData>
  <mergeCells count="5">
    <mergeCell ref="A3:D3"/>
    <mergeCell ref="A9:A11"/>
    <mergeCell ref="B9:B11"/>
    <mergeCell ref="C9:C11"/>
    <mergeCell ref="D9:D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38"/>
  <sheetViews>
    <sheetView view="pageBreakPreview" topLeftCell="A10" zoomScale="90" zoomScaleSheetLayoutView="90" workbookViewId="0">
      <selection activeCell="A33" sqref="A33:B33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18" customHeight="1" x14ac:dyDescent="0.3">
      <c r="A6" s="412" t="s">
        <v>684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ht="18.75" customHeight="1" x14ac:dyDescent="0.3">
      <c r="A13" s="271">
        <v>1</v>
      </c>
      <c r="B13" s="228"/>
      <c r="C13" s="297"/>
      <c r="D13" s="298"/>
      <c r="E13" s="299"/>
      <c r="F13" s="246"/>
      <c r="G13" s="246"/>
      <c r="H13" s="246">
        <f>E13-G13</f>
        <v>0</v>
      </c>
      <c r="I13" s="290"/>
      <c r="K13" s="300"/>
    </row>
    <row r="14" spans="1:11" ht="18.75" x14ac:dyDescent="0.3">
      <c r="A14" s="271">
        <v>2</v>
      </c>
      <c r="B14" s="301"/>
      <c r="C14" s="297"/>
      <c r="D14" s="298"/>
      <c r="E14" s="299"/>
      <c r="F14" s="246"/>
      <c r="G14" s="246"/>
      <c r="H14" s="246">
        <f t="shared" ref="H14:H28" si="0">E14-G14</f>
        <v>0</v>
      </c>
      <c r="I14" s="290"/>
      <c r="K14" s="300"/>
    </row>
    <row r="15" spans="1:11" ht="18.75" x14ac:dyDescent="0.3">
      <c r="A15" s="271"/>
      <c r="B15" s="301"/>
      <c r="C15" s="297"/>
      <c r="D15" s="298"/>
      <c r="E15" s="299"/>
      <c r="F15" s="246"/>
      <c r="G15" s="246"/>
      <c r="H15" s="246">
        <f t="shared" si="0"/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228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302"/>
      <c r="B29" s="303"/>
      <c r="C29" s="303"/>
      <c r="D29" s="271"/>
      <c r="E29" s="299"/>
      <c r="F29" s="246"/>
      <c r="G29" s="246"/>
      <c r="H29" s="246"/>
      <c r="I29" s="290"/>
    </row>
    <row r="30" spans="1:11" s="274" customFormat="1" ht="18.75" x14ac:dyDescent="0.3">
      <c r="A30" s="272"/>
      <c r="B30" s="304" t="s">
        <v>364</v>
      </c>
      <c r="C30" s="304"/>
      <c r="D30" s="305" t="s">
        <v>374</v>
      </c>
      <c r="E30" s="306">
        <f>SUM(E13:E29)</f>
        <v>0</v>
      </c>
      <c r="F30" s="223" t="s">
        <v>438</v>
      </c>
      <c r="G30" s="223">
        <f>SUM(G13:G29)</f>
        <v>0</v>
      </c>
      <c r="H30" s="223">
        <f>SUM(H13:H29)</f>
        <v>0</v>
      </c>
      <c r="I30" s="307"/>
    </row>
    <row r="31" spans="1:11" ht="18.75" x14ac:dyDescent="0.3">
      <c r="A31" s="279"/>
      <c r="B31" s="280"/>
      <c r="C31" s="280"/>
      <c r="D31" s="281"/>
      <c r="E31" s="282"/>
      <c r="F31" s="283"/>
      <c r="G31" s="283"/>
      <c r="H31" s="283"/>
    </row>
    <row r="32" spans="1:11" ht="18.75" x14ac:dyDescent="0.25">
      <c r="A32" s="97" t="s">
        <v>541</v>
      </c>
      <c r="B32" s="84"/>
      <c r="C32" s="378"/>
      <c r="E32" s="604" t="s">
        <v>694</v>
      </c>
      <c r="F32" s="181"/>
      <c r="G32" s="84"/>
    </row>
    <row r="33" spans="1:7" x14ac:dyDescent="0.25">
      <c r="A33" s="181"/>
      <c r="B33" s="389"/>
      <c r="C33" s="391" t="s">
        <v>171</v>
      </c>
      <c r="E33" s="391" t="s">
        <v>172</v>
      </c>
      <c r="F33" s="181"/>
      <c r="G33" s="389"/>
    </row>
    <row r="34" spans="1:7" x14ac:dyDescent="0.25">
      <c r="A34" s="389"/>
      <c r="B34" s="82"/>
      <c r="C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E35" s="714" t="s">
        <v>742</v>
      </c>
      <c r="F35" s="181"/>
      <c r="G35" s="84"/>
    </row>
    <row r="36" spans="1:7" x14ac:dyDescent="0.25">
      <c r="A36" s="181"/>
      <c r="B36" s="389"/>
      <c r="C36" s="391" t="s">
        <v>171</v>
      </c>
      <c r="E36" s="391" t="s">
        <v>172</v>
      </c>
      <c r="F36" s="181"/>
      <c r="G36" s="389"/>
    </row>
    <row r="37" spans="1:7" ht="18.75" x14ac:dyDescent="0.3">
      <c r="A37" s="266"/>
      <c r="B37" s="266"/>
      <c r="C37" s="266"/>
      <c r="E37" s="266"/>
    </row>
    <row r="38" spans="1:7" ht="18.75" x14ac:dyDescent="0.3">
      <c r="B38" s="266"/>
      <c r="C38" s="266"/>
      <c r="D38" s="266"/>
      <c r="E38" s="266"/>
    </row>
  </sheetData>
  <mergeCells count="6">
    <mergeCell ref="A3:E3"/>
    <mergeCell ref="A9:A11"/>
    <mergeCell ref="B9:B11"/>
    <mergeCell ref="C9:C11"/>
    <mergeCell ref="D9:D11"/>
    <mergeCell ref="E9:E11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K26"/>
  <sheetViews>
    <sheetView view="pageBreakPreview" zoomScale="60" workbookViewId="0">
      <selection activeCell="A6" sqref="A6:XFD6"/>
    </sheetView>
  </sheetViews>
  <sheetFormatPr defaultRowHeight="15" x14ac:dyDescent="0.25"/>
  <cols>
    <col min="1" max="1" width="8" style="181" customWidth="1"/>
    <col min="2" max="2" width="74.140625" style="181" customWidth="1"/>
    <col min="3" max="3" width="24.7109375" style="181" customWidth="1"/>
    <col min="4" max="5" width="34" style="181" customWidth="1"/>
    <col min="6" max="6" width="26.85546875" style="181" customWidth="1"/>
    <col min="7" max="8" width="21.5703125" style="181" customWidth="1"/>
    <col min="9" max="256" width="9.140625" style="181"/>
    <col min="257" max="257" width="8" style="181" customWidth="1"/>
    <col min="258" max="258" width="74.140625" style="181" customWidth="1"/>
    <col min="259" max="259" width="24.7109375" style="181" customWidth="1"/>
    <col min="260" max="261" width="34" style="181" customWidth="1"/>
    <col min="262" max="262" width="11.7109375" style="181" customWidth="1"/>
    <col min="263" max="512" width="9.140625" style="181"/>
    <col min="513" max="513" width="8" style="181" customWidth="1"/>
    <col min="514" max="514" width="74.140625" style="181" customWidth="1"/>
    <col min="515" max="515" width="24.7109375" style="181" customWidth="1"/>
    <col min="516" max="517" width="34" style="181" customWidth="1"/>
    <col min="518" max="518" width="11.7109375" style="181" customWidth="1"/>
    <col min="519" max="768" width="9.140625" style="181"/>
    <col min="769" max="769" width="8" style="181" customWidth="1"/>
    <col min="770" max="770" width="74.140625" style="181" customWidth="1"/>
    <col min="771" max="771" width="24.7109375" style="181" customWidth="1"/>
    <col min="772" max="773" width="34" style="181" customWidth="1"/>
    <col min="774" max="774" width="11.7109375" style="181" customWidth="1"/>
    <col min="775" max="1024" width="9.140625" style="181"/>
    <col min="1025" max="1025" width="8" style="181" customWidth="1"/>
    <col min="1026" max="1026" width="74.140625" style="181" customWidth="1"/>
    <col min="1027" max="1027" width="24.7109375" style="181" customWidth="1"/>
    <col min="1028" max="1029" width="34" style="181" customWidth="1"/>
    <col min="1030" max="1030" width="11.7109375" style="181" customWidth="1"/>
    <col min="1031" max="1280" width="9.140625" style="181"/>
    <col min="1281" max="1281" width="8" style="181" customWidth="1"/>
    <col min="1282" max="1282" width="74.140625" style="181" customWidth="1"/>
    <col min="1283" max="1283" width="24.7109375" style="181" customWidth="1"/>
    <col min="1284" max="1285" width="34" style="181" customWidth="1"/>
    <col min="1286" max="1286" width="11.7109375" style="181" customWidth="1"/>
    <col min="1287" max="1536" width="9.140625" style="181"/>
    <col min="1537" max="1537" width="8" style="181" customWidth="1"/>
    <col min="1538" max="1538" width="74.140625" style="181" customWidth="1"/>
    <col min="1539" max="1539" width="24.7109375" style="181" customWidth="1"/>
    <col min="1540" max="1541" width="34" style="181" customWidth="1"/>
    <col min="1542" max="1542" width="11.7109375" style="181" customWidth="1"/>
    <col min="1543" max="1792" width="9.140625" style="181"/>
    <col min="1793" max="1793" width="8" style="181" customWidth="1"/>
    <col min="1794" max="1794" width="74.140625" style="181" customWidth="1"/>
    <col min="1795" max="1795" width="24.7109375" style="181" customWidth="1"/>
    <col min="1796" max="1797" width="34" style="181" customWidth="1"/>
    <col min="1798" max="1798" width="11.7109375" style="181" customWidth="1"/>
    <col min="1799" max="2048" width="9.140625" style="181"/>
    <col min="2049" max="2049" width="8" style="181" customWidth="1"/>
    <col min="2050" max="2050" width="74.140625" style="181" customWidth="1"/>
    <col min="2051" max="2051" width="24.7109375" style="181" customWidth="1"/>
    <col min="2052" max="2053" width="34" style="181" customWidth="1"/>
    <col min="2054" max="2054" width="11.7109375" style="181" customWidth="1"/>
    <col min="2055" max="2304" width="9.140625" style="181"/>
    <col min="2305" max="2305" width="8" style="181" customWidth="1"/>
    <col min="2306" max="2306" width="74.140625" style="181" customWidth="1"/>
    <col min="2307" max="2307" width="24.7109375" style="181" customWidth="1"/>
    <col min="2308" max="2309" width="34" style="181" customWidth="1"/>
    <col min="2310" max="2310" width="11.7109375" style="181" customWidth="1"/>
    <col min="2311" max="2560" width="9.140625" style="181"/>
    <col min="2561" max="2561" width="8" style="181" customWidth="1"/>
    <col min="2562" max="2562" width="74.140625" style="181" customWidth="1"/>
    <col min="2563" max="2563" width="24.7109375" style="181" customWidth="1"/>
    <col min="2564" max="2565" width="34" style="181" customWidth="1"/>
    <col min="2566" max="2566" width="11.7109375" style="181" customWidth="1"/>
    <col min="2567" max="2816" width="9.140625" style="181"/>
    <col min="2817" max="2817" width="8" style="181" customWidth="1"/>
    <col min="2818" max="2818" width="74.140625" style="181" customWidth="1"/>
    <col min="2819" max="2819" width="24.7109375" style="181" customWidth="1"/>
    <col min="2820" max="2821" width="34" style="181" customWidth="1"/>
    <col min="2822" max="2822" width="11.7109375" style="181" customWidth="1"/>
    <col min="2823" max="3072" width="9.140625" style="181"/>
    <col min="3073" max="3073" width="8" style="181" customWidth="1"/>
    <col min="3074" max="3074" width="74.140625" style="181" customWidth="1"/>
    <col min="3075" max="3075" width="24.7109375" style="181" customWidth="1"/>
    <col min="3076" max="3077" width="34" style="181" customWidth="1"/>
    <col min="3078" max="3078" width="11.7109375" style="181" customWidth="1"/>
    <col min="3079" max="3328" width="9.140625" style="181"/>
    <col min="3329" max="3329" width="8" style="181" customWidth="1"/>
    <col min="3330" max="3330" width="74.140625" style="181" customWidth="1"/>
    <col min="3331" max="3331" width="24.7109375" style="181" customWidth="1"/>
    <col min="3332" max="3333" width="34" style="181" customWidth="1"/>
    <col min="3334" max="3334" width="11.7109375" style="181" customWidth="1"/>
    <col min="3335" max="3584" width="9.140625" style="181"/>
    <col min="3585" max="3585" width="8" style="181" customWidth="1"/>
    <col min="3586" max="3586" width="74.140625" style="181" customWidth="1"/>
    <col min="3587" max="3587" width="24.7109375" style="181" customWidth="1"/>
    <col min="3588" max="3589" width="34" style="181" customWidth="1"/>
    <col min="3590" max="3590" width="11.7109375" style="181" customWidth="1"/>
    <col min="3591" max="3840" width="9.140625" style="181"/>
    <col min="3841" max="3841" width="8" style="181" customWidth="1"/>
    <col min="3842" max="3842" width="74.140625" style="181" customWidth="1"/>
    <col min="3843" max="3843" width="24.7109375" style="181" customWidth="1"/>
    <col min="3844" max="3845" width="34" style="181" customWidth="1"/>
    <col min="3846" max="3846" width="11.7109375" style="181" customWidth="1"/>
    <col min="3847" max="4096" width="9.140625" style="181"/>
    <col min="4097" max="4097" width="8" style="181" customWidth="1"/>
    <col min="4098" max="4098" width="74.140625" style="181" customWidth="1"/>
    <col min="4099" max="4099" width="24.7109375" style="181" customWidth="1"/>
    <col min="4100" max="4101" width="34" style="181" customWidth="1"/>
    <col min="4102" max="4102" width="11.7109375" style="181" customWidth="1"/>
    <col min="4103" max="4352" width="9.140625" style="181"/>
    <col min="4353" max="4353" width="8" style="181" customWidth="1"/>
    <col min="4354" max="4354" width="74.140625" style="181" customWidth="1"/>
    <col min="4355" max="4355" width="24.7109375" style="181" customWidth="1"/>
    <col min="4356" max="4357" width="34" style="181" customWidth="1"/>
    <col min="4358" max="4358" width="11.7109375" style="181" customWidth="1"/>
    <col min="4359" max="4608" width="9.140625" style="181"/>
    <col min="4609" max="4609" width="8" style="181" customWidth="1"/>
    <col min="4610" max="4610" width="74.140625" style="181" customWidth="1"/>
    <col min="4611" max="4611" width="24.7109375" style="181" customWidth="1"/>
    <col min="4612" max="4613" width="34" style="181" customWidth="1"/>
    <col min="4614" max="4614" width="11.7109375" style="181" customWidth="1"/>
    <col min="4615" max="4864" width="9.140625" style="181"/>
    <col min="4865" max="4865" width="8" style="181" customWidth="1"/>
    <col min="4866" max="4866" width="74.140625" style="181" customWidth="1"/>
    <col min="4867" max="4867" width="24.7109375" style="181" customWidth="1"/>
    <col min="4868" max="4869" width="34" style="181" customWidth="1"/>
    <col min="4870" max="4870" width="11.7109375" style="181" customWidth="1"/>
    <col min="4871" max="5120" width="9.140625" style="181"/>
    <col min="5121" max="5121" width="8" style="181" customWidth="1"/>
    <col min="5122" max="5122" width="74.140625" style="181" customWidth="1"/>
    <col min="5123" max="5123" width="24.7109375" style="181" customWidth="1"/>
    <col min="5124" max="5125" width="34" style="181" customWidth="1"/>
    <col min="5126" max="5126" width="11.7109375" style="181" customWidth="1"/>
    <col min="5127" max="5376" width="9.140625" style="181"/>
    <col min="5377" max="5377" width="8" style="181" customWidth="1"/>
    <col min="5378" max="5378" width="74.140625" style="181" customWidth="1"/>
    <col min="5379" max="5379" width="24.7109375" style="181" customWidth="1"/>
    <col min="5380" max="5381" width="34" style="181" customWidth="1"/>
    <col min="5382" max="5382" width="11.7109375" style="181" customWidth="1"/>
    <col min="5383" max="5632" width="9.140625" style="181"/>
    <col min="5633" max="5633" width="8" style="181" customWidth="1"/>
    <col min="5634" max="5634" width="74.140625" style="181" customWidth="1"/>
    <col min="5635" max="5635" width="24.7109375" style="181" customWidth="1"/>
    <col min="5636" max="5637" width="34" style="181" customWidth="1"/>
    <col min="5638" max="5638" width="11.7109375" style="181" customWidth="1"/>
    <col min="5639" max="5888" width="9.140625" style="181"/>
    <col min="5889" max="5889" width="8" style="181" customWidth="1"/>
    <col min="5890" max="5890" width="74.140625" style="181" customWidth="1"/>
    <col min="5891" max="5891" width="24.7109375" style="181" customWidth="1"/>
    <col min="5892" max="5893" width="34" style="181" customWidth="1"/>
    <col min="5894" max="5894" width="11.7109375" style="181" customWidth="1"/>
    <col min="5895" max="6144" width="9.140625" style="181"/>
    <col min="6145" max="6145" width="8" style="181" customWidth="1"/>
    <col min="6146" max="6146" width="74.140625" style="181" customWidth="1"/>
    <col min="6147" max="6147" width="24.7109375" style="181" customWidth="1"/>
    <col min="6148" max="6149" width="34" style="181" customWidth="1"/>
    <col min="6150" max="6150" width="11.7109375" style="181" customWidth="1"/>
    <col min="6151" max="6400" width="9.140625" style="181"/>
    <col min="6401" max="6401" width="8" style="181" customWidth="1"/>
    <col min="6402" max="6402" width="74.140625" style="181" customWidth="1"/>
    <col min="6403" max="6403" width="24.7109375" style="181" customWidth="1"/>
    <col min="6404" max="6405" width="34" style="181" customWidth="1"/>
    <col min="6406" max="6406" width="11.7109375" style="181" customWidth="1"/>
    <col min="6407" max="6656" width="9.140625" style="181"/>
    <col min="6657" max="6657" width="8" style="181" customWidth="1"/>
    <col min="6658" max="6658" width="74.140625" style="181" customWidth="1"/>
    <col min="6659" max="6659" width="24.7109375" style="181" customWidth="1"/>
    <col min="6660" max="6661" width="34" style="181" customWidth="1"/>
    <col min="6662" max="6662" width="11.7109375" style="181" customWidth="1"/>
    <col min="6663" max="6912" width="9.140625" style="181"/>
    <col min="6913" max="6913" width="8" style="181" customWidth="1"/>
    <col min="6914" max="6914" width="74.140625" style="181" customWidth="1"/>
    <col min="6915" max="6915" width="24.7109375" style="181" customWidth="1"/>
    <col min="6916" max="6917" width="34" style="181" customWidth="1"/>
    <col min="6918" max="6918" width="11.7109375" style="181" customWidth="1"/>
    <col min="6919" max="7168" width="9.140625" style="181"/>
    <col min="7169" max="7169" width="8" style="181" customWidth="1"/>
    <col min="7170" max="7170" width="74.140625" style="181" customWidth="1"/>
    <col min="7171" max="7171" width="24.7109375" style="181" customWidth="1"/>
    <col min="7172" max="7173" width="34" style="181" customWidth="1"/>
    <col min="7174" max="7174" width="11.7109375" style="181" customWidth="1"/>
    <col min="7175" max="7424" width="9.140625" style="181"/>
    <col min="7425" max="7425" width="8" style="181" customWidth="1"/>
    <col min="7426" max="7426" width="74.140625" style="181" customWidth="1"/>
    <col min="7427" max="7427" width="24.7109375" style="181" customWidth="1"/>
    <col min="7428" max="7429" width="34" style="181" customWidth="1"/>
    <col min="7430" max="7430" width="11.7109375" style="181" customWidth="1"/>
    <col min="7431" max="7680" width="9.140625" style="181"/>
    <col min="7681" max="7681" width="8" style="181" customWidth="1"/>
    <col min="7682" max="7682" width="74.140625" style="181" customWidth="1"/>
    <col min="7683" max="7683" width="24.7109375" style="181" customWidth="1"/>
    <col min="7684" max="7685" width="34" style="181" customWidth="1"/>
    <col min="7686" max="7686" width="11.7109375" style="181" customWidth="1"/>
    <col min="7687" max="7936" width="9.140625" style="181"/>
    <col min="7937" max="7937" width="8" style="181" customWidth="1"/>
    <col min="7938" max="7938" width="74.140625" style="181" customWidth="1"/>
    <col min="7939" max="7939" width="24.7109375" style="181" customWidth="1"/>
    <col min="7940" max="7941" width="34" style="181" customWidth="1"/>
    <col min="7942" max="7942" width="11.7109375" style="181" customWidth="1"/>
    <col min="7943" max="8192" width="9.140625" style="181"/>
    <col min="8193" max="8193" width="8" style="181" customWidth="1"/>
    <col min="8194" max="8194" width="74.140625" style="181" customWidth="1"/>
    <col min="8195" max="8195" width="24.7109375" style="181" customWidth="1"/>
    <col min="8196" max="8197" width="34" style="181" customWidth="1"/>
    <col min="8198" max="8198" width="11.7109375" style="181" customWidth="1"/>
    <col min="8199" max="8448" width="9.140625" style="181"/>
    <col min="8449" max="8449" width="8" style="181" customWidth="1"/>
    <col min="8450" max="8450" width="74.140625" style="181" customWidth="1"/>
    <col min="8451" max="8451" width="24.7109375" style="181" customWidth="1"/>
    <col min="8452" max="8453" width="34" style="181" customWidth="1"/>
    <col min="8454" max="8454" width="11.7109375" style="181" customWidth="1"/>
    <col min="8455" max="8704" width="9.140625" style="181"/>
    <col min="8705" max="8705" width="8" style="181" customWidth="1"/>
    <col min="8706" max="8706" width="74.140625" style="181" customWidth="1"/>
    <col min="8707" max="8707" width="24.7109375" style="181" customWidth="1"/>
    <col min="8708" max="8709" width="34" style="181" customWidth="1"/>
    <col min="8710" max="8710" width="11.7109375" style="181" customWidth="1"/>
    <col min="8711" max="8960" width="9.140625" style="181"/>
    <col min="8961" max="8961" width="8" style="181" customWidth="1"/>
    <col min="8962" max="8962" width="74.140625" style="181" customWidth="1"/>
    <col min="8963" max="8963" width="24.7109375" style="181" customWidth="1"/>
    <col min="8964" max="8965" width="34" style="181" customWidth="1"/>
    <col min="8966" max="8966" width="11.7109375" style="181" customWidth="1"/>
    <col min="8967" max="9216" width="9.140625" style="181"/>
    <col min="9217" max="9217" width="8" style="181" customWidth="1"/>
    <col min="9218" max="9218" width="74.140625" style="181" customWidth="1"/>
    <col min="9219" max="9219" width="24.7109375" style="181" customWidth="1"/>
    <col min="9220" max="9221" width="34" style="181" customWidth="1"/>
    <col min="9222" max="9222" width="11.7109375" style="181" customWidth="1"/>
    <col min="9223" max="9472" width="9.140625" style="181"/>
    <col min="9473" max="9473" width="8" style="181" customWidth="1"/>
    <col min="9474" max="9474" width="74.140625" style="181" customWidth="1"/>
    <col min="9475" max="9475" width="24.7109375" style="181" customWidth="1"/>
    <col min="9476" max="9477" width="34" style="181" customWidth="1"/>
    <col min="9478" max="9478" width="11.7109375" style="181" customWidth="1"/>
    <col min="9479" max="9728" width="9.140625" style="181"/>
    <col min="9729" max="9729" width="8" style="181" customWidth="1"/>
    <col min="9730" max="9730" width="74.140625" style="181" customWidth="1"/>
    <col min="9731" max="9731" width="24.7109375" style="181" customWidth="1"/>
    <col min="9732" max="9733" width="34" style="181" customWidth="1"/>
    <col min="9734" max="9734" width="11.7109375" style="181" customWidth="1"/>
    <col min="9735" max="9984" width="9.140625" style="181"/>
    <col min="9985" max="9985" width="8" style="181" customWidth="1"/>
    <col min="9986" max="9986" width="74.140625" style="181" customWidth="1"/>
    <col min="9987" max="9987" width="24.7109375" style="181" customWidth="1"/>
    <col min="9988" max="9989" width="34" style="181" customWidth="1"/>
    <col min="9990" max="9990" width="11.7109375" style="181" customWidth="1"/>
    <col min="9991" max="10240" width="9.140625" style="181"/>
    <col min="10241" max="10241" width="8" style="181" customWidth="1"/>
    <col min="10242" max="10242" width="74.140625" style="181" customWidth="1"/>
    <col min="10243" max="10243" width="24.7109375" style="181" customWidth="1"/>
    <col min="10244" max="10245" width="34" style="181" customWidth="1"/>
    <col min="10246" max="10246" width="11.7109375" style="181" customWidth="1"/>
    <col min="10247" max="10496" width="9.140625" style="181"/>
    <col min="10497" max="10497" width="8" style="181" customWidth="1"/>
    <col min="10498" max="10498" width="74.140625" style="181" customWidth="1"/>
    <col min="10499" max="10499" width="24.7109375" style="181" customWidth="1"/>
    <col min="10500" max="10501" width="34" style="181" customWidth="1"/>
    <col min="10502" max="10502" width="11.7109375" style="181" customWidth="1"/>
    <col min="10503" max="10752" width="9.140625" style="181"/>
    <col min="10753" max="10753" width="8" style="181" customWidth="1"/>
    <col min="10754" max="10754" width="74.140625" style="181" customWidth="1"/>
    <col min="10755" max="10755" width="24.7109375" style="181" customWidth="1"/>
    <col min="10756" max="10757" width="34" style="181" customWidth="1"/>
    <col min="10758" max="10758" width="11.7109375" style="181" customWidth="1"/>
    <col min="10759" max="11008" width="9.140625" style="181"/>
    <col min="11009" max="11009" width="8" style="181" customWidth="1"/>
    <col min="11010" max="11010" width="74.140625" style="181" customWidth="1"/>
    <col min="11011" max="11011" width="24.7109375" style="181" customWidth="1"/>
    <col min="11012" max="11013" width="34" style="181" customWidth="1"/>
    <col min="11014" max="11014" width="11.7109375" style="181" customWidth="1"/>
    <col min="11015" max="11264" width="9.140625" style="181"/>
    <col min="11265" max="11265" width="8" style="181" customWidth="1"/>
    <col min="11266" max="11266" width="74.140625" style="181" customWidth="1"/>
    <col min="11267" max="11267" width="24.7109375" style="181" customWidth="1"/>
    <col min="11268" max="11269" width="34" style="181" customWidth="1"/>
    <col min="11270" max="11270" width="11.7109375" style="181" customWidth="1"/>
    <col min="11271" max="11520" width="9.140625" style="181"/>
    <col min="11521" max="11521" width="8" style="181" customWidth="1"/>
    <col min="11522" max="11522" width="74.140625" style="181" customWidth="1"/>
    <col min="11523" max="11523" width="24.7109375" style="181" customWidth="1"/>
    <col min="11524" max="11525" width="34" style="181" customWidth="1"/>
    <col min="11526" max="11526" width="11.7109375" style="181" customWidth="1"/>
    <col min="11527" max="11776" width="9.140625" style="181"/>
    <col min="11777" max="11777" width="8" style="181" customWidth="1"/>
    <col min="11778" max="11778" width="74.140625" style="181" customWidth="1"/>
    <col min="11779" max="11779" width="24.7109375" style="181" customWidth="1"/>
    <col min="11780" max="11781" width="34" style="181" customWidth="1"/>
    <col min="11782" max="11782" width="11.7109375" style="181" customWidth="1"/>
    <col min="11783" max="12032" width="9.140625" style="181"/>
    <col min="12033" max="12033" width="8" style="181" customWidth="1"/>
    <col min="12034" max="12034" width="74.140625" style="181" customWidth="1"/>
    <col min="12035" max="12035" width="24.7109375" style="181" customWidth="1"/>
    <col min="12036" max="12037" width="34" style="181" customWidth="1"/>
    <col min="12038" max="12038" width="11.7109375" style="181" customWidth="1"/>
    <col min="12039" max="12288" width="9.140625" style="181"/>
    <col min="12289" max="12289" width="8" style="181" customWidth="1"/>
    <col min="12290" max="12290" width="74.140625" style="181" customWidth="1"/>
    <col min="12291" max="12291" width="24.7109375" style="181" customWidth="1"/>
    <col min="12292" max="12293" width="34" style="181" customWidth="1"/>
    <col min="12294" max="12294" width="11.7109375" style="181" customWidth="1"/>
    <col min="12295" max="12544" width="9.140625" style="181"/>
    <col min="12545" max="12545" width="8" style="181" customWidth="1"/>
    <col min="12546" max="12546" width="74.140625" style="181" customWidth="1"/>
    <col min="12547" max="12547" width="24.7109375" style="181" customWidth="1"/>
    <col min="12548" max="12549" width="34" style="181" customWidth="1"/>
    <col min="12550" max="12550" width="11.7109375" style="181" customWidth="1"/>
    <col min="12551" max="12800" width="9.140625" style="181"/>
    <col min="12801" max="12801" width="8" style="181" customWidth="1"/>
    <col min="12802" max="12802" width="74.140625" style="181" customWidth="1"/>
    <col min="12803" max="12803" width="24.7109375" style="181" customWidth="1"/>
    <col min="12804" max="12805" width="34" style="181" customWidth="1"/>
    <col min="12806" max="12806" width="11.7109375" style="181" customWidth="1"/>
    <col min="12807" max="13056" width="9.140625" style="181"/>
    <col min="13057" max="13057" width="8" style="181" customWidth="1"/>
    <col min="13058" max="13058" width="74.140625" style="181" customWidth="1"/>
    <col min="13059" max="13059" width="24.7109375" style="181" customWidth="1"/>
    <col min="13060" max="13061" width="34" style="181" customWidth="1"/>
    <col min="13062" max="13062" width="11.7109375" style="181" customWidth="1"/>
    <col min="13063" max="13312" width="9.140625" style="181"/>
    <col min="13313" max="13313" width="8" style="181" customWidth="1"/>
    <col min="13314" max="13314" width="74.140625" style="181" customWidth="1"/>
    <col min="13315" max="13315" width="24.7109375" style="181" customWidth="1"/>
    <col min="13316" max="13317" width="34" style="181" customWidth="1"/>
    <col min="13318" max="13318" width="11.7109375" style="181" customWidth="1"/>
    <col min="13319" max="13568" width="9.140625" style="181"/>
    <col min="13569" max="13569" width="8" style="181" customWidth="1"/>
    <col min="13570" max="13570" width="74.140625" style="181" customWidth="1"/>
    <col min="13571" max="13571" width="24.7109375" style="181" customWidth="1"/>
    <col min="13572" max="13573" width="34" style="181" customWidth="1"/>
    <col min="13574" max="13574" width="11.7109375" style="181" customWidth="1"/>
    <col min="13575" max="13824" width="9.140625" style="181"/>
    <col min="13825" max="13825" width="8" style="181" customWidth="1"/>
    <col min="13826" max="13826" width="74.140625" style="181" customWidth="1"/>
    <col min="13827" max="13827" width="24.7109375" style="181" customWidth="1"/>
    <col min="13828" max="13829" width="34" style="181" customWidth="1"/>
    <col min="13830" max="13830" width="11.7109375" style="181" customWidth="1"/>
    <col min="13831" max="14080" width="9.140625" style="181"/>
    <col min="14081" max="14081" width="8" style="181" customWidth="1"/>
    <col min="14082" max="14082" width="74.140625" style="181" customWidth="1"/>
    <col min="14083" max="14083" width="24.7109375" style="181" customWidth="1"/>
    <col min="14084" max="14085" width="34" style="181" customWidth="1"/>
    <col min="14086" max="14086" width="11.7109375" style="181" customWidth="1"/>
    <col min="14087" max="14336" width="9.140625" style="181"/>
    <col min="14337" max="14337" width="8" style="181" customWidth="1"/>
    <col min="14338" max="14338" width="74.140625" style="181" customWidth="1"/>
    <col min="14339" max="14339" width="24.7109375" style="181" customWidth="1"/>
    <col min="14340" max="14341" width="34" style="181" customWidth="1"/>
    <col min="14342" max="14342" width="11.7109375" style="181" customWidth="1"/>
    <col min="14343" max="14592" width="9.140625" style="181"/>
    <col min="14593" max="14593" width="8" style="181" customWidth="1"/>
    <col min="14594" max="14594" width="74.140625" style="181" customWidth="1"/>
    <col min="14595" max="14595" width="24.7109375" style="181" customWidth="1"/>
    <col min="14596" max="14597" width="34" style="181" customWidth="1"/>
    <col min="14598" max="14598" width="11.7109375" style="181" customWidth="1"/>
    <col min="14599" max="14848" width="9.140625" style="181"/>
    <col min="14849" max="14849" width="8" style="181" customWidth="1"/>
    <col min="14850" max="14850" width="74.140625" style="181" customWidth="1"/>
    <col min="14851" max="14851" width="24.7109375" style="181" customWidth="1"/>
    <col min="14852" max="14853" width="34" style="181" customWidth="1"/>
    <col min="14854" max="14854" width="11.7109375" style="181" customWidth="1"/>
    <col min="14855" max="15104" width="9.140625" style="181"/>
    <col min="15105" max="15105" width="8" style="181" customWidth="1"/>
    <col min="15106" max="15106" width="74.140625" style="181" customWidth="1"/>
    <col min="15107" max="15107" width="24.7109375" style="181" customWidth="1"/>
    <col min="15108" max="15109" width="34" style="181" customWidth="1"/>
    <col min="15110" max="15110" width="11.7109375" style="181" customWidth="1"/>
    <col min="15111" max="15360" width="9.140625" style="181"/>
    <col min="15361" max="15361" width="8" style="181" customWidth="1"/>
    <col min="15362" max="15362" width="74.140625" style="181" customWidth="1"/>
    <col min="15363" max="15363" width="24.7109375" style="181" customWidth="1"/>
    <col min="15364" max="15365" width="34" style="181" customWidth="1"/>
    <col min="15366" max="15366" width="11.7109375" style="181" customWidth="1"/>
    <col min="15367" max="15616" width="9.140625" style="181"/>
    <col min="15617" max="15617" width="8" style="181" customWidth="1"/>
    <col min="15618" max="15618" width="74.140625" style="181" customWidth="1"/>
    <col min="15619" max="15619" width="24.7109375" style="181" customWidth="1"/>
    <col min="15620" max="15621" width="34" style="181" customWidth="1"/>
    <col min="15622" max="15622" width="11.7109375" style="181" customWidth="1"/>
    <col min="15623" max="15872" width="9.140625" style="181"/>
    <col min="15873" max="15873" width="8" style="181" customWidth="1"/>
    <col min="15874" max="15874" width="74.140625" style="181" customWidth="1"/>
    <col min="15875" max="15875" width="24.7109375" style="181" customWidth="1"/>
    <col min="15876" max="15877" width="34" style="181" customWidth="1"/>
    <col min="15878" max="15878" width="11.7109375" style="181" customWidth="1"/>
    <col min="15879" max="16128" width="9.140625" style="181"/>
    <col min="16129" max="16129" width="8" style="181" customWidth="1"/>
    <col min="16130" max="16130" width="74.140625" style="181" customWidth="1"/>
    <col min="16131" max="16131" width="24.7109375" style="181" customWidth="1"/>
    <col min="16132" max="16133" width="34" style="181" customWidth="1"/>
    <col min="16134" max="16134" width="11.7109375" style="181" customWidth="1"/>
    <col min="16135" max="16384" width="9.140625" style="181"/>
  </cols>
  <sheetData>
    <row r="1" spans="1:11" ht="18.75" x14ac:dyDescent="0.25">
      <c r="D1" s="182"/>
      <c r="E1" s="372" t="s">
        <v>519</v>
      </c>
    </row>
    <row r="3" spans="1:11" s="184" customFormat="1" ht="28.9" customHeight="1" x14ac:dyDescent="0.3">
      <c r="A3" s="1197" t="s">
        <v>633</v>
      </c>
      <c r="B3" s="1198"/>
      <c r="C3" s="1198"/>
      <c r="D3" s="1198"/>
      <c r="E3" s="183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5.75" x14ac:dyDescent="0.25">
      <c r="B8" s="185"/>
    </row>
    <row r="9" spans="1:11" ht="18.75" customHeight="1" x14ac:dyDescent="0.25">
      <c r="A9" s="1199" t="s">
        <v>351</v>
      </c>
      <c r="B9" s="1199" t="s">
        <v>366</v>
      </c>
      <c r="C9" s="1199" t="s">
        <v>422</v>
      </c>
      <c r="D9" s="1199" t="s">
        <v>423</v>
      </c>
      <c r="E9" s="1199" t="s">
        <v>178</v>
      </c>
    </row>
    <row r="10" spans="1:11" ht="75" customHeight="1" x14ac:dyDescent="0.25">
      <c r="A10" s="1199"/>
      <c r="B10" s="1199"/>
      <c r="C10" s="1199"/>
      <c r="D10" s="1199"/>
      <c r="E10" s="1199"/>
    </row>
    <row r="11" spans="1:11" ht="18.75" x14ac:dyDescent="0.3">
      <c r="A11" s="189">
        <v>1</v>
      </c>
      <c r="B11" s="189">
        <v>2</v>
      </c>
      <c r="C11" s="189">
        <v>3</v>
      </c>
      <c r="D11" s="189">
        <v>4</v>
      </c>
      <c r="E11" s="189" t="s">
        <v>424</v>
      </c>
      <c r="F11" s="452" t="s">
        <v>429</v>
      </c>
      <c r="G11" s="445" t="s">
        <v>371</v>
      </c>
      <c r="H11" s="445" t="s">
        <v>372</v>
      </c>
    </row>
    <row r="12" spans="1:11" ht="18.75" x14ac:dyDescent="0.3">
      <c r="A12" s="1196" t="s">
        <v>550</v>
      </c>
      <c r="B12" s="1196"/>
      <c r="C12" s="1196"/>
      <c r="D12" s="1196"/>
      <c r="E12" s="1196"/>
      <c r="F12" s="452"/>
      <c r="G12" s="445"/>
      <c r="H12" s="445"/>
    </row>
    <row r="13" spans="1:11" ht="18.75" x14ac:dyDescent="0.3">
      <c r="A13" s="453" t="s">
        <v>425</v>
      </c>
      <c r="B13" s="449"/>
      <c r="C13" s="466"/>
      <c r="D13" s="467"/>
      <c r="E13" s="467"/>
      <c r="F13" s="468"/>
      <c r="G13" s="444"/>
      <c r="H13" s="462">
        <f>E13-G13</f>
        <v>0</v>
      </c>
    </row>
    <row r="14" spans="1:11" ht="18.75" x14ac:dyDescent="0.3">
      <c r="A14" s="455"/>
      <c r="B14" s="449"/>
      <c r="C14" s="466"/>
      <c r="D14" s="467"/>
      <c r="E14" s="467"/>
      <c r="F14" s="468"/>
      <c r="G14" s="444"/>
      <c r="H14" s="462">
        <f>E14-G14</f>
        <v>0</v>
      </c>
    </row>
    <row r="15" spans="1:11" s="184" customFormat="1" ht="18.75" x14ac:dyDescent="0.3">
      <c r="A15" s="456"/>
      <c r="B15" s="451" t="s">
        <v>364</v>
      </c>
      <c r="C15" s="469" t="s">
        <v>374</v>
      </c>
      <c r="D15" s="469" t="s">
        <v>374</v>
      </c>
      <c r="E15" s="461"/>
      <c r="F15" s="470" t="s">
        <v>462</v>
      </c>
      <c r="G15" s="461">
        <f>SUM(G13:G14)</f>
        <v>0</v>
      </c>
      <c r="H15" s="461">
        <f>SUM(H13:H14)</f>
        <v>0</v>
      </c>
    </row>
    <row r="16" spans="1:11" ht="18.75" x14ac:dyDescent="0.3">
      <c r="A16" s="1196" t="s">
        <v>551</v>
      </c>
      <c r="B16" s="1196"/>
      <c r="C16" s="1196"/>
      <c r="D16" s="1196"/>
      <c r="E16" s="1196"/>
      <c r="F16" s="446"/>
      <c r="G16" s="446"/>
      <c r="H16" s="446"/>
    </row>
    <row r="17" spans="1:9" ht="18.75" x14ac:dyDescent="0.3">
      <c r="A17" s="453" t="s">
        <v>425</v>
      </c>
      <c r="B17" s="449"/>
      <c r="C17" s="466"/>
      <c r="D17" s="467"/>
      <c r="E17" s="467"/>
      <c r="F17" s="468"/>
      <c r="G17" s="444"/>
      <c r="H17" s="462">
        <f>E17-G17</f>
        <v>0</v>
      </c>
    </row>
    <row r="18" spans="1:9" ht="18.75" x14ac:dyDescent="0.3">
      <c r="A18" s="455"/>
      <c r="B18" s="449"/>
      <c r="C18" s="466"/>
      <c r="D18" s="467"/>
      <c r="E18" s="467"/>
      <c r="F18" s="468"/>
      <c r="G18" s="444"/>
      <c r="H18" s="462">
        <f>E18-G18</f>
        <v>0</v>
      </c>
    </row>
    <row r="19" spans="1:9" s="184" customFormat="1" ht="18.75" x14ac:dyDescent="0.3">
      <c r="A19" s="456"/>
      <c r="B19" s="451" t="s">
        <v>364</v>
      </c>
      <c r="C19" s="469" t="s">
        <v>374</v>
      </c>
      <c r="D19" s="469" t="s">
        <v>374</v>
      </c>
      <c r="E19" s="461"/>
      <c r="F19" s="470" t="s">
        <v>462</v>
      </c>
      <c r="G19" s="461">
        <f>SUM(G17:G18)</f>
        <v>0</v>
      </c>
      <c r="H19" s="461">
        <f>SUM(H17:H18)</f>
        <v>0</v>
      </c>
    </row>
    <row r="20" spans="1:9" ht="18.75" x14ac:dyDescent="0.3">
      <c r="F20" s="464" t="s">
        <v>552</v>
      </c>
      <c r="G20" s="465">
        <f>G15+G19</f>
        <v>0</v>
      </c>
      <c r="H20" s="465">
        <f>H15+H19</f>
        <v>0</v>
      </c>
    </row>
    <row r="21" spans="1:9" x14ac:dyDescent="0.25">
      <c r="D21" s="194"/>
      <c r="E21" s="194"/>
    </row>
    <row r="22" spans="1:9" s="84" customFormat="1" ht="23.25" customHeight="1" x14ac:dyDescent="0.25">
      <c r="A22" s="97" t="s">
        <v>541</v>
      </c>
      <c r="C22" s="378"/>
      <c r="E22" s="604" t="s">
        <v>694</v>
      </c>
      <c r="I22" s="415"/>
    </row>
    <row r="23" spans="1:9" s="389" customFormat="1" ht="12.75" x14ac:dyDescent="0.25">
      <c r="C23" s="391" t="s">
        <v>171</v>
      </c>
      <c r="E23" s="391" t="s">
        <v>172</v>
      </c>
      <c r="I23" s="393"/>
    </row>
    <row r="24" spans="1:9" s="82" customFormat="1" ht="15.75" x14ac:dyDescent="0.25">
      <c r="I24" s="392"/>
    </row>
    <row r="25" spans="1:9" s="84" customFormat="1" ht="23.25" customHeight="1" x14ac:dyDescent="0.25">
      <c r="A25" s="97" t="s">
        <v>173</v>
      </c>
      <c r="C25" s="378"/>
      <c r="E25" s="714" t="s">
        <v>742</v>
      </c>
      <c r="I25" s="415"/>
    </row>
    <row r="26" spans="1:9" s="389" customFormat="1" ht="12.75" x14ac:dyDescent="0.25">
      <c r="C26" s="391" t="s">
        <v>171</v>
      </c>
      <c r="E26" s="391" t="s">
        <v>172</v>
      </c>
      <c r="I26" s="393"/>
    </row>
  </sheetData>
  <mergeCells count="9">
    <mergeCell ref="A12:E12"/>
    <mergeCell ref="A16:E16"/>
    <mergeCell ref="A3:D3"/>
    <mergeCell ref="A9:A10"/>
    <mergeCell ref="B9:B10"/>
    <mergeCell ref="C9:C10"/>
    <mergeCell ref="D9:D10"/>
    <mergeCell ref="E9:E10"/>
    <mergeCell ref="A6:E6"/>
  </mergeCells>
  <pageMargins left="0.70866141732283472" right="0.2" top="0.42" bottom="0.37" header="0.31496062992125984" footer="0.31496062992125984"/>
  <pageSetup paperSize="9" scale="77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K26"/>
  <sheetViews>
    <sheetView view="pageBreakPreview" zoomScale="60" workbookViewId="0">
      <selection activeCell="A6" sqref="A6:XFD6"/>
    </sheetView>
  </sheetViews>
  <sheetFormatPr defaultRowHeight="15" x14ac:dyDescent="0.25"/>
  <cols>
    <col min="1" max="1" width="8" style="181" customWidth="1"/>
    <col min="2" max="2" width="74.140625" style="181" customWidth="1"/>
    <col min="3" max="3" width="24.7109375" style="181" customWidth="1"/>
    <col min="4" max="5" width="34" style="181" customWidth="1"/>
    <col min="6" max="6" width="26.85546875" style="181" customWidth="1"/>
    <col min="7" max="8" width="21.5703125" style="181" customWidth="1"/>
    <col min="9" max="256" width="9.140625" style="181"/>
    <col min="257" max="257" width="8" style="181" customWidth="1"/>
    <col min="258" max="258" width="74.140625" style="181" customWidth="1"/>
    <col min="259" max="259" width="24.7109375" style="181" customWidth="1"/>
    <col min="260" max="261" width="34" style="181" customWidth="1"/>
    <col min="262" max="262" width="11.7109375" style="181" customWidth="1"/>
    <col min="263" max="512" width="9.140625" style="181"/>
    <col min="513" max="513" width="8" style="181" customWidth="1"/>
    <col min="514" max="514" width="74.140625" style="181" customWidth="1"/>
    <col min="515" max="515" width="24.7109375" style="181" customWidth="1"/>
    <col min="516" max="517" width="34" style="181" customWidth="1"/>
    <col min="518" max="518" width="11.7109375" style="181" customWidth="1"/>
    <col min="519" max="768" width="9.140625" style="181"/>
    <col min="769" max="769" width="8" style="181" customWidth="1"/>
    <col min="770" max="770" width="74.140625" style="181" customWidth="1"/>
    <col min="771" max="771" width="24.7109375" style="181" customWidth="1"/>
    <col min="772" max="773" width="34" style="181" customWidth="1"/>
    <col min="774" max="774" width="11.7109375" style="181" customWidth="1"/>
    <col min="775" max="1024" width="9.140625" style="181"/>
    <col min="1025" max="1025" width="8" style="181" customWidth="1"/>
    <col min="1026" max="1026" width="74.140625" style="181" customWidth="1"/>
    <col min="1027" max="1027" width="24.7109375" style="181" customWidth="1"/>
    <col min="1028" max="1029" width="34" style="181" customWidth="1"/>
    <col min="1030" max="1030" width="11.7109375" style="181" customWidth="1"/>
    <col min="1031" max="1280" width="9.140625" style="181"/>
    <col min="1281" max="1281" width="8" style="181" customWidth="1"/>
    <col min="1282" max="1282" width="74.140625" style="181" customWidth="1"/>
    <col min="1283" max="1283" width="24.7109375" style="181" customWidth="1"/>
    <col min="1284" max="1285" width="34" style="181" customWidth="1"/>
    <col min="1286" max="1286" width="11.7109375" style="181" customWidth="1"/>
    <col min="1287" max="1536" width="9.140625" style="181"/>
    <col min="1537" max="1537" width="8" style="181" customWidth="1"/>
    <col min="1538" max="1538" width="74.140625" style="181" customWidth="1"/>
    <col min="1539" max="1539" width="24.7109375" style="181" customWidth="1"/>
    <col min="1540" max="1541" width="34" style="181" customWidth="1"/>
    <col min="1542" max="1542" width="11.7109375" style="181" customWidth="1"/>
    <col min="1543" max="1792" width="9.140625" style="181"/>
    <col min="1793" max="1793" width="8" style="181" customWidth="1"/>
    <col min="1794" max="1794" width="74.140625" style="181" customWidth="1"/>
    <col min="1795" max="1795" width="24.7109375" style="181" customWidth="1"/>
    <col min="1796" max="1797" width="34" style="181" customWidth="1"/>
    <col min="1798" max="1798" width="11.7109375" style="181" customWidth="1"/>
    <col min="1799" max="2048" width="9.140625" style="181"/>
    <col min="2049" max="2049" width="8" style="181" customWidth="1"/>
    <col min="2050" max="2050" width="74.140625" style="181" customWidth="1"/>
    <col min="2051" max="2051" width="24.7109375" style="181" customWidth="1"/>
    <col min="2052" max="2053" width="34" style="181" customWidth="1"/>
    <col min="2054" max="2054" width="11.7109375" style="181" customWidth="1"/>
    <col min="2055" max="2304" width="9.140625" style="181"/>
    <col min="2305" max="2305" width="8" style="181" customWidth="1"/>
    <col min="2306" max="2306" width="74.140625" style="181" customWidth="1"/>
    <col min="2307" max="2307" width="24.7109375" style="181" customWidth="1"/>
    <col min="2308" max="2309" width="34" style="181" customWidth="1"/>
    <col min="2310" max="2310" width="11.7109375" style="181" customWidth="1"/>
    <col min="2311" max="2560" width="9.140625" style="181"/>
    <col min="2561" max="2561" width="8" style="181" customWidth="1"/>
    <col min="2562" max="2562" width="74.140625" style="181" customWidth="1"/>
    <col min="2563" max="2563" width="24.7109375" style="181" customWidth="1"/>
    <col min="2564" max="2565" width="34" style="181" customWidth="1"/>
    <col min="2566" max="2566" width="11.7109375" style="181" customWidth="1"/>
    <col min="2567" max="2816" width="9.140625" style="181"/>
    <col min="2817" max="2817" width="8" style="181" customWidth="1"/>
    <col min="2818" max="2818" width="74.140625" style="181" customWidth="1"/>
    <col min="2819" max="2819" width="24.7109375" style="181" customWidth="1"/>
    <col min="2820" max="2821" width="34" style="181" customWidth="1"/>
    <col min="2822" max="2822" width="11.7109375" style="181" customWidth="1"/>
    <col min="2823" max="3072" width="9.140625" style="181"/>
    <col min="3073" max="3073" width="8" style="181" customWidth="1"/>
    <col min="3074" max="3074" width="74.140625" style="181" customWidth="1"/>
    <col min="3075" max="3075" width="24.7109375" style="181" customWidth="1"/>
    <col min="3076" max="3077" width="34" style="181" customWidth="1"/>
    <col min="3078" max="3078" width="11.7109375" style="181" customWidth="1"/>
    <col min="3079" max="3328" width="9.140625" style="181"/>
    <col min="3329" max="3329" width="8" style="181" customWidth="1"/>
    <col min="3330" max="3330" width="74.140625" style="181" customWidth="1"/>
    <col min="3331" max="3331" width="24.7109375" style="181" customWidth="1"/>
    <col min="3332" max="3333" width="34" style="181" customWidth="1"/>
    <col min="3334" max="3334" width="11.7109375" style="181" customWidth="1"/>
    <col min="3335" max="3584" width="9.140625" style="181"/>
    <col min="3585" max="3585" width="8" style="181" customWidth="1"/>
    <col min="3586" max="3586" width="74.140625" style="181" customWidth="1"/>
    <col min="3587" max="3587" width="24.7109375" style="181" customWidth="1"/>
    <col min="3588" max="3589" width="34" style="181" customWidth="1"/>
    <col min="3590" max="3590" width="11.7109375" style="181" customWidth="1"/>
    <col min="3591" max="3840" width="9.140625" style="181"/>
    <col min="3841" max="3841" width="8" style="181" customWidth="1"/>
    <col min="3842" max="3842" width="74.140625" style="181" customWidth="1"/>
    <col min="3843" max="3843" width="24.7109375" style="181" customWidth="1"/>
    <col min="3844" max="3845" width="34" style="181" customWidth="1"/>
    <col min="3846" max="3846" width="11.7109375" style="181" customWidth="1"/>
    <col min="3847" max="4096" width="9.140625" style="181"/>
    <col min="4097" max="4097" width="8" style="181" customWidth="1"/>
    <col min="4098" max="4098" width="74.140625" style="181" customWidth="1"/>
    <col min="4099" max="4099" width="24.7109375" style="181" customWidth="1"/>
    <col min="4100" max="4101" width="34" style="181" customWidth="1"/>
    <col min="4102" max="4102" width="11.7109375" style="181" customWidth="1"/>
    <col min="4103" max="4352" width="9.140625" style="181"/>
    <col min="4353" max="4353" width="8" style="181" customWidth="1"/>
    <col min="4354" max="4354" width="74.140625" style="181" customWidth="1"/>
    <col min="4355" max="4355" width="24.7109375" style="181" customWidth="1"/>
    <col min="4356" max="4357" width="34" style="181" customWidth="1"/>
    <col min="4358" max="4358" width="11.7109375" style="181" customWidth="1"/>
    <col min="4359" max="4608" width="9.140625" style="181"/>
    <col min="4609" max="4609" width="8" style="181" customWidth="1"/>
    <col min="4610" max="4610" width="74.140625" style="181" customWidth="1"/>
    <col min="4611" max="4611" width="24.7109375" style="181" customWidth="1"/>
    <col min="4612" max="4613" width="34" style="181" customWidth="1"/>
    <col min="4614" max="4614" width="11.7109375" style="181" customWidth="1"/>
    <col min="4615" max="4864" width="9.140625" style="181"/>
    <col min="4865" max="4865" width="8" style="181" customWidth="1"/>
    <col min="4866" max="4866" width="74.140625" style="181" customWidth="1"/>
    <col min="4867" max="4867" width="24.7109375" style="181" customWidth="1"/>
    <col min="4868" max="4869" width="34" style="181" customWidth="1"/>
    <col min="4870" max="4870" width="11.7109375" style="181" customWidth="1"/>
    <col min="4871" max="5120" width="9.140625" style="181"/>
    <col min="5121" max="5121" width="8" style="181" customWidth="1"/>
    <col min="5122" max="5122" width="74.140625" style="181" customWidth="1"/>
    <col min="5123" max="5123" width="24.7109375" style="181" customWidth="1"/>
    <col min="5124" max="5125" width="34" style="181" customWidth="1"/>
    <col min="5126" max="5126" width="11.7109375" style="181" customWidth="1"/>
    <col min="5127" max="5376" width="9.140625" style="181"/>
    <col min="5377" max="5377" width="8" style="181" customWidth="1"/>
    <col min="5378" max="5378" width="74.140625" style="181" customWidth="1"/>
    <col min="5379" max="5379" width="24.7109375" style="181" customWidth="1"/>
    <col min="5380" max="5381" width="34" style="181" customWidth="1"/>
    <col min="5382" max="5382" width="11.7109375" style="181" customWidth="1"/>
    <col min="5383" max="5632" width="9.140625" style="181"/>
    <col min="5633" max="5633" width="8" style="181" customWidth="1"/>
    <col min="5634" max="5634" width="74.140625" style="181" customWidth="1"/>
    <col min="5635" max="5635" width="24.7109375" style="181" customWidth="1"/>
    <col min="5636" max="5637" width="34" style="181" customWidth="1"/>
    <col min="5638" max="5638" width="11.7109375" style="181" customWidth="1"/>
    <col min="5639" max="5888" width="9.140625" style="181"/>
    <col min="5889" max="5889" width="8" style="181" customWidth="1"/>
    <col min="5890" max="5890" width="74.140625" style="181" customWidth="1"/>
    <col min="5891" max="5891" width="24.7109375" style="181" customWidth="1"/>
    <col min="5892" max="5893" width="34" style="181" customWidth="1"/>
    <col min="5894" max="5894" width="11.7109375" style="181" customWidth="1"/>
    <col min="5895" max="6144" width="9.140625" style="181"/>
    <col min="6145" max="6145" width="8" style="181" customWidth="1"/>
    <col min="6146" max="6146" width="74.140625" style="181" customWidth="1"/>
    <col min="6147" max="6147" width="24.7109375" style="181" customWidth="1"/>
    <col min="6148" max="6149" width="34" style="181" customWidth="1"/>
    <col min="6150" max="6150" width="11.7109375" style="181" customWidth="1"/>
    <col min="6151" max="6400" width="9.140625" style="181"/>
    <col min="6401" max="6401" width="8" style="181" customWidth="1"/>
    <col min="6402" max="6402" width="74.140625" style="181" customWidth="1"/>
    <col min="6403" max="6403" width="24.7109375" style="181" customWidth="1"/>
    <col min="6404" max="6405" width="34" style="181" customWidth="1"/>
    <col min="6406" max="6406" width="11.7109375" style="181" customWidth="1"/>
    <col min="6407" max="6656" width="9.140625" style="181"/>
    <col min="6657" max="6657" width="8" style="181" customWidth="1"/>
    <col min="6658" max="6658" width="74.140625" style="181" customWidth="1"/>
    <col min="6659" max="6659" width="24.7109375" style="181" customWidth="1"/>
    <col min="6660" max="6661" width="34" style="181" customWidth="1"/>
    <col min="6662" max="6662" width="11.7109375" style="181" customWidth="1"/>
    <col min="6663" max="6912" width="9.140625" style="181"/>
    <col min="6913" max="6913" width="8" style="181" customWidth="1"/>
    <col min="6914" max="6914" width="74.140625" style="181" customWidth="1"/>
    <col min="6915" max="6915" width="24.7109375" style="181" customWidth="1"/>
    <col min="6916" max="6917" width="34" style="181" customWidth="1"/>
    <col min="6918" max="6918" width="11.7109375" style="181" customWidth="1"/>
    <col min="6919" max="7168" width="9.140625" style="181"/>
    <col min="7169" max="7169" width="8" style="181" customWidth="1"/>
    <col min="7170" max="7170" width="74.140625" style="181" customWidth="1"/>
    <col min="7171" max="7171" width="24.7109375" style="181" customWidth="1"/>
    <col min="7172" max="7173" width="34" style="181" customWidth="1"/>
    <col min="7174" max="7174" width="11.7109375" style="181" customWidth="1"/>
    <col min="7175" max="7424" width="9.140625" style="181"/>
    <col min="7425" max="7425" width="8" style="181" customWidth="1"/>
    <col min="7426" max="7426" width="74.140625" style="181" customWidth="1"/>
    <col min="7427" max="7427" width="24.7109375" style="181" customWidth="1"/>
    <col min="7428" max="7429" width="34" style="181" customWidth="1"/>
    <col min="7430" max="7430" width="11.7109375" style="181" customWidth="1"/>
    <col min="7431" max="7680" width="9.140625" style="181"/>
    <col min="7681" max="7681" width="8" style="181" customWidth="1"/>
    <col min="7682" max="7682" width="74.140625" style="181" customWidth="1"/>
    <col min="7683" max="7683" width="24.7109375" style="181" customWidth="1"/>
    <col min="7684" max="7685" width="34" style="181" customWidth="1"/>
    <col min="7686" max="7686" width="11.7109375" style="181" customWidth="1"/>
    <col min="7687" max="7936" width="9.140625" style="181"/>
    <col min="7937" max="7937" width="8" style="181" customWidth="1"/>
    <col min="7938" max="7938" width="74.140625" style="181" customWidth="1"/>
    <col min="7939" max="7939" width="24.7109375" style="181" customWidth="1"/>
    <col min="7940" max="7941" width="34" style="181" customWidth="1"/>
    <col min="7942" max="7942" width="11.7109375" style="181" customWidth="1"/>
    <col min="7943" max="8192" width="9.140625" style="181"/>
    <col min="8193" max="8193" width="8" style="181" customWidth="1"/>
    <col min="8194" max="8194" width="74.140625" style="181" customWidth="1"/>
    <col min="8195" max="8195" width="24.7109375" style="181" customWidth="1"/>
    <col min="8196" max="8197" width="34" style="181" customWidth="1"/>
    <col min="8198" max="8198" width="11.7109375" style="181" customWidth="1"/>
    <col min="8199" max="8448" width="9.140625" style="181"/>
    <col min="8449" max="8449" width="8" style="181" customWidth="1"/>
    <col min="8450" max="8450" width="74.140625" style="181" customWidth="1"/>
    <col min="8451" max="8451" width="24.7109375" style="181" customWidth="1"/>
    <col min="8452" max="8453" width="34" style="181" customWidth="1"/>
    <col min="8454" max="8454" width="11.7109375" style="181" customWidth="1"/>
    <col min="8455" max="8704" width="9.140625" style="181"/>
    <col min="8705" max="8705" width="8" style="181" customWidth="1"/>
    <col min="8706" max="8706" width="74.140625" style="181" customWidth="1"/>
    <col min="8707" max="8707" width="24.7109375" style="181" customWidth="1"/>
    <col min="8708" max="8709" width="34" style="181" customWidth="1"/>
    <col min="8710" max="8710" width="11.7109375" style="181" customWidth="1"/>
    <col min="8711" max="8960" width="9.140625" style="181"/>
    <col min="8961" max="8961" width="8" style="181" customWidth="1"/>
    <col min="8962" max="8962" width="74.140625" style="181" customWidth="1"/>
    <col min="8963" max="8963" width="24.7109375" style="181" customWidth="1"/>
    <col min="8964" max="8965" width="34" style="181" customWidth="1"/>
    <col min="8966" max="8966" width="11.7109375" style="181" customWidth="1"/>
    <col min="8967" max="9216" width="9.140625" style="181"/>
    <col min="9217" max="9217" width="8" style="181" customWidth="1"/>
    <col min="9218" max="9218" width="74.140625" style="181" customWidth="1"/>
    <col min="9219" max="9219" width="24.7109375" style="181" customWidth="1"/>
    <col min="9220" max="9221" width="34" style="181" customWidth="1"/>
    <col min="9222" max="9222" width="11.7109375" style="181" customWidth="1"/>
    <col min="9223" max="9472" width="9.140625" style="181"/>
    <col min="9473" max="9473" width="8" style="181" customWidth="1"/>
    <col min="9474" max="9474" width="74.140625" style="181" customWidth="1"/>
    <col min="9475" max="9475" width="24.7109375" style="181" customWidth="1"/>
    <col min="9476" max="9477" width="34" style="181" customWidth="1"/>
    <col min="9478" max="9478" width="11.7109375" style="181" customWidth="1"/>
    <col min="9479" max="9728" width="9.140625" style="181"/>
    <col min="9729" max="9729" width="8" style="181" customWidth="1"/>
    <col min="9730" max="9730" width="74.140625" style="181" customWidth="1"/>
    <col min="9731" max="9731" width="24.7109375" style="181" customWidth="1"/>
    <col min="9732" max="9733" width="34" style="181" customWidth="1"/>
    <col min="9734" max="9734" width="11.7109375" style="181" customWidth="1"/>
    <col min="9735" max="9984" width="9.140625" style="181"/>
    <col min="9985" max="9985" width="8" style="181" customWidth="1"/>
    <col min="9986" max="9986" width="74.140625" style="181" customWidth="1"/>
    <col min="9987" max="9987" width="24.7109375" style="181" customWidth="1"/>
    <col min="9988" max="9989" width="34" style="181" customWidth="1"/>
    <col min="9990" max="9990" width="11.7109375" style="181" customWidth="1"/>
    <col min="9991" max="10240" width="9.140625" style="181"/>
    <col min="10241" max="10241" width="8" style="181" customWidth="1"/>
    <col min="10242" max="10242" width="74.140625" style="181" customWidth="1"/>
    <col min="10243" max="10243" width="24.7109375" style="181" customWidth="1"/>
    <col min="10244" max="10245" width="34" style="181" customWidth="1"/>
    <col min="10246" max="10246" width="11.7109375" style="181" customWidth="1"/>
    <col min="10247" max="10496" width="9.140625" style="181"/>
    <col min="10497" max="10497" width="8" style="181" customWidth="1"/>
    <col min="10498" max="10498" width="74.140625" style="181" customWidth="1"/>
    <col min="10499" max="10499" width="24.7109375" style="181" customWidth="1"/>
    <col min="10500" max="10501" width="34" style="181" customWidth="1"/>
    <col min="10502" max="10502" width="11.7109375" style="181" customWidth="1"/>
    <col min="10503" max="10752" width="9.140625" style="181"/>
    <col min="10753" max="10753" width="8" style="181" customWidth="1"/>
    <col min="10754" max="10754" width="74.140625" style="181" customWidth="1"/>
    <col min="10755" max="10755" width="24.7109375" style="181" customWidth="1"/>
    <col min="10756" max="10757" width="34" style="181" customWidth="1"/>
    <col min="10758" max="10758" width="11.7109375" style="181" customWidth="1"/>
    <col min="10759" max="11008" width="9.140625" style="181"/>
    <col min="11009" max="11009" width="8" style="181" customWidth="1"/>
    <col min="11010" max="11010" width="74.140625" style="181" customWidth="1"/>
    <col min="11011" max="11011" width="24.7109375" style="181" customWidth="1"/>
    <col min="11012" max="11013" width="34" style="181" customWidth="1"/>
    <col min="11014" max="11014" width="11.7109375" style="181" customWidth="1"/>
    <col min="11015" max="11264" width="9.140625" style="181"/>
    <col min="11265" max="11265" width="8" style="181" customWidth="1"/>
    <col min="11266" max="11266" width="74.140625" style="181" customWidth="1"/>
    <col min="11267" max="11267" width="24.7109375" style="181" customWidth="1"/>
    <col min="11268" max="11269" width="34" style="181" customWidth="1"/>
    <col min="11270" max="11270" width="11.7109375" style="181" customWidth="1"/>
    <col min="11271" max="11520" width="9.140625" style="181"/>
    <col min="11521" max="11521" width="8" style="181" customWidth="1"/>
    <col min="11522" max="11522" width="74.140625" style="181" customWidth="1"/>
    <col min="11523" max="11523" width="24.7109375" style="181" customWidth="1"/>
    <col min="11524" max="11525" width="34" style="181" customWidth="1"/>
    <col min="11526" max="11526" width="11.7109375" style="181" customWidth="1"/>
    <col min="11527" max="11776" width="9.140625" style="181"/>
    <col min="11777" max="11777" width="8" style="181" customWidth="1"/>
    <col min="11778" max="11778" width="74.140625" style="181" customWidth="1"/>
    <col min="11779" max="11779" width="24.7109375" style="181" customWidth="1"/>
    <col min="11780" max="11781" width="34" style="181" customWidth="1"/>
    <col min="11782" max="11782" width="11.7109375" style="181" customWidth="1"/>
    <col min="11783" max="12032" width="9.140625" style="181"/>
    <col min="12033" max="12033" width="8" style="181" customWidth="1"/>
    <col min="12034" max="12034" width="74.140625" style="181" customWidth="1"/>
    <col min="12035" max="12035" width="24.7109375" style="181" customWidth="1"/>
    <col min="12036" max="12037" width="34" style="181" customWidth="1"/>
    <col min="12038" max="12038" width="11.7109375" style="181" customWidth="1"/>
    <col min="12039" max="12288" width="9.140625" style="181"/>
    <col min="12289" max="12289" width="8" style="181" customWidth="1"/>
    <col min="12290" max="12290" width="74.140625" style="181" customWidth="1"/>
    <col min="12291" max="12291" width="24.7109375" style="181" customWidth="1"/>
    <col min="12292" max="12293" width="34" style="181" customWidth="1"/>
    <col min="12294" max="12294" width="11.7109375" style="181" customWidth="1"/>
    <col min="12295" max="12544" width="9.140625" style="181"/>
    <col min="12545" max="12545" width="8" style="181" customWidth="1"/>
    <col min="12546" max="12546" width="74.140625" style="181" customWidth="1"/>
    <col min="12547" max="12547" width="24.7109375" style="181" customWidth="1"/>
    <col min="12548" max="12549" width="34" style="181" customWidth="1"/>
    <col min="12550" max="12550" width="11.7109375" style="181" customWidth="1"/>
    <col min="12551" max="12800" width="9.140625" style="181"/>
    <col min="12801" max="12801" width="8" style="181" customWidth="1"/>
    <col min="12802" max="12802" width="74.140625" style="181" customWidth="1"/>
    <col min="12803" max="12803" width="24.7109375" style="181" customWidth="1"/>
    <col min="12804" max="12805" width="34" style="181" customWidth="1"/>
    <col min="12806" max="12806" width="11.7109375" style="181" customWidth="1"/>
    <col min="12807" max="13056" width="9.140625" style="181"/>
    <col min="13057" max="13057" width="8" style="181" customWidth="1"/>
    <col min="13058" max="13058" width="74.140625" style="181" customWidth="1"/>
    <col min="13059" max="13059" width="24.7109375" style="181" customWidth="1"/>
    <col min="13060" max="13061" width="34" style="181" customWidth="1"/>
    <col min="13062" max="13062" width="11.7109375" style="181" customWidth="1"/>
    <col min="13063" max="13312" width="9.140625" style="181"/>
    <col min="13313" max="13313" width="8" style="181" customWidth="1"/>
    <col min="13314" max="13314" width="74.140625" style="181" customWidth="1"/>
    <col min="13315" max="13315" width="24.7109375" style="181" customWidth="1"/>
    <col min="13316" max="13317" width="34" style="181" customWidth="1"/>
    <col min="13318" max="13318" width="11.7109375" style="181" customWidth="1"/>
    <col min="13319" max="13568" width="9.140625" style="181"/>
    <col min="13569" max="13569" width="8" style="181" customWidth="1"/>
    <col min="13570" max="13570" width="74.140625" style="181" customWidth="1"/>
    <col min="13571" max="13571" width="24.7109375" style="181" customWidth="1"/>
    <col min="13572" max="13573" width="34" style="181" customWidth="1"/>
    <col min="13574" max="13574" width="11.7109375" style="181" customWidth="1"/>
    <col min="13575" max="13824" width="9.140625" style="181"/>
    <col min="13825" max="13825" width="8" style="181" customWidth="1"/>
    <col min="13826" max="13826" width="74.140625" style="181" customWidth="1"/>
    <col min="13827" max="13827" width="24.7109375" style="181" customWidth="1"/>
    <col min="13828" max="13829" width="34" style="181" customWidth="1"/>
    <col min="13830" max="13830" width="11.7109375" style="181" customWidth="1"/>
    <col min="13831" max="14080" width="9.140625" style="181"/>
    <col min="14081" max="14081" width="8" style="181" customWidth="1"/>
    <col min="14082" max="14082" width="74.140625" style="181" customWidth="1"/>
    <col min="14083" max="14083" width="24.7109375" style="181" customWidth="1"/>
    <col min="14084" max="14085" width="34" style="181" customWidth="1"/>
    <col min="14086" max="14086" width="11.7109375" style="181" customWidth="1"/>
    <col min="14087" max="14336" width="9.140625" style="181"/>
    <col min="14337" max="14337" width="8" style="181" customWidth="1"/>
    <col min="14338" max="14338" width="74.140625" style="181" customWidth="1"/>
    <col min="14339" max="14339" width="24.7109375" style="181" customWidth="1"/>
    <col min="14340" max="14341" width="34" style="181" customWidth="1"/>
    <col min="14342" max="14342" width="11.7109375" style="181" customWidth="1"/>
    <col min="14343" max="14592" width="9.140625" style="181"/>
    <col min="14593" max="14593" width="8" style="181" customWidth="1"/>
    <col min="14594" max="14594" width="74.140625" style="181" customWidth="1"/>
    <col min="14595" max="14595" width="24.7109375" style="181" customWidth="1"/>
    <col min="14596" max="14597" width="34" style="181" customWidth="1"/>
    <col min="14598" max="14598" width="11.7109375" style="181" customWidth="1"/>
    <col min="14599" max="14848" width="9.140625" style="181"/>
    <col min="14849" max="14849" width="8" style="181" customWidth="1"/>
    <col min="14850" max="14850" width="74.140625" style="181" customWidth="1"/>
    <col min="14851" max="14851" width="24.7109375" style="181" customWidth="1"/>
    <col min="14852" max="14853" width="34" style="181" customWidth="1"/>
    <col min="14854" max="14854" width="11.7109375" style="181" customWidth="1"/>
    <col min="14855" max="15104" width="9.140625" style="181"/>
    <col min="15105" max="15105" width="8" style="181" customWidth="1"/>
    <col min="15106" max="15106" width="74.140625" style="181" customWidth="1"/>
    <col min="15107" max="15107" width="24.7109375" style="181" customWidth="1"/>
    <col min="15108" max="15109" width="34" style="181" customWidth="1"/>
    <col min="15110" max="15110" width="11.7109375" style="181" customWidth="1"/>
    <col min="15111" max="15360" width="9.140625" style="181"/>
    <col min="15361" max="15361" width="8" style="181" customWidth="1"/>
    <col min="15362" max="15362" width="74.140625" style="181" customWidth="1"/>
    <col min="15363" max="15363" width="24.7109375" style="181" customWidth="1"/>
    <col min="15364" max="15365" width="34" style="181" customWidth="1"/>
    <col min="15366" max="15366" width="11.7109375" style="181" customWidth="1"/>
    <col min="15367" max="15616" width="9.140625" style="181"/>
    <col min="15617" max="15617" width="8" style="181" customWidth="1"/>
    <col min="15618" max="15618" width="74.140625" style="181" customWidth="1"/>
    <col min="15619" max="15619" width="24.7109375" style="181" customWidth="1"/>
    <col min="15620" max="15621" width="34" style="181" customWidth="1"/>
    <col min="15622" max="15622" width="11.7109375" style="181" customWidth="1"/>
    <col min="15623" max="15872" width="9.140625" style="181"/>
    <col min="15873" max="15873" width="8" style="181" customWidth="1"/>
    <col min="15874" max="15874" width="74.140625" style="181" customWidth="1"/>
    <col min="15875" max="15875" width="24.7109375" style="181" customWidth="1"/>
    <col min="15876" max="15877" width="34" style="181" customWidth="1"/>
    <col min="15878" max="15878" width="11.7109375" style="181" customWidth="1"/>
    <col min="15879" max="16128" width="9.140625" style="181"/>
    <col min="16129" max="16129" width="8" style="181" customWidth="1"/>
    <col min="16130" max="16130" width="74.140625" style="181" customWidth="1"/>
    <col min="16131" max="16131" width="24.7109375" style="181" customWidth="1"/>
    <col min="16132" max="16133" width="34" style="181" customWidth="1"/>
    <col min="16134" max="16134" width="11.7109375" style="181" customWidth="1"/>
    <col min="16135" max="16384" width="9.140625" style="181"/>
  </cols>
  <sheetData>
    <row r="1" spans="1:11" ht="18.75" x14ac:dyDescent="0.25">
      <c r="D1" s="182"/>
      <c r="E1" s="372" t="s">
        <v>519</v>
      </c>
    </row>
    <row r="3" spans="1:11" s="184" customFormat="1" ht="28.9" customHeight="1" x14ac:dyDescent="0.3">
      <c r="A3" s="1197" t="s">
        <v>634</v>
      </c>
      <c r="B3" s="1198"/>
      <c r="C3" s="1198"/>
      <c r="D3" s="1198"/>
      <c r="E3" s="183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5.75" x14ac:dyDescent="0.25">
      <c r="B8" s="185"/>
    </row>
    <row r="9" spans="1:11" ht="18.75" customHeight="1" x14ac:dyDescent="0.25">
      <c r="A9" s="1199" t="s">
        <v>351</v>
      </c>
      <c r="B9" s="1199" t="s">
        <v>366</v>
      </c>
      <c r="C9" s="1199" t="s">
        <v>422</v>
      </c>
      <c r="D9" s="1199" t="s">
        <v>423</v>
      </c>
      <c r="E9" s="1199" t="s">
        <v>178</v>
      </c>
    </row>
    <row r="10" spans="1:11" ht="75" customHeight="1" x14ac:dyDescent="0.25">
      <c r="A10" s="1199"/>
      <c r="B10" s="1199"/>
      <c r="C10" s="1199"/>
      <c r="D10" s="1199"/>
      <c r="E10" s="1199"/>
    </row>
    <row r="11" spans="1:11" ht="18.75" x14ac:dyDescent="0.3">
      <c r="A11" s="189">
        <v>1</v>
      </c>
      <c r="B11" s="189">
        <v>2</v>
      </c>
      <c r="C11" s="189">
        <v>3</v>
      </c>
      <c r="D11" s="189">
        <v>4</v>
      </c>
      <c r="E11" s="189" t="s">
        <v>424</v>
      </c>
      <c r="F11" s="452" t="s">
        <v>429</v>
      </c>
      <c r="G11" s="445" t="s">
        <v>371</v>
      </c>
      <c r="H11" s="445" t="s">
        <v>372</v>
      </c>
    </row>
    <row r="12" spans="1:11" ht="18.75" x14ac:dyDescent="0.3">
      <c r="A12" s="1196" t="s">
        <v>550</v>
      </c>
      <c r="B12" s="1196"/>
      <c r="C12" s="1196"/>
      <c r="D12" s="1196"/>
      <c r="E12" s="1196"/>
      <c r="F12" s="452"/>
      <c r="G12" s="445"/>
      <c r="H12" s="445"/>
    </row>
    <row r="13" spans="1:11" ht="18.75" x14ac:dyDescent="0.3">
      <c r="A13" s="453" t="s">
        <v>425</v>
      </c>
      <c r="B13" s="449"/>
      <c r="C13" s="466"/>
      <c r="D13" s="467"/>
      <c r="E13" s="467"/>
      <c r="F13" s="468"/>
      <c r="G13" s="444"/>
      <c r="H13" s="462">
        <f>E13-G13</f>
        <v>0</v>
      </c>
    </row>
    <row r="14" spans="1:11" ht="18.75" x14ac:dyDescent="0.3">
      <c r="A14" s="455"/>
      <c r="B14" s="449"/>
      <c r="C14" s="466"/>
      <c r="D14" s="467"/>
      <c r="E14" s="467"/>
      <c r="F14" s="468"/>
      <c r="G14" s="444"/>
      <c r="H14" s="462">
        <f>E14-G14</f>
        <v>0</v>
      </c>
    </row>
    <row r="15" spans="1:11" s="184" customFormat="1" ht="18.75" x14ac:dyDescent="0.3">
      <c r="A15" s="456"/>
      <c r="B15" s="451" t="s">
        <v>364</v>
      </c>
      <c r="C15" s="469" t="s">
        <v>374</v>
      </c>
      <c r="D15" s="469" t="s">
        <v>374</v>
      </c>
      <c r="E15" s="461"/>
      <c r="F15" s="470" t="s">
        <v>462</v>
      </c>
      <c r="G15" s="461">
        <f>SUM(G13:G14)</f>
        <v>0</v>
      </c>
      <c r="H15" s="461">
        <f>SUM(H13:H14)</f>
        <v>0</v>
      </c>
    </row>
    <row r="16" spans="1:11" ht="18.75" x14ac:dyDescent="0.3">
      <c r="A16" s="1196" t="s">
        <v>551</v>
      </c>
      <c r="B16" s="1196"/>
      <c r="C16" s="1196"/>
      <c r="D16" s="1196"/>
      <c r="E16" s="1196"/>
      <c r="F16" s="446"/>
      <c r="G16" s="446"/>
      <c r="H16" s="446"/>
    </row>
    <row r="17" spans="1:9" ht="18.75" x14ac:dyDescent="0.3">
      <c r="A17" s="453" t="s">
        <v>425</v>
      </c>
      <c r="B17" s="449"/>
      <c r="C17" s="466"/>
      <c r="D17" s="467"/>
      <c r="E17" s="467"/>
      <c r="F17" s="468"/>
      <c r="G17" s="444"/>
      <c r="H17" s="462">
        <f>E17-G17</f>
        <v>0</v>
      </c>
    </row>
    <row r="18" spans="1:9" ht="18.75" x14ac:dyDescent="0.3">
      <c r="A18" s="455"/>
      <c r="B18" s="449"/>
      <c r="C18" s="466"/>
      <c r="D18" s="467"/>
      <c r="E18" s="467"/>
      <c r="F18" s="468"/>
      <c r="G18" s="444"/>
      <c r="H18" s="462">
        <f>E18-G18</f>
        <v>0</v>
      </c>
    </row>
    <row r="19" spans="1:9" s="184" customFormat="1" ht="18.75" x14ac:dyDescent="0.3">
      <c r="A19" s="456"/>
      <c r="B19" s="451" t="s">
        <v>364</v>
      </c>
      <c r="C19" s="469" t="s">
        <v>374</v>
      </c>
      <c r="D19" s="469" t="s">
        <v>374</v>
      </c>
      <c r="E19" s="461"/>
      <c r="F19" s="470" t="s">
        <v>462</v>
      </c>
      <c r="G19" s="461">
        <f>SUM(G17:G18)</f>
        <v>0</v>
      </c>
      <c r="H19" s="461">
        <f>SUM(H17:H18)</f>
        <v>0</v>
      </c>
    </row>
    <row r="20" spans="1:9" ht="18.75" x14ac:dyDescent="0.3">
      <c r="F20" s="464" t="s">
        <v>552</v>
      </c>
      <c r="G20" s="465">
        <f>G15+G19</f>
        <v>0</v>
      </c>
      <c r="H20" s="465">
        <f>H15+H19</f>
        <v>0</v>
      </c>
    </row>
    <row r="21" spans="1:9" x14ac:dyDescent="0.25">
      <c r="D21" s="194"/>
      <c r="E21" s="194"/>
    </row>
    <row r="22" spans="1:9" s="84" customFormat="1" ht="23.25" customHeight="1" x14ac:dyDescent="0.25">
      <c r="A22" s="97" t="s">
        <v>541</v>
      </c>
      <c r="C22" s="378"/>
      <c r="E22" s="604" t="s">
        <v>694</v>
      </c>
      <c r="I22" s="415"/>
    </row>
    <row r="23" spans="1:9" s="389" customFormat="1" ht="12.75" x14ac:dyDescent="0.25">
      <c r="C23" s="391" t="s">
        <v>171</v>
      </c>
      <c r="E23" s="391" t="s">
        <v>172</v>
      </c>
      <c r="I23" s="393"/>
    </row>
    <row r="24" spans="1:9" s="82" customFormat="1" ht="15.75" x14ac:dyDescent="0.25">
      <c r="I24" s="392"/>
    </row>
    <row r="25" spans="1:9" s="84" customFormat="1" ht="23.25" customHeight="1" x14ac:dyDescent="0.25">
      <c r="A25" s="97" t="s">
        <v>173</v>
      </c>
      <c r="C25" s="378"/>
      <c r="E25" s="714" t="s">
        <v>742</v>
      </c>
      <c r="I25" s="415"/>
    </row>
    <row r="26" spans="1:9" s="389" customFormat="1" ht="12.75" x14ac:dyDescent="0.25">
      <c r="C26" s="391" t="s">
        <v>171</v>
      </c>
      <c r="E26" s="391" t="s">
        <v>172</v>
      </c>
      <c r="I26" s="393"/>
    </row>
  </sheetData>
  <mergeCells count="9">
    <mergeCell ref="A12:E12"/>
    <mergeCell ref="A16:E16"/>
    <mergeCell ref="A3:D3"/>
    <mergeCell ref="A9:A10"/>
    <mergeCell ref="B9:B10"/>
    <mergeCell ref="C9:C10"/>
    <mergeCell ref="D9:D10"/>
    <mergeCell ref="E9:E10"/>
    <mergeCell ref="A6:E6"/>
  </mergeCells>
  <pageMargins left="0.70866141732283472" right="0.2" top="0.42" bottom="0.37" header="0.31496062992125984" footer="0.31496062992125984"/>
  <pageSetup paperSize="9" scale="7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499984740745262"/>
  </sheetPr>
  <dimension ref="A1:X89"/>
  <sheetViews>
    <sheetView view="pageBreakPreview" topLeftCell="A4" zoomScale="85" zoomScaleSheetLayoutView="85" workbookViewId="0">
      <selection activeCell="E21" sqref="E21"/>
    </sheetView>
  </sheetViews>
  <sheetFormatPr defaultColWidth="8.85546875" defaultRowHeight="18.75" x14ac:dyDescent="0.3"/>
  <cols>
    <col min="1" max="1" width="6.42578125" style="102" customWidth="1"/>
    <col min="2" max="2" width="66.42578125" style="102" customWidth="1"/>
    <col min="3" max="3" width="26.85546875" style="102" customWidth="1"/>
    <col min="4" max="4" width="21.7109375" style="102" customWidth="1"/>
    <col min="5" max="5" width="40.28515625" style="102" customWidth="1"/>
    <col min="6" max="6" width="27.85546875" style="104" customWidth="1"/>
    <col min="7" max="8" width="19.85546875" style="104" customWidth="1"/>
    <col min="9" max="9" width="17.42578125" style="102" customWidth="1"/>
    <col min="10" max="19" width="8.85546875" style="102" customWidth="1"/>
    <col min="20" max="20" width="12.28515625" style="102" customWidth="1"/>
    <col min="21" max="21" width="5.5703125" style="102" customWidth="1"/>
    <col min="22" max="22" width="12.28515625" style="102" customWidth="1"/>
    <col min="23" max="23" width="6" style="102" customWidth="1"/>
    <col min="24" max="24" width="13.28515625" style="102" customWidth="1"/>
    <col min="25" max="256" width="8.85546875" style="102"/>
    <col min="257" max="257" width="6.42578125" style="102" customWidth="1"/>
    <col min="258" max="258" width="66.42578125" style="102" customWidth="1"/>
    <col min="259" max="259" width="26.85546875" style="102" customWidth="1"/>
    <col min="260" max="260" width="21.7109375" style="102" customWidth="1"/>
    <col min="261" max="261" width="40.28515625" style="102" customWidth="1"/>
    <col min="262" max="264" width="19.85546875" style="102" customWidth="1"/>
    <col min="265" max="265" width="17.42578125" style="102" customWidth="1"/>
    <col min="266" max="275" width="8.85546875" style="102" customWidth="1"/>
    <col min="276" max="276" width="12.28515625" style="102" customWidth="1"/>
    <col min="277" max="277" width="5.5703125" style="102" customWidth="1"/>
    <col min="278" max="278" width="12.28515625" style="102" customWidth="1"/>
    <col min="279" max="279" width="6" style="102" customWidth="1"/>
    <col min="280" max="280" width="13.28515625" style="102" customWidth="1"/>
    <col min="281" max="512" width="8.85546875" style="102"/>
    <col min="513" max="513" width="6.42578125" style="102" customWidth="1"/>
    <col min="514" max="514" width="66.42578125" style="102" customWidth="1"/>
    <col min="515" max="515" width="26.85546875" style="102" customWidth="1"/>
    <col min="516" max="516" width="21.7109375" style="102" customWidth="1"/>
    <col min="517" max="517" width="40.28515625" style="102" customWidth="1"/>
    <col min="518" max="520" width="19.85546875" style="102" customWidth="1"/>
    <col min="521" max="521" width="17.42578125" style="102" customWidth="1"/>
    <col min="522" max="531" width="8.85546875" style="102" customWidth="1"/>
    <col min="532" max="532" width="12.28515625" style="102" customWidth="1"/>
    <col min="533" max="533" width="5.5703125" style="102" customWidth="1"/>
    <col min="534" max="534" width="12.28515625" style="102" customWidth="1"/>
    <col min="535" max="535" width="6" style="102" customWidth="1"/>
    <col min="536" max="536" width="13.28515625" style="102" customWidth="1"/>
    <col min="537" max="768" width="8.85546875" style="102"/>
    <col min="769" max="769" width="6.42578125" style="102" customWidth="1"/>
    <col min="770" max="770" width="66.42578125" style="102" customWidth="1"/>
    <col min="771" max="771" width="26.85546875" style="102" customWidth="1"/>
    <col min="772" max="772" width="21.7109375" style="102" customWidth="1"/>
    <col min="773" max="773" width="40.28515625" style="102" customWidth="1"/>
    <col min="774" max="776" width="19.85546875" style="102" customWidth="1"/>
    <col min="777" max="777" width="17.42578125" style="102" customWidth="1"/>
    <col min="778" max="787" width="8.85546875" style="102" customWidth="1"/>
    <col min="788" max="788" width="12.28515625" style="102" customWidth="1"/>
    <col min="789" max="789" width="5.5703125" style="102" customWidth="1"/>
    <col min="790" max="790" width="12.28515625" style="102" customWidth="1"/>
    <col min="791" max="791" width="6" style="102" customWidth="1"/>
    <col min="792" max="792" width="13.28515625" style="102" customWidth="1"/>
    <col min="793" max="1024" width="8.85546875" style="102"/>
    <col min="1025" max="1025" width="6.42578125" style="102" customWidth="1"/>
    <col min="1026" max="1026" width="66.42578125" style="102" customWidth="1"/>
    <col min="1027" max="1027" width="26.85546875" style="102" customWidth="1"/>
    <col min="1028" max="1028" width="21.7109375" style="102" customWidth="1"/>
    <col min="1029" max="1029" width="40.28515625" style="102" customWidth="1"/>
    <col min="1030" max="1032" width="19.85546875" style="102" customWidth="1"/>
    <col min="1033" max="1033" width="17.42578125" style="102" customWidth="1"/>
    <col min="1034" max="1043" width="8.85546875" style="102" customWidth="1"/>
    <col min="1044" max="1044" width="12.28515625" style="102" customWidth="1"/>
    <col min="1045" max="1045" width="5.5703125" style="102" customWidth="1"/>
    <col min="1046" max="1046" width="12.28515625" style="102" customWidth="1"/>
    <col min="1047" max="1047" width="6" style="102" customWidth="1"/>
    <col min="1048" max="1048" width="13.28515625" style="102" customWidth="1"/>
    <col min="1049" max="1280" width="8.85546875" style="102"/>
    <col min="1281" max="1281" width="6.42578125" style="102" customWidth="1"/>
    <col min="1282" max="1282" width="66.42578125" style="102" customWidth="1"/>
    <col min="1283" max="1283" width="26.85546875" style="102" customWidth="1"/>
    <col min="1284" max="1284" width="21.7109375" style="102" customWidth="1"/>
    <col min="1285" max="1285" width="40.28515625" style="102" customWidth="1"/>
    <col min="1286" max="1288" width="19.85546875" style="102" customWidth="1"/>
    <col min="1289" max="1289" width="17.42578125" style="102" customWidth="1"/>
    <col min="1290" max="1299" width="8.85546875" style="102" customWidth="1"/>
    <col min="1300" max="1300" width="12.28515625" style="102" customWidth="1"/>
    <col min="1301" max="1301" width="5.5703125" style="102" customWidth="1"/>
    <col min="1302" max="1302" width="12.28515625" style="102" customWidth="1"/>
    <col min="1303" max="1303" width="6" style="102" customWidth="1"/>
    <col min="1304" max="1304" width="13.28515625" style="102" customWidth="1"/>
    <col min="1305" max="1536" width="8.85546875" style="102"/>
    <col min="1537" max="1537" width="6.42578125" style="102" customWidth="1"/>
    <col min="1538" max="1538" width="66.42578125" style="102" customWidth="1"/>
    <col min="1539" max="1539" width="26.85546875" style="102" customWidth="1"/>
    <col min="1540" max="1540" width="21.7109375" style="102" customWidth="1"/>
    <col min="1541" max="1541" width="40.28515625" style="102" customWidth="1"/>
    <col min="1542" max="1544" width="19.85546875" style="102" customWidth="1"/>
    <col min="1545" max="1545" width="17.42578125" style="102" customWidth="1"/>
    <col min="1546" max="1555" width="8.85546875" style="102" customWidth="1"/>
    <col min="1556" max="1556" width="12.28515625" style="102" customWidth="1"/>
    <col min="1557" max="1557" width="5.5703125" style="102" customWidth="1"/>
    <col min="1558" max="1558" width="12.28515625" style="102" customWidth="1"/>
    <col min="1559" max="1559" width="6" style="102" customWidth="1"/>
    <col min="1560" max="1560" width="13.28515625" style="102" customWidth="1"/>
    <col min="1561" max="1792" width="8.85546875" style="102"/>
    <col min="1793" max="1793" width="6.42578125" style="102" customWidth="1"/>
    <col min="1794" max="1794" width="66.42578125" style="102" customWidth="1"/>
    <col min="1795" max="1795" width="26.85546875" style="102" customWidth="1"/>
    <col min="1796" max="1796" width="21.7109375" style="102" customWidth="1"/>
    <col min="1797" max="1797" width="40.28515625" style="102" customWidth="1"/>
    <col min="1798" max="1800" width="19.85546875" style="102" customWidth="1"/>
    <col min="1801" max="1801" width="17.42578125" style="102" customWidth="1"/>
    <col min="1802" max="1811" width="8.85546875" style="102" customWidth="1"/>
    <col min="1812" max="1812" width="12.28515625" style="102" customWidth="1"/>
    <col min="1813" max="1813" width="5.5703125" style="102" customWidth="1"/>
    <col min="1814" max="1814" width="12.28515625" style="102" customWidth="1"/>
    <col min="1815" max="1815" width="6" style="102" customWidth="1"/>
    <col min="1816" max="1816" width="13.28515625" style="102" customWidth="1"/>
    <col min="1817" max="2048" width="8.85546875" style="102"/>
    <col min="2049" max="2049" width="6.42578125" style="102" customWidth="1"/>
    <col min="2050" max="2050" width="66.42578125" style="102" customWidth="1"/>
    <col min="2051" max="2051" width="26.85546875" style="102" customWidth="1"/>
    <col min="2052" max="2052" width="21.7109375" style="102" customWidth="1"/>
    <col min="2053" max="2053" width="40.28515625" style="102" customWidth="1"/>
    <col min="2054" max="2056" width="19.85546875" style="102" customWidth="1"/>
    <col min="2057" max="2057" width="17.42578125" style="102" customWidth="1"/>
    <col min="2058" max="2067" width="8.85546875" style="102" customWidth="1"/>
    <col min="2068" max="2068" width="12.28515625" style="102" customWidth="1"/>
    <col min="2069" max="2069" width="5.5703125" style="102" customWidth="1"/>
    <col min="2070" max="2070" width="12.28515625" style="102" customWidth="1"/>
    <col min="2071" max="2071" width="6" style="102" customWidth="1"/>
    <col min="2072" max="2072" width="13.28515625" style="102" customWidth="1"/>
    <col min="2073" max="2304" width="8.85546875" style="102"/>
    <col min="2305" max="2305" width="6.42578125" style="102" customWidth="1"/>
    <col min="2306" max="2306" width="66.42578125" style="102" customWidth="1"/>
    <col min="2307" max="2307" width="26.85546875" style="102" customWidth="1"/>
    <col min="2308" max="2308" width="21.7109375" style="102" customWidth="1"/>
    <col min="2309" max="2309" width="40.28515625" style="102" customWidth="1"/>
    <col min="2310" max="2312" width="19.85546875" style="102" customWidth="1"/>
    <col min="2313" max="2313" width="17.42578125" style="102" customWidth="1"/>
    <col min="2314" max="2323" width="8.85546875" style="102" customWidth="1"/>
    <col min="2324" max="2324" width="12.28515625" style="102" customWidth="1"/>
    <col min="2325" max="2325" width="5.5703125" style="102" customWidth="1"/>
    <col min="2326" max="2326" width="12.28515625" style="102" customWidth="1"/>
    <col min="2327" max="2327" width="6" style="102" customWidth="1"/>
    <col min="2328" max="2328" width="13.28515625" style="102" customWidth="1"/>
    <col min="2329" max="2560" width="8.85546875" style="102"/>
    <col min="2561" max="2561" width="6.42578125" style="102" customWidth="1"/>
    <col min="2562" max="2562" width="66.42578125" style="102" customWidth="1"/>
    <col min="2563" max="2563" width="26.85546875" style="102" customWidth="1"/>
    <col min="2564" max="2564" width="21.7109375" style="102" customWidth="1"/>
    <col min="2565" max="2565" width="40.28515625" style="102" customWidth="1"/>
    <col min="2566" max="2568" width="19.85546875" style="102" customWidth="1"/>
    <col min="2569" max="2569" width="17.42578125" style="102" customWidth="1"/>
    <col min="2570" max="2579" width="8.85546875" style="102" customWidth="1"/>
    <col min="2580" max="2580" width="12.28515625" style="102" customWidth="1"/>
    <col min="2581" max="2581" width="5.5703125" style="102" customWidth="1"/>
    <col min="2582" max="2582" width="12.28515625" style="102" customWidth="1"/>
    <col min="2583" max="2583" width="6" style="102" customWidth="1"/>
    <col min="2584" max="2584" width="13.28515625" style="102" customWidth="1"/>
    <col min="2585" max="2816" width="8.85546875" style="102"/>
    <col min="2817" max="2817" width="6.42578125" style="102" customWidth="1"/>
    <col min="2818" max="2818" width="66.42578125" style="102" customWidth="1"/>
    <col min="2819" max="2819" width="26.85546875" style="102" customWidth="1"/>
    <col min="2820" max="2820" width="21.7109375" style="102" customWidth="1"/>
    <col min="2821" max="2821" width="40.28515625" style="102" customWidth="1"/>
    <col min="2822" max="2824" width="19.85546875" style="102" customWidth="1"/>
    <col min="2825" max="2825" width="17.42578125" style="102" customWidth="1"/>
    <col min="2826" max="2835" width="8.85546875" style="102" customWidth="1"/>
    <col min="2836" max="2836" width="12.28515625" style="102" customWidth="1"/>
    <col min="2837" max="2837" width="5.5703125" style="102" customWidth="1"/>
    <col min="2838" max="2838" width="12.28515625" style="102" customWidth="1"/>
    <col min="2839" max="2839" width="6" style="102" customWidth="1"/>
    <col min="2840" max="2840" width="13.28515625" style="102" customWidth="1"/>
    <col min="2841" max="3072" width="8.85546875" style="102"/>
    <col min="3073" max="3073" width="6.42578125" style="102" customWidth="1"/>
    <col min="3074" max="3074" width="66.42578125" style="102" customWidth="1"/>
    <col min="3075" max="3075" width="26.85546875" style="102" customWidth="1"/>
    <col min="3076" max="3076" width="21.7109375" style="102" customWidth="1"/>
    <col min="3077" max="3077" width="40.28515625" style="102" customWidth="1"/>
    <col min="3078" max="3080" width="19.85546875" style="102" customWidth="1"/>
    <col min="3081" max="3081" width="17.42578125" style="102" customWidth="1"/>
    <col min="3082" max="3091" width="8.85546875" style="102" customWidth="1"/>
    <col min="3092" max="3092" width="12.28515625" style="102" customWidth="1"/>
    <col min="3093" max="3093" width="5.5703125" style="102" customWidth="1"/>
    <col min="3094" max="3094" width="12.28515625" style="102" customWidth="1"/>
    <col min="3095" max="3095" width="6" style="102" customWidth="1"/>
    <col min="3096" max="3096" width="13.28515625" style="102" customWidth="1"/>
    <col min="3097" max="3328" width="8.85546875" style="102"/>
    <col min="3329" max="3329" width="6.42578125" style="102" customWidth="1"/>
    <col min="3330" max="3330" width="66.42578125" style="102" customWidth="1"/>
    <col min="3331" max="3331" width="26.85546875" style="102" customWidth="1"/>
    <col min="3332" max="3332" width="21.7109375" style="102" customWidth="1"/>
    <col min="3333" max="3333" width="40.28515625" style="102" customWidth="1"/>
    <col min="3334" max="3336" width="19.85546875" style="102" customWidth="1"/>
    <col min="3337" max="3337" width="17.42578125" style="102" customWidth="1"/>
    <col min="3338" max="3347" width="8.85546875" style="102" customWidth="1"/>
    <col min="3348" max="3348" width="12.28515625" style="102" customWidth="1"/>
    <col min="3349" max="3349" width="5.5703125" style="102" customWidth="1"/>
    <col min="3350" max="3350" width="12.28515625" style="102" customWidth="1"/>
    <col min="3351" max="3351" width="6" style="102" customWidth="1"/>
    <col min="3352" max="3352" width="13.28515625" style="102" customWidth="1"/>
    <col min="3353" max="3584" width="8.85546875" style="102"/>
    <col min="3585" max="3585" width="6.42578125" style="102" customWidth="1"/>
    <col min="3586" max="3586" width="66.42578125" style="102" customWidth="1"/>
    <col min="3587" max="3587" width="26.85546875" style="102" customWidth="1"/>
    <col min="3588" max="3588" width="21.7109375" style="102" customWidth="1"/>
    <col min="3589" max="3589" width="40.28515625" style="102" customWidth="1"/>
    <col min="3590" max="3592" width="19.85546875" style="102" customWidth="1"/>
    <col min="3593" max="3593" width="17.42578125" style="102" customWidth="1"/>
    <col min="3594" max="3603" width="8.85546875" style="102" customWidth="1"/>
    <col min="3604" max="3604" width="12.28515625" style="102" customWidth="1"/>
    <col min="3605" max="3605" width="5.5703125" style="102" customWidth="1"/>
    <col min="3606" max="3606" width="12.28515625" style="102" customWidth="1"/>
    <col min="3607" max="3607" width="6" style="102" customWidth="1"/>
    <col min="3608" max="3608" width="13.28515625" style="102" customWidth="1"/>
    <col min="3609" max="3840" width="8.85546875" style="102"/>
    <col min="3841" max="3841" width="6.42578125" style="102" customWidth="1"/>
    <col min="3842" max="3842" width="66.42578125" style="102" customWidth="1"/>
    <col min="3843" max="3843" width="26.85546875" style="102" customWidth="1"/>
    <col min="3844" max="3844" width="21.7109375" style="102" customWidth="1"/>
    <col min="3845" max="3845" width="40.28515625" style="102" customWidth="1"/>
    <col min="3846" max="3848" width="19.85546875" style="102" customWidth="1"/>
    <col min="3849" max="3849" width="17.42578125" style="102" customWidth="1"/>
    <col min="3850" max="3859" width="8.85546875" style="102" customWidth="1"/>
    <col min="3860" max="3860" width="12.28515625" style="102" customWidth="1"/>
    <col min="3861" max="3861" width="5.5703125" style="102" customWidth="1"/>
    <col min="3862" max="3862" width="12.28515625" style="102" customWidth="1"/>
    <col min="3863" max="3863" width="6" style="102" customWidth="1"/>
    <col min="3864" max="3864" width="13.28515625" style="102" customWidth="1"/>
    <col min="3865" max="4096" width="8.85546875" style="102"/>
    <col min="4097" max="4097" width="6.42578125" style="102" customWidth="1"/>
    <col min="4098" max="4098" width="66.42578125" style="102" customWidth="1"/>
    <col min="4099" max="4099" width="26.85546875" style="102" customWidth="1"/>
    <col min="4100" max="4100" width="21.7109375" style="102" customWidth="1"/>
    <col min="4101" max="4101" width="40.28515625" style="102" customWidth="1"/>
    <col min="4102" max="4104" width="19.85546875" style="102" customWidth="1"/>
    <col min="4105" max="4105" width="17.42578125" style="102" customWidth="1"/>
    <col min="4106" max="4115" width="8.85546875" style="102" customWidth="1"/>
    <col min="4116" max="4116" width="12.28515625" style="102" customWidth="1"/>
    <col min="4117" max="4117" width="5.5703125" style="102" customWidth="1"/>
    <col min="4118" max="4118" width="12.28515625" style="102" customWidth="1"/>
    <col min="4119" max="4119" width="6" style="102" customWidth="1"/>
    <col min="4120" max="4120" width="13.28515625" style="102" customWidth="1"/>
    <col min="4121" max="4352" width="8.85546875" style="102"/>
    <col min="4353" max="4353" width="6.42578125" style="102" customWidth="1"/>
    <col min="4354" max="4354" width="66.42578125" style="102" customWidth="1"/>
    <col min="4355" max="4355" width="26.85546875" style="102" customWidth="1"/>
    <col min="4356" max="4356" width="21.7109375" style="102" customWidth="1"/>
    <col min="4357" max="4357" width="40.28515625" style="102" customWidth="1"/>
    <col min="4358" max="4360" width="19.85546875" style="102" customWidth="1"/>
    <col min="4361" max="4361" width="17.42578125" style="102" customWidth="1"/>
    <col min="4362" max="4371" width="8.85546875" style="102" customWidth="1"/>
    <col min="4372" max="4372" width="12.28515625" style="102" customWidth="1"/>
    <col min="4373" max="4373" width="5.5703125" style="102" customWidth="1"/>
    <col min="4374" max="4374" width="12.28515625" style="102" customWidth="1"/>
    <col min="4375" max="4375" width="6" style="102" customWidth="1"/>
    <col min="4376" max="4376" width="13.28515625" style="102" customWidth="1"/>
    <col min="4377" max="4608" width="8.85546875" style="102"/>
    <col min="4609" max="4609" width="6.42578125" style="102" customWidth="1"/>
    <col min="4610" max="4610" width="66.42578125" style="102" customWidth="1"/>
    <col min="4611" max="4611" width="26.85546875" style="102" customWidth="1"/>
    <col min="4612" max="4612" width="21.7109375" style="102" customWidth="1"/>
    <col min="4613" max="4613" width="40.28515625" style="102" customWidth="1"/>
    <col min="4614" max="4616" width="19.85546875" style="102" customWidth="1"/>
    <col min="4617" max="4617" width="17.42578125" style="102" customWidth="1"/>
    <col min="4618" max="4627" width="8.85546875" style="102" customWidth="1"/>
    <col min="4628" max="4628" width="12.28515625" style="102" customWidth="1"/>
    <col min="4629" max="4629" width="5.5703125" style="102" customWidth="1"/>
    <col min="4630" max="4630" width="12.28515625" style="102" customWidth="1"/>
    <col min="4631" max="4631" width="6" style="102" customWidth="1"/>
    <col min="4632" max="4632" width="13.28515625" style="102" customWidth="1"/>
    <col min="4633" max="4864" width="8.85546875" style="102"/>
    <col min="4865" max="4865" width="6.42578125" style="102" customWidth="1"/>
    <col min="4866" max="4866" width="66.42578125" style="102" customWidth="1"/>
    <col min="4867" max="4867" width="26.85546875" style="102" customWidth="1"/>
    <col min="4868" max="4868" width="21.7109375" style="102" customWidth="1"/>
    <col min="4869" max="4869" width="40.28515625" style="102" customWidth="1"/>
    <col min="4870" max="4872" width="19.85546875" style="102" customWidth="1"/>
    <col min="4873" max="4873" width="17.42578125" style="102" customWidth="1"/>
    <col min="4874" max="4883" width="8.85546875" style="102" customWidth="1"/>
    <col min="4884" max="4884" width="12.28515625" style="102" customWidth="1"/>
    <col min="4885" max="4885" width="5.5703125" style="102" customWidth="1"/>
    <col min="4886" max="4886" width="12.28515625" style="102" customWidth="1"/>
    <col min="4887" max="4887" width="6" style="102" customWidth="1"/>
    <col min="4888" max="4888" width="13.28515625" style="102" customWidth="1"/>
    <col min="4889" max="5120" width="8.85546875" style="102"/>
    <col min="5121" max="5121" width="6.42578125" style="102" customWidth="1"/>
    <col min="5122" max="5122" width="66.42578125" style="102" customWidth="1"/>
    <col min="5123" max="5123" width="26.85546875" style="102" customWidth="1"/>
    <col min="5124" max="5124" width="21.7109375" style="102" customWidth="1"/>
    <col min="5125" max="5125" width="40.28515625" style="102" customWidth="1"/>
    <col min="5126" max="5128" width="19.85546875" style="102" customWidth="1"/>
    <col min="5129" max="5129" width="17.42578125" style="102" customWidth="1"/>
    <col min="5130" max="5139" width="8.85546875" style="102" customWidth="1"/>
    <col min="5140" max="5140" width="12.28515625" style="102" customWidth="1"/>
    <col min="5141" max="5141" width="5.5703125" style="102" customWidth="1"/>
    <col min="5142" max="5142" width="12.28515625" style="102" customWidth="1"/>
    <col min="5143" max="5143" width="6" style="102" customWidth="1"/>
    <col min="5144" max="5144" width="13.28515625" style="102" customWidth="1"/>
    <col min="5145" max="5376" width="8.85546875" style="102"/>
    <col min="5377" max="5377" width="6.42578125" style="102" customWidth="1"/>
    <col min="5378" max="5378" width="66.42578125" style="102" customWidth="1"/>
    <col min="5379" max="5379" width="26.85546875" style="102" customWidth="1"/>
    <col min="5380" max="5380" width="21.7109375" style="102" customWidth="1"/>
    <col min="5381" max="5381" width="40.28515625" style="102" customWidth="1"/>
    <col min="5382" max="5384" width="19.85546875" style="102" customWidth="1"/>
    <col min="5385" max="5385" width="17.42578125" style="102" customWidth="1"/>
    <col min="5386" max="5395" width="8.85546875" style="102" customWidth="1"/>
    <col min="5396" max="5396" width="12.28515625" style="102" customWidth="1"/>
    <col min="5397" max="5397" width="5.5703125" style="102" customWidth="1"/>
    <col min="5398" max="5398" width="12.28515625" style="102" customWidth="1"/>
    <col min="5399" max="5399" width="6" style="102" customWidth="1"/>
    <col min="5400" max="5400" width="13.28515625" style="102" customWidth="1"/>
    <col min="5401" max="5632" width="8.85546875" style="102"/>
    <col min="5633" max="5633" width="6.42578125" style="102" customWidth="1"/>
    <col min="5634" max="5634" width="66.42578125" style="102" customWidth="1"/>
    <col min="5635" max="5635" width="26.85546875" style="102" customWidth="1"/>
    <col min="5636" max="5636" width="21.7109375" style="102" customWidth="1"/>
    <col min="5637" max="5637" width="40.28515625" style="102" customWidth="1"/>
    <col min="5638" max="5640" width="19.85546875" style="102" customWidth="1"/>
    <col min="5641" max="5641" width="17.42578125" style="102" customWidth="1"/>
    <col min="5642" max="5651" width="8.85546875" style="102" customWidth="1"/>
    <col min="5652" max="5652" width="12.28515625" style="102" customWidth="1"/>
    <col min="5653" max="5653" width="5.5703125" style="102" customWidth="1"/>
    <col min="5654" max="5654" width="12.28515625" style="102" customWidth="1"/>
    <col min="5655" max="5655" width="6" style="102" customWidth="1"/>
    <col min="5656" max="5656" width="13.28515625" style="102" customWidth="1"/>
    <col min="5657" max="5888" width="8.85546875" style="102"/>
    <col min="5889" max="5889" width="6.42578125" style="102" customWidth="1"/>
    <col min="5890" max="5890" width="66.42578125" style="102" customWidth="1"/>
    <col min="5891" max="5891" width="26.85546875" style="102" customWidth="1"/>
    <col min="5892" max="5892" width="21.7109375" style="102" customWidth="1"/>
    <col min="5893" max="5893" width="40.28515625" style="102" customWidth="1"/>
    <col min="5894" max="5896" width="19.85546875" style="102" customWidth="1"/>
    <col min="5897" max="5897" width="17.42578125" style="102" customWidth="1"/>
    <col min="5898" max="5907" width="8.85546875" style="102" customWidth="1"/>
    <col min="5908" max="5908" width="12.28515625" style="102" customWidth="1"/>
    <col min="5909" max="5909" width="5.5703125" style="102" customWidth="1"/>
    <col min="5910" max="5910" width="12.28515625" style="102" customWidth="1"/>
    <col min="5911" max="5911" width="6" style="102" customWidth="1"/>
    <col min="5912" max="5912" width="13.28515625" style="102" customWidth="1"/>
    <col min="5913" max="6144" width="8.85546875" style="102"/>
    <col min="6145" max="6145" width="6.42578125" style="102" customWidth="1"/>
    <col min="6146" max="6146" width="66.42578125" style="102" customWidth="1"/>
    <col min="6147" max="6147" width="26.85546875" style="102" customWidth="1"/>
    <col min="6148" max="6148" width="21.7109375" style="102" customWidth="1"/>
    <col min="6149" max="6149" width="40.28515625" style="102" customWidth="1"/>
    <col min="6150" max="6152" width="19.85546875" style="102" customWidth="1"/>
    <col min="6153" max="6153" width="17.42578125" style="102" customWidth="1"/>
    <col min="6154" max="6163" width="8.85546875" style="102" customWidth="1"/>
    <col min="6164" max="6164" width="12.28515625" style="102" customWidth="1"/>
    <col min="6165" max="6165" width="5.5703125" style="102" customWidth="1"/>
    <col min="6166" max="6166" width="12.28515625" style="102" customWidth="1"/>
    <col min="6167" max="6167" width="6" style="102" customWidth="1"/>
    <col min="6168" max="6168" width="13.28515625" style="102" customWidth="1"/>
    <col min="6169" max="6400" width="8.85546875" style="102"/>
    <col min="6401" max="6401" width="6.42578125" style="102" customWidth="1"/>
    <col min="6402" max="6402" width="66.42578125" style="102" customWidth="1"/>
    <col min="6403" max="6403" width="26.85546875" style="102" customWidth="1"/>
    <col min="6404" max="6404" width="21.7109375" style="102" customWidth="1"/>
    <col min="6405" max="6405" width="40.28515625" style="102" customWidth="1"/>
    <col min="6406" max="6408" width="19.85546875" style="102" customWidth="1"/>
    <col min="6409" max="6409" width="17.42578125" style="102" customWidth="1"/>
    <col min="6410" max="6419" width="8.85546875" style="102" customWidth="1"/>
    <col min="6420" max="6420" width="12.28515625" style="102" customWidth="1"/>
    <col min="6421" max="6421" width="5.5703125" style="102" customWidth="1"/>
    <col min="6422" max="6422" width="12.28515625" style="102" customWidth="1"/>
    <col min="6423" max="6423" width="6" style="102" customWidth="1"/>
    <col min="6424" max="6424" width="13.28515625" style="102" customWidth="1"/>
    <col min="6425" max="6656" width="8.85546875" style="102"/>
    <col min="6657" max="6657" width="6.42578125" style="102" customWidth="1"/>
    <col min="6658" max="6658" width="66.42578125" style="102" customWidth="1"/>
    <col min="6659" max="6659" width="26.85546875" style="102" customWidth="1"/>
    <col min="6660" max="6660" width="21.7109375" style="102" customWidth="1"/>
    <col min="6661" max="6661" width="40.28515625" style="102" customWidth="1"/>
    <col min="6662" max="6664" width="19.85546875" style="102" customWidth="1"/>
    <col min="6665" max="6665" width="17.42578125" style="102" customWidth="1"/>
    <col min="6666" max="6675" width="8.85546875" style="102" customWidth="1"/>
    <col min="6676" max="6676" width="12.28515625" style="102" customWidth="1"/>
    <col min="6677" max="6677" width="5.5703125" style="102" customWidth="1"/>
    <col min="6678" max="6678" width="12.28515625" style="102" customWidth="1"/>
    <col min="6679" max="6679" width="6" style="102" customWidth="1"/>
    <col min="6680" max="6680" width="13.28515625" style="102" customWidth="1"/>
    <col min="6681" max="6912" width="8.85546875" style="102"/>
    <col min="6913" max="6913" width="6.42578125" style="102" customWidth="1"/>
    <col min="6914" max="6914" width="66.42578125" style="102" customWidth="1"/>
    <col min="6915" max="6915" width="26.85546875" style="102" customWidth="1"/>
    <col min="6916" max="6916" width="21.7109375" style="102" customWidth="1"/>
    <col min="6917" max="6917" width="40.28515625" style="102" customWidth="1"/>
    <col min="6918" max="6920" width="19.85546875" style="102" customWidth="1"/>
    <col min="6921" max="6921" width="17.42578125" style="102" customWidth="1"/>
    <col min="6922" max="6931" width="8.85546875" style="102" customWidth="1"/>
    <col min="6932" max="6932" width="12.28515625" style="102" customWidth="1"/>
    <col min="6933" max="6933" width="5.5703125" style="102" customWidth="1"/>
    <col min="6934" max="6934" width="12.28515625" style="102" customWidth="1"/>
    <col min="6935" max="6935" width="6" style="102" customWidth="1"/>
    <col min="6936" max="6936" width="13.28515625" style="102" customWidth="1"/>
    <col min="6937" max="7168" width="8.85546875" style="102"/>
    <col min="7169" max="7169" width="6.42578125" style="102" customWidth="1"/>
    <col min="7170" max="7170" width="66.42578125" style="102" customWidth="1"/>
    <col min="7171" max="7171" width="26.85546875" style="102" customWidth="1"/>
    <col min="7172" max="7172" width="21.7109375" style="102" customWidth="1"/>
    <col min="7173" max="7173" width="40.28515625" style="102" customWidth="1"/>
    <col min="7174" max="7176" width="19.85546875" style="102" customWidth="1"/>
    <col min="7177" max="7177" width="17.42578125" style="102" customWidth="1"/>
    <col min="7178" max="7187" width="8.85546875" style="102" customWidth="1"/>
    <col min="7188" max="7188" width="12.28515625" style="102" customWidth="1"/>
    <col min="7189" max="7189" width="5.5703125" style="102" customWidth="1"/>
    <col min="7190" max="7190" width="12.28515625" style="102" customWidth="1"/>
    <col min="7191" max="7191" width="6" style="102" customWidth="1"/>
    <col min="7192" max="7192" width="13.28515625" style="102" customWidth="1"/>
    <col min="7193" max="7424" width="8.85546875" style="102"/>
    <col min="7425" max="7425" width="6.42578125" style="102" customWidth="1"/>
    <col min="7426" max="7426" width="66.42578125" style="102" customWidth="1"/>
    <col min="7427" max="7427" width="26.85546875" style="102" customWidth="1"/>
    <col min="7428" max="7428" width="21.7109375" style="102" customWidth="1"/>
    <col min="7429" max="7429" width="40.28515625" style="102" customWidth="1"/>
    <col min="7430" max="7432" width="19.85546875" style="102" customWidth="1"/>
    <col min="7433" max="7433" width="17.42578125" style="102" customWidth="1"/>
    <col min="7434" max="7443" width="8.85546875" style="102" customWidth="1"/>
    <col min="7444" max="7444" width="12.28515625" style="102" customWidth="1"/>
    <col min="7445" max="7445" width="5.5703125" style="102" customWidth="1"/>
    <col min="7446" max="7446" width="12.28515625" style="102" customWidth="1"/>
    <col min="7447" max="7447" width="6" style="102" customWidth="1"/>
    <col min="7448" max="7448" width="13.28515625" style="102" customWidth="1"/>
    <col min="7449" max="7680" width="8.85546875" style="102"/>
    <col min="7681" max="7681" width="6.42578125" style="102" customWidth="1"/>
    <col min="7682" max="7682" width="66.42578125" style="102" customWidth="1"/>
    <col min="7683" max="7683" width="26.85546875" style="102" customWidth="1"/>
    <col min="7684" max="7684" width="21.7109375" style="102" customWidth="1"/>
    <col min="7685" max="7685" width="40.28515625" style="102" customWidth="1"/>
    <col min="7686" max="7688" width="19.85546875" style="102" customWidth="1"/>
    <col min="7689" max="7689" width="17.42578125" style="102" customWidth="1"/>
    <col min="7690" max="7699" width="8.85546875" style="102" customWidth="1"/>
    <col min="7700" max="7700" width="12.28515625" style="102" customWidth="1"/>
    <col min="7701" max="7701" width="5.5703125" style="102" customWidth="1"/>
    <col min="7702" max="7702" width="12.28515625" style="102" customWidth="1"/>
    <col min="7703" max="7703" width="6" style="102" customWidth="1"/>
    <col min="7704" max="7704" width="13.28515625" style="102" customWidth="1"/>
    <col min="7705" max="7936" width="8.85546875" style="102"/>
    <col min="7937" max="7937" width="6.42578125" style="102" customWidth="1"/>
    <col min="7938" max="7938" width="66.42578125" style="102" customWidth="1"/>
    <col min="7939" max="7939" width="26.85546875" style="102" customWidth="1"/>
    <col min="7940" max="7940" width="21.7109375" style="102" customWidth="1"/>
    <col min="7941" max="7941" width="40.28515625" style="102" customWidth="1"/>
    <col min="7942" max="7944" width="19.85546875" style="102" customWidth="1"/>
    <col min="7945" max="7945" width="17.42578125" style="102" customWidth="1"/>
    <col min="7946" max="7955" width="8.85546875" style="102" customWidth="1"/>
    <col min="7956" max="7956" width="12.28515625" style="102" customWidth="1"/>
    <col min="7957" max="7957" width="5.5703125" style="102" customWidth="1"/>
    <col min="7958" max="7958" width="12.28515625" style="102" customWidth="1"/>
    <col min="7959" max="7959" width="6" style="102" customWidth="1"/>
    <col min="7960" max="7960" width="13.28515625" style="102" customWidth="1"/>
    <col min="7961" max="8192" width="8.85546875" style="102"/>
    <col min="8193" max="8193" width="6.42578125" style="102" customWidth="1"/>
    <col min="8194" max="8194" width="66.42578125" style="102" customWidth="1"/>
    <col min="8195" max="8195" width="26.85546875" style="102" customWidth="1"/>
    <col min="8196" max="8196" width="21.7109375" style="102" customWidth="1"/>
    <col min="8197" max="8197" width="40.28515625" style="102" customWidth="1"/>
    <col min="8198" max="8200" width="19.85546875" style="102" customWidth="1"/>
    <col min="8201" max="8201" width="17.42578125" style="102" customWidth="1"/>
    <col min="8202" max="8211" width="8.85546875" style="102" customWidth="1"/>
    <col min="8212" max="8212" width="12.28515625" style="102" customWidth="1"/>
    <col min="8213" max="8213" width="5.5703125" style="102" customWidth="1"/>
    <col min="8214" max="8214" width="12.28515625" style="102" customWidth="1"/>
    <col min="8215" max="8215" width="6" style="102" customWidth="1"/>
    <col min="8216" max="8216" width="13.28515625" style="102" customWidth="1"/>
    <col min="8217" max="8448" width="8.85546875" style="102"/>
    <col min="8449" max="8449" width="6.42578125" style="102" customWidth="1"/>
    <col min="8450" max="8450" width="66.42578125" style="102" customWidth="1"/>
    <col min="8451" max="8451" width="26.85546875" style="102" customWidth="1"/>
    <col min="8452" max="8452" width="21.7109375" style="102" customWidth="1"/>
    <col min="8453" max="8453" width="40.28515625" style="102" customWidth="1"/>
    <col min="8454" max="8456" width="19.85546875" style="102" customWidth="1"/>
    <col min="8457" max="8457" width="17.42578125" style="102" customWidth="1"/>
    <col min="8458" max="8467" width="8.85546875" style="102" customWidth="1"/>
    <col min="8468" max="8468" width="12.28515625" style="102" customWidth="1"/>
    <col min="8469" max="8469" width="5.5703125" style="102" customWidth="1"/>
    <col min="8470" max="8470" width="12.28515625" style="102" customWidth="1"/>
    <col min="8471" max="8471" width="6" style="102" customWidth="1"/>
    <col min="8472" max="8472" width="13.28515625" style="102" customWidth="1"/>
    <col min="8473" max="8704" width="8.85546875" style="102"/>
    <col min="8705" max="8705" width="6.42578125" style="102" customWidth="1"/>
    <col min="8706" max="8706" width="66.42578125" style="102" customWidth="1"/>
    <col min="8707" max="8707" width="26.85546875" style="102" customWidth="1"/>
    <col min="8708" max="8708" width="21.7109375" style="102" customWidth="1"/>
    <col min="8709" max="8709" width="40.28515625" style="102" customWidth="1"/>
    <col min="8710" max="8712" width="19.85546875" style="102" customWidth="1"/>
    <col min="8713" max="8713" width="17.42578125" style="102" customWidth="1"/>
    <col min="8714" max="8723" width="8.85546875" style="102" customWidth="1"/>
    <col min="8724" max="8724" width="12.28515625" style="102" customWidth="1"/>
    <col min="8725" max="8725" width="5.5703125" style="102" customWidth="1"/>
    <col min="8726" max="8726" width="12.28515625" style="102" customWidth="1"/>
    <col min="8727" max="8727" width="6" style="102" customWidth="1"/>
    <col min="8728" max="8728" width="13.28515625" style="102" customWidth="1"/>
    <col min="8729" max="8960" width="8.85546875" style="102"/>
    <col min="8961" max="8961" width="6.42578125" style="102" customWidth="1"/>
    <col min="8962" max="8962" width="66.42578125" style="102" customWidth="1"/>
    <col min="8963" max="8963" width="26.85546875" style="102" customWidth="1"/>
    <col min="8964" max="8964" width="21.7109375" style="102" customWidth="1"/>
    <col min="8965" max="8965" width="40.28515625" style="102" customWidth="1"/>
    <col min="8966" max="8968" width="19.85546875" style="102" customWidth="1"/>
    <col min="8969" max="8969" width="17.42578125" style="102" customWidth="1"/>
    <col min="8970" max="8979" width="8.85546875" style="102" customWidth="1"/>
    <col min="8980" max="8980" width="12.28515625" style="102" customWidth="1"/>
    <col min="8981" max="8981" width="5.5703125" style="102" customWidth="1"/>
    <col min="8982" max="8982" width="12.28515625" style="102" customWidth="1"/>
    <col min="8983" max="8983" width="6" style="102" customWidth="1"/>
    <col min="8984" max="8984" width="13.28515625" style="102" customWidth="1"/>
    <col min="8985" max="9216" width="8.85546875" style="102"/>
    <col min="9217" max="9217" width="6.42578125" style="102" customWidth="1"/>
    <col min="9218" max="9218" width="66.42578125" style="102" customWidth="1"/>
    <col min="9219" max="9219" width="26.85546875" style="102" customWidth="1"/>
    <col min="9220" max="9220" width="21.7109375" style="102" customWidth="1"/>
    <col min="9221" max="9221" width="40.28515625" style="102" customWidth="1"/>
    <col min="9222" max="9224" width="19.85546875" style="102" customWidth="1"/>
    <col min="9225" max="9225" width="17.42578125" style="102" customWidth="1"/>
    <col min="9226" max="9235" width="8.85546875" style="102" customWidth="1"/>
    <col min="9236" max="9236" width="12.28515625" style="102" customWidth="1"/>
    <col min="9237" max="9237" width="5.5703125" style="102" customWidth="1"/>
    <col min="9238" max="9238" width="12.28515625" style="102" customWidth="1"/>
    <col min="9239" max="9239" width="6" style="102" customWidth="1"/>
    <col min="9240" max="9240" width="13.28515625" style="102" customWidth="1"/>
    <col min="9241" max="9472" width="8.85546875" style="102"/>
    <col min="9473" max="9473" width="6.42578125" style="102" customWidth="1"/>
    <col min="9474" max="9474" width="66.42578125" style="102" customWidth="1"/>
    <col min="9475" max="9475" width="26.85546875" style="102" customWidth="1"/>
    <col min="9476" max="9476" width="21.7109375" style="102" customWidth="1"/>
    <col min="9477" max="9477" width="40.28515625" style="102" customWidth="1"/>
    <col min="9478" max="9480" width="19.85546875" style="102" customWidth="1"/>
    <col min="9481" max="9481" width="17.42578125" style="102" customWidth="1"/>
    <col min="9482" max="9491" width="8.85546875" style="102" customWidth="1"/>
    <col min="9492" max="9492" width="12.28515625" style="102" customWidth="1"/>
    <col min="9493" max="9493" width="5.5703125" style="102" customWidth="1"/>
    <col min="9494" max="9494" width="12.28515625" style="102" customWidth="1"/>
    <col min="9495" max="9495" width="6" style="102" customWidth="1"/>
    <col min="9496" max="9496" width="13.28515625" style="102" customWidth="1"/>
    <col min="9497" max="9728" width="8.85546875" style="102"/>
    <col min="9729" max="9729" width="6.42578125" style="102" customWidth="1"/>
    <col min="9730" max="9730" width="66.42578125" style="102" customWidth="1"/>
    <col min="9731" max="9731" width="26.85546875" style="102" customWidth="1"/>
    <col min="9732" max="9732" width="21.7109375" style="102" customWidth="1"/>
    <col min="9733" max="9733" width="40.28515625" style="102" customWidth="1"/>
    <col min="9734" max="9736" width="19.85546875" style="102" customWidth="1"/>
    <col min="9737" max="9737" width="17.42578125" style="102" customWidth="1"/>
    <col min="9738" max="9747" width="8.85546875" style="102" customWidth="1"/>
    <col min="9748" max="9748" width="12.28515625" style="102" customWidth="1"/>
    <col min="9749" max="9749" width="5.5703125" style="102" customWidth="1"/>
    <col min="9750" max="9750" width="12.28515625" style="102" customWidth="1"/>
    <col min="9751" max="9751" width="6" style="102" customWidth="1"/>
    <col min="9752" max="9752" width="13.28515625" style="102" customWidth="1"/>
    <col min="9753" max="9984" width="8.85546875" style="102"/>
    <col min="9985" max="9985" width="6.42578125" style="102" customWidth="1"/>
    <col min="9986" max="9986" width="66.42578125" style="102" customWidth="1"/>
    <col min="9987" max="9987" width="26.85546875" style="102" customWidth="1"/>
    <col min="9988" max="9988" width="21.7109375" style="102" customWidth="1"/>
    <col min="9989" max="9989" width="40.28515625" style="102" customWidth="1"/>
    <col min="9990" max="9992" width="19.85546875" style="102" customWidth="1"/>
    <col min="9993" max="9993" width="17.42578125" style="102" customWidth="1"/>
    <col min="9994" max="10003" width="8.85546875" style="102" customWidth="1"/>
    <col min="10004" max="10004" width="12.28515625" style="102" customWidth="1"/>
    <col min="10005" max="10005" width="5.5703125" style="102" customWidth="1"/>
    <col min="10006" max="10006" width="12.28515625" style="102" customWidth="1"/>
    <col min="10007" max="10007" width="6" style="102" customWidth="1"/>
    <col min="10008" max="10008" width="13.28515625" style="102" customWidth="1"/>
    <col min="10009" max="10240" width="8.85546875" style="102"/>
    <col min="10241" max="10241" width="6.42578125" style="102" customWidth="1"/>
    <col min="10242" max="10242" width="66.42578125" style="102" customWidth="1"/>
    <col min="10243" max="10243" width="26.85546875" style="102" customWidth="1"/>
    <col min="10244" max="10244" width="21.7109375" style="102" customWidth="1"/>
    <col min="10245" max="10245" width="40.28515625" style="102" customWidth="1"/>
    <col min="10246" max="10248" width="19.85546875" style="102" customWidth="1"/>
    <col min="10249" max="10249" width="17.42578125" style="102" customWidth="1"/>
    <col min="10250" max="10259" width="8.85546875" style="102" customWidth="1"/>
    <col min="10260" max="10260" width="12.28515625" style="102" customWidth="1"/>
    <col min="10261" max="10261" width="5.5703125" style="102" customWidth="1"/>
    <col min="10262" max="10262" width="12.28515625" style="102" customWidth="1"/>
    <col min="10263" max="10263" width="6" style="102" customWidth="1"/>
    <col min="10264" max="10264" width="13.28515625" style="102" customWidth="1"/>
    <col min="10265" max="10496" width="8.85546875" style="102"/>
    <col min="10497" max="10497" width="6.42578125" style="102" customWidth="1"/>
    <col min="10498" max="10498" width="66.42578125" style="102" customWidth="1"/>
    <col min="10499" max="10499" width="26.85546875" style="102" customWidth="1"/>
    <col min="10500" max="10500" width="21.7109375" style="102" customWidth="1"/>
    <col min="10501" max="10501" width="40.28515625" style="102" customWidth="1"/>
    <col min="10502" max="10504" width="19.85546875" style="102" customWidth="1"/>
    <col min="10505" max="10505" width="17.42578125" style="102" customWidth="1"/>
    <col min="10506" max="10515" width="8.85546875" style="102" customWidth="1"/>
    <col min="10516" max="10516" width="12.28515625" style="102" customWidth="1"/>
    <col min="10517" max="10517" width="5.5703125" style="102" customWidth="1"/>
    <col min="10518" max="10518" width="12.28515625" style="102" customWidth="1"/>
    <col min="10519" max="10519" width="6" style="102" customWidth="1"/>
    <col min="10520" max="10520" width="13.28515625" style="102" customWidth="1"/>
    <col min="10521" max="10752" width="8.85546875" style="102"/>
    <col min="10753" max="10753" width="6.42578125" style="102" customWidth="1"/>
    <col min="10754" max="10754" width="66.42578125" style="102" customWidth="1"/>
    <col min="10755" max="10755" width="26.85546875" style="102" customWidth="1"/>
    <col min="10756" max="10756" width="21.7109375" style="102" customWidth="1"/>
    <col min="10757" max="10757" width="40.28515625" style="102" customWidth="1"/>
    <col min="10758" max="10760" width="19.85546875" style="102" customWidth="1"/>
    <col min="10761" max="10761" width="17.42578125" style="102" customWidth="1"/>
    <col min="10762" max="10771" width="8.85546875" style="102" customWidth="1"/>
    <col min="10772" max="10772" width="12.28515625" style="102" customWidth="1"/>
    <col min="10773" max="10773" width="5.5703125" style="102" customWidth="1"/>
    <col min="10774" max="10774" width="12.28515625" style="102" customWidth="1"/>
    <col min="10775" max="10775" width="6" style="102" customWidth="1"/>
    <col min="10776" max="10776" width="13.28515625" style="102" customWidth="1"/>
    <col min="10777" max="11008" width="8.85546875" style="102"/>
    <col min="11009" max="11009" width="6.42578125" style="102" customWidth="1"/>
    <col min="11010" max="11010" width="66.42578125" style="102" customWidth="1"/>
    <col min="11011" max="11011" width="26.85546875" style="102" customWidth="1"/>
    <col min="11012" max="11012" width="21.7109375" style="102" customWidth="1"/>
    <col min="11013" max="11013" width="40.28515625" style="102" customWidth="1"/>
    <col min="11014" max="11016" width="19.85546875" style="102" customWidth="1"/>
    <col min="11017" max="11017" width="17.42578125" style="102" customWidth="1"/>
    <col min="11018" max="11027" width="8.85546875" style="102" customWidth="1"/>
    <col min="11028" max="11028" width="12.28515625" style="102" customWidth="1"/>
    <col min="11029" max="11029" width="5.5703125" style="102" customWidth="1"/>
    <col min="11030" max="11030" width="12.28515625" style="102" customWidth="1"/>
    <col min="11031" max="11031" width="6" style="102" customWidth="1"/>
    <col min="11032" max="11032" width="13.28515625" style="102" customWidth="1"/>
    <col min="11033" max="11264" width="8.85546875" style="102"/>
    <col min="11265" max="11265" width="6.42578125" style="102" customWidth="1"/>
    <col min="11266" max="11266" width="66.42578125" style="102" customWidth="1"/>
    <col min="11267" max="11267" width="26.85546875" style="102" customWidth="1"/>
    <col min="11268" max="11268" width="21.7109375" style="102" customWidth="1"/>
    <col min="11269" max="11269" width="40.28515625" style="102" customWidth="1"/>
    <col min="11270" max="11272" width="19.85546875" style="102" customWidth="1"/>
    <col min="11273" max="11273" width="17.42578125" style="102" customWidth="1"/>
    <col min="11274" max="11283" width="8.85546875" style="102" customWidth="1"/>
    <col min="11284" max="11284" width="12.28515625" style="102" customWidth="1"/>
    <col min="11285" max="11285" width="5.5703125" style="102" customWidth="1"/>
    <col min="11286" max="11286" width="12.28515625" style="102" customWidth="1"/>
    <col min="11287" max="11287" width="6" style="102" customWidth="1"/>
    <col min="11288" max="11288" width="13.28515625" style="102" customWidth="1"/>
    <col min="11289" max="11520" width="8.85546875" style="102"/>
    <col min="11521" max="11521" width="6.42578125" style="102" customWidth="1"/>
    <col min="11522" max="11522" width="66.42578125" style="102" customWidth="1"/>
    <col min="11523" max="11523" width="26.85546875" style="102" customWidth="1"/>
    <col min="11524" max="11524" width="21.7109375" style="102" customWidth="1"/>
    <col min="11525" max="11525" width="40.28515625" style="102" customWidth="1"/>
    <col min="11526" max="11528" width="19.85546875" style="102" customWidth="1"/>
    <col min="11529" max="11529" width="17.42578125" style="102" customWidth="1"/>
    <col min="11530" max="11539" width="8.85546875" style="102" customWidth="1"/>
    <col min="11540" max="11540" width="12.28515625" style="102" customWidth="1"/>
    <col min="11541" max="11541" width="5.5703125" style="102" customWidth="1"/>
    <col min="11542" max="11542" width="12.28515625" style="102" customWidth="1"/>
    <col min="11543" max="11543" width="6" style="102" customWidth="1"/>
    <col min="11544" max="11544" width="13.28515625" style="102" customWidth="1"/>
    <col min="11545" max="11776" width="8.85546875" style="102"/>
    <col min="11777" max="11777" width="6.42578125" style="102" customWidth="1"/>
    <col min="11778" max="11778" width="66.42578125" style="102" customWidth="1"/>
    <col min="11779" max="11779" width="26.85546875" style="102" customWidth="1"/>
    <col min="11780" max="11780" width="21.7109375" style="102" customWidth="1"/>
    <col min="11781" max="11781" width="40.28515625" style="102" customWidth="1"/>
    <col min="11782" max="11784" width="19.85546875" style="102" customWidth="1"/>
    <col min="11785" max="11785" width="17.42578125" style="102" customWidth="1"/>
    <col min="11786" max="11795" width="8.85546875" style="102" customWidth="1"/>
    <col min="11796" max="11796" width="12.28515625" style="102" customWidth="1"/>
    <col min="11797" max="11797" width="5.5703125" style="102" customWidth="1"/>
    <col min="11798" max="11798" width="12.28515625" style="102" customWidth="1"/>
    <col min="11799" max="11799" width="6" style="102" customWidth="1"/>
    <col min="11800" max="11800" width="13.28515625" style="102" customWidth="1"/>
    <col min="11801" max="12032" width="8.85546875" style="102"/>
    <col min="12033" max="12033" width="6.42578125" style="102" customWidth="1"/>
    <col min="12034" max="12034" width="66.42578125" style="102" customWidth="1"/>
    <col min="12035" max="12035" width="26.85546875" style="102" customWidth="1"/>
    <col min="12036" max="12036" width="21.7109375" style="102" customWidth="1"/>
    <col min="12037" max="12037" width="40.28515625" style="102" customWidth="1"/>
    <col min="12038" max="12040" width="19.85546875" style="102" customWidth="1"/>
    <col min="12041" max="12041" width="17.42578125" style="102" customWidth="1"/>
    <col min="12042" max="12051" width="8.85546875" style="102" customWidth="1"/>
    <col min="12052" max="12052" width="12.28515625" style="102" customWidth="1"/>
    <col min="12053" max="12053" width="5.5703125" style="102" customWidth="1"/>
    <col min="12054" max="12054" width="12.28515625" style="102" customWidth="1"/>
    <col min="12055" max="12055" width="6" style="102" customWidth="1"/>
    <col min="12056" max="12056" width="13.28515625" style="102" customWidth="1"/>
    <col min="12057" max="12288" width="8.85546875" style="102"/>
    <col min="12289" max="12289" width="6.42578125" style="102" customWidth="1"/>
    <col min="12290" max="12290" width="66.42578125" style="102" customWidth="1"/>
    <col min="12291" max="12291" width="26.85546875" style="102" customWidth="1"/>
    <col min="12292" max="12292" width="21.7109375" style="102" customWidth="1"/>
    <col min="12293" max="12293" width="40.28515625" style="102" customWidth="1"/>
    <col min="12294" max="12296" width="19.85546875" style="102" customWidth="1"/>
    <col min="12297" max="12297" width="17.42578125" style="102" customWidth="1"/>
    <col min="12298" max="12307" width="8.85546875" style="102" customWidth="1"/>
    <col min="12308" max="12308" width="12.28515625" style="102" customWidth="1"/>
    <col min="12309" max="12309" width="5.5703125" style="102" customWidth="1"/>
    <col min="12310" max="12310" width="12.28515625" style="102" customWidth="1"/>
    <col min="12311" max="12311" width="6" style="102" customWidth="1"/>
    <col min="12312" max="12312" width="13.28515625" style="102" customWidth="1"/>
    <col min="12313" max="12544" width="8.85546875" style="102"/>
    <col min="12545" max="12545" width="6.42578125" style="102" customWidth="1"/>
    <col min="12546" max="12546" width="66.42578125" style="102" customWidth="1"/>
    <col min="12547" max="12547" width="26.85546875" style="102" customWidth="1"/>
    <col min="12548" max="12548" width="21.7109375" style="102" customWidth="1"/>
    <col min="12549" max="12549" width="40.28515625" style="102" customWidth="1"/>
    <col min="12550" max="12552" width="19.85546875" style="102" customWidth="1"/>
    <col min="12553" max="12553" width="17.42578125" style="102" customWidth="1"/>
    <col min="12554" max="12563" width="8.85546875" style="102" customWidth="1"/>
    <col min="12564" max="12564" width="12.28515625" style="102" customWidth="1"/>
    <col min="12565" max="12565" width="5.5703125" style="102" customWidth="1"/>
    <col min="12566" max="12566" width="12.28515625" style="102" customWidth="1"/>
    <col min="12567" max="12567" width="6" style="102" customWidth="1"/>
    <col min="12568" max="12568" width="13.28515625" style="102" customWidth="1"/>
    <col min="12569" max="12800" width="8.85546875" style="102"/>
    <col min="12801" max="12801" width="6.42578125" style="102" customWidth="1"/>
    <col min="12802" max="12802" width="66.42578125" style="102" customWidth="1"/>
    <col min="12803" max="12803" width="26.85546875" style="102" customWidth="1"/>
    <col min="12804" max="12804" width="21.7109375" style="102" customWidth="1"/>
    <col min="12805" max="12805" width="40.28515625" style="102" customWidth="1"/>
    <col min="12806" max="12808" width="19.85546875" style="102" customWidth="1"/>
    <col min="12809" max="12809" width="17.42578125" style="102" customWidth="1"/>
    <col min="12810" max="12819" width="8.85546875" style="102" customWidth="1"/>
    <col min="12820" max="12820" width="12.28515625" style="102" customWidth="1"/>
    <col min="12821" max="12821" width="5.5703125" style="102" customWidth="1"/>
    <col min="12822" max="12822" width="12.28515625" style="102" customWidth="1"/>
    <col min="12823" max="12823" width="6" style="102" customWidth="1"/>
    <col min="12824" max="12824" width="13.28515625" style="102" customWidth="1"/>
    <col min="12825" max="13056" width="8.85546875" style="102"/>
    <col min="13057" max="13057" width="6.42578125" style="102" customWidth="1"/>
    <col min="13058" max="13058" width="66.42578125" style="102" customWidth="1"/>
    <col min="13059" max="13059" width="26.85546875" style="102" customWidth="1"/>
    <col min="13060" max="13060" width="21.7109375" style="102" customWidth="1"/>
    <col min="13061" max="13061" width="40.28515625" style="102" customWidth="1"/>
    <col min="13062" max="13064" width="19.85546875" style="102" customWidth="1"/>
    <col min="13065" max="13065" width="17.42578125" style="102" customWidth="1"/>
    <col min="13066" max="13075" width="8.85546875" style="102" customWidth="1"/>
    <col min="13076" max="13076" width="12.28515625" style="102" customWidth="1"/>
    <col min="13077" max="13077" width="5.5703125" style="102" customWidth="1"/>
    <col min="13078" max="13078" width="12.28515625" style="102" customWidth="1"/>
    <col min="13079" max="13079" width="6" style="102" customWidth="1"/>
    <col min="13080" max="13080" width="13.28515625" style="102" customWidth="1"/>
    <col min="13081" max="13312" width="8.85546875" style="102"/>
    <col min="13313" max="13313" width="6.42578125" style="102" customWidth="1"/>
    <col min="13314" max="13314" width="66.42578125" style="102" customWidth="1"/>
    <col min="13315" max="13315" width="26.85546875" style="102" customWidth="1"/>
    <col min="13316" max="13316" width="21.7109375" style="102" customWidth="1"/>
    <col min="13317" max="13317" width="40.28515625" style="102" customWidth="1"/>
    <col min="13318" max="13320" width="19.85546875" style="102" customWidth="1"/>
    <col min="13321" max="13321" width="17.42578125" style="102" customWidth="1"/>
    <col min="13322" max="13331" width="8.85546875" style="102" customWidth="1"/>
    <col min="13332" max="13332" width="12.28515625" style="102" customWidth="1"/>
    <col min="13333" max="13333" width="5.5703125" style="102" customWidth="1"/>
    <col min="13334" max="13334" width="12.28515625" style="102" customWidth="1"/>
    <col min="13335" max="13335" width="6" style="102" customWidth="1"/>
    <col min="13336" max="13336" width="13.28515625" style="102" customWidth="1"/>
    <col min="13337" max="13568" width="8.85546875" style="102"/>
    <col min="13569" max="13569" width="6.42578125" style="102" customWidth="1"/>
    <col min="13570" max="13570" width="66.42578125" style="102" customWidth="1"/>
    <col min="13571" max="13571" width="26.85546875" style="102" customWidth="1"/>
    <col min="13572" max="13572" width="21.7109375" style="102" customWidth="1"/>
    <col min="13573" max="13573" width="40.28515625" style="102" customWidth="1"/>
    <col min="13574" max="13576" width="19.85546875" style="102" customWidth="1"/>
    <col min="13577" max="13577" width="17.42578125" style="102" customWidth="1"/>
    <col min="13578" max="13587" width="8.85546875" style="102" customWidth="1"/>
    <col min="13588" max="13588" width="12.28515625" style="102" customWidth="1"/>
    <col min="13589" max="13589" width="5.5703125" style="102" customWidth="1"/>
    <col min="13590" max="13590" width="12.28515625" style="102" customWidth="1"/>
    <col min="13591" max="13591" width="6" style="102" customWidth="1"/>
    <col min="13592" max="13592" width="13.28515625" style="102" customWidth="1"/>
    <col min="13593" max="13824" width="8.85546875" style="102"/>
    <col min="13825" max="13825" width="6.42578125" style="102" customWidth="1"/>
    <col min="13826" max="13826" width="66.42578125" style="102" customWidth="1"/>
    <col min="13827" max="13827" width="26.85546875" style="102" customWidth="1"/>
    <col min="13828" max="13828" width="21.7109375" style="102" customWidth="1"/>
    <col min="13829" max="13829" width="40.28515625" style="102" customWidth="1"/>
    <col min="13830" max="13832" width="19.85546875" style="102" customWidth="1"/>
    <col min="13833" max="13833" width="17.42578125" style="102" customWidth="1"/>
    <col min="13834" max="13843" width="8.85546875" style="102" customWidth="1"/>
    <col min="13844" max="13844" width="12.28515625" style="102" customWidth="1"/>
    <col min="13845" max="13845" width="5.5703125" style="102" customWidth="1"/>
    <col min="13846" max="13846" width="12.28515625" style="102" customWidth="1"/>
    <col min="13847" max="13847" width="6" style="102" customWidth="1"/>
    <col min="13848" max="13848" width="13.28515625" style="102" customWidth="1"/>
    <col min="13849" max="14080" width="8.85546875" style="102"/>
    <col min="14081" max="14081" width="6.42578125" style="102" customWidth="1"/>
    <col min="14082" max="14082" width="66.42578125" style="102" customWidth="1"/>
    <col min="14083" max="14083" width="26.85546875" style="102" customWidth="1"/>
    <col min="14084" max="14084" width="21.7109375" style="102" customWidth="1"/>
    <col min="14085" max="14085" width="40.28515625" style="102" customWidth="1"/>
    <col min="14086" max="14088" width="19.85546875" style="102" customWidth="1"/>
    <col min="14089" max="14089" width="17.42578125" style="102" customWidth="1"/>
    <col min="14090" max="14099" width="8.85546875" style="102" customWidth="1"/>
    <col min="14100" max="14100" width="12.28515625" style="102" customWidth="1"/>
    <col min="14101" max="14101" width="5.5703125" style="102" customWidth="1"/>
    <col min="14102" max="14102" width="12.28515625" style="102" customWidth="1"/>
    <col min="14103" max="14103" width="6" style="102" customWidth="1"/>
    <col min="14104" max="14104" width="13.28515625" style="102" customWidth="1"/>
    <col min="14105" max="14336" width="8.85546875" style="102"/>
    <col min="14337" max="14337" width="6.42578125" style="102" customWidth="1"/>
    <col min="14338" max="14338" width="66.42578125" style="102" customWidth="1"/>
    <col min="14339" max="14339" width="26.85546875" style="102" customWidth="1"/>
    <col min="14340" max="14340" width="21.7109375" style="102" customWidth="1"/>
    <col min="14341" max="14341" width="40.28515625" style="102" customWidth="1"/>
    <col min="14342" max="14344" width="19.85546875" style="102" customWidth="1"/>
    <col min="14345" max="14345" width="17.42578125" style="102" customWidth="1"/>
    <col min="14346" max="14355" width="8.85546875" style="102" customWidth="1"/>
    <col min="14356" max="14356" width="12.28515625" style="102" customWidth="1"/>
    <col min="14357" max="14357" width="5.5703125" style="102" customWidth="1"/>
    <col min="14358" max="14358" width="12.28515625" style="102" customWidth="1"/>
    <col min="14359" max="14359" width="6" style="102" customWidth="1"/>
    <col min="14360" max="14360" width="13.28515625" style="102" customWidth="1"/>
    <col min="14361" max="14592" width="8.85546875" style="102"/>
    <col min="14593" max="14593" width="6.42578125" style="102" customWidth="1"/>
    <col min="14594" max="14594" width="66.42578125" style="102" customWidth="1"/>
    <col min="14595" max="14595" width="26.85546875" style="102" customWidth="1"/>
    <col min="14596" max="14596" width="21.7109375" style="102" customWidth="1"/>
    <col min="14597" max="14597" width="40.28515625" style="102" customWidth="1"/>
    <col min="14598" max="14600" width="19.85546875" style="102" customWidth="1"/>
    <col min="14601" max="14601" width="17.42578125" style="102" customWidth="1"/>
    <col min="14602" max="14611" width="8.85546875" style="102" customWidth="1"/>
    <col min="14612" max="14612" width="12.28515625" style="102" customWidth="1"/>
    <col min="14613" max="14613" width="5.5703125" style="102" customWidth="1"/>
    <col min="14614" max="14614" width="12.28515625" style="102" customWidth="1"/>
    <col min="14615" max="14615" width="6" style="102" customWidth="1"/>
    <col min="14616" max="14616" width="13.28515625" style="102" customWidth="1"/>
    <col min="14617" max="14848" width="8.85546875" style="102"/>
    <col min="14849" max="14849" width="6.42578125" style="102" customWidth="1"/>
    <col min="14850" max="14850" width="66.42578125" style="102" customWidth="1"/>
    <col min="14851" max="14851" width="26.85546875" style="102" customWidth="1"/>
    <col min="14852" max="14852" width="21.7109375" style="102" customWidth="1"/>
    <col min="14853" max="14853" width="40.28515625" style="102" customWidth="1"/>
    <col min="14854" max="14856" width="19.85546875" style="102" customWidth="1"/>
    <col min="14857" max="14857" width="17.42578125" style="102" customWidth="1"/>
    <col min="14858" max="14867" width="8.85546875" style="102" customWidth="1"/>
    <col min="14868" max="14868" width="12.28515625" style="102" customWidth="1"/>
    <col min="14869" max="14869" width="5.5703125" style="102" customWidth="1"/>
    <col min="14870" max="14870" width="12.28515625" style="102" customWidth="1"/>
    <col min="14871" max="14871" width="6" style="102" customWidth="1"/>
    <col min="14872" max="14872" width="13.28515625" style="102" customWidth="1"/>
    <col min="14873" max="15104" width="8.85546875" style="102"/>
    <col min="15105" max="15105" width="6.42578125" style="102" customWidth="1"/>
    <col min="15106" max="15106" width="66.42578125" style="102" customWidth="1"/>
    <col min="15107" max="15107" width="26.85546875" style="102" customWidth="1"/>
    <col min="15108" max="15108" width="21.7109375" style="102" customWidth="1"/>
    <col min="15109" max="15109" width="40.28515625" style="102" customWidth="1"/>
    <col min="15110" max="15112" width="19.85546875" style="102" customWidth="1"/>
    <col min="15113" max="15113" width="17.42578125" style="102" customWidth="1"/>
    <col min="15114" max="15123" width="8.85546875" style="102" customWidth="1"/>
    <col min="15124" max="15124" width="12.28515625" style="102" customWidth="1"/>
    <col min="15125" max="15125" width="5.5703125" style="102" customWidth="1"/>
    <col min="15126" max="15126" width="12.28515625" style="102" customWidth="1"/>
    <col min="15127" max="15127" width="6" style="102" customWidth="1"/>
    <col min="15128" max="15128" width="13.28515625" style="102" customWidth="1"/>
    <col min="15129" max="15360" width="8.85546875" style="102"/>
    <col min="15361" max="15361" width="6.42578125" style="102" customWidth="1"/>
    <col min="15362" max="15362" width="66.42578125" style="102" customWidth="1"/>
    <col min="15363" max="15363" width="26.85546875" style="102" customWidth="1"/>
    <col min="15364" max="15364" width="21.7109375" style="102" customWidth="1"/>
    <col min="15365" max="15365" width="40.28515625" style="102" customWidth="1"/>
    <col min="15366" max="15368" width="19.85546875" style="102" customWidth="1"/>
    <col min="15369" max="15369" width="17.42578125" style="102" customWidth="1"/>
    <col min="15370" max="15379" width="8.85546875" style="102" customWidth="1"/>
    <col min="15380" max="15380" width="12.28515625" style="102" customWidth="1"/>
    <col min="15381" max="15381" width="5.5703125" style="102" customWidth="1"/>
    <col min="15382" max="15382" width="12.28515625" style="102" customWidth="1"/>
    <col min="15383" max="15383" width="6" style="102" customWidth="1"/>
    <col min="15384" max="15384" width="13.28515625" style="102" customWidth="1"/>
    <col min="15385" max="15616" width="8.85546875" style="102"/>
    <col min="15617" max="15617" width="6.42578125" style="102" customWidth="1"/>
    <col min="15618" max="15618" width="66.42578125" style="102" customWidth="1"/>
    <col min="15619" max="15619" width="26.85546875" style="102" customWidth="1"/>
    <col min="15620" max="15620" width="21.7109375" style="102" customWidth="1"/>
    <col min="15621" max="15621" width="40.28515625" style="102" customWidth="1"/>
    <col min="15622" max="15624" width="19.85546875" style="102" customWidth="1"/>
    <col min="15625" max="15625" width="17.42578125" style="102" customWidth="1"/>
    <col min="15626" max="15635" width="8.85546875" style="102" customWidth="1"/>
    <col min="15636" max="15636" width="12.28515625" style="102" customWidth="1"/>
    <col min="15637" max="15637" width="5.5703125" style="102" customWidth="1"/>
    <col min="15638" max="15638" width="12.28515625" style="102" customWidth="1"/>
    <col min="15639" max="15639" width="6" style="102" customWidth="1"/>
    <col min="15640" max="15640" width="13.28515625" style="102" customWidth="1"/>
    <col min="15641" max="15872" width="8.85546875" style="102"/>
    <col min="15873" max="15873" width="6.42578125" style="102" customWidth="1"/>
    <col min="15874" max="15874" width="66.42578125" style="102" customWidth="1"/>
    <col min="15875" max="15875" width="26.85546875" style="102" customWidth="1"/>
    <col min="15876" max="15876" width="21.7109375" style="102" customWidth="1"/>
    <col min="15877" max="15877" width="40.28515625" style="102" customWidth="1"/>
    <col min="15878" max="15880" width="19.85546875" style="102" customWidth="1"/>
    <col min="15881" max="15881" width="17.42578125" style="102" customWidth="1"/>
    <col min="15882" max="15891" width="8.85546875" style="102" customWidth="1"/>
    <col min="15892" max="15892" width="12.28515625" style="102" customWidth="1"/>
    <col min="15893" max="15893" width="5.5703125" style="102" customWidth="1"/>
    <col min="15894" max="15894" width="12.28515625" style="102" customWidth="1"/>
    <col min="15895" max="15895" width="6" style="102" customWidth="1"/>
    <col min="15896" max="15896" width="13.28515625" style="102" customWidth="1"/>
    <col min="15897" max="16128" width="8.85546875" style="102"/>
    <col min="16129" max="16129" width="6.42578125" style="102" customWidth="1"/>
    <col min="16130" max="16130" width="66.42578125" style="102" customWidth="1"/>
    <col min="16131" max="16131" width="26.85546875" style="102" customWidth="1"/>
    <col min="16132" max="16132" width="21.7109375" style="102" customWidth="1"/>
    <col min="16133" max="16133" width="40.28515625" style="102" customWidth="1"/>
    <col min="16134" max="16136" width="19.85546875" style="102" customWidth="1"/>
    <col min="16137" max="16137" width="17.42578125" style="102" customWidth="1"/>
    <col min="16138" max="16147" width="8.85546875" style="102" customWidth="1"/>
    <col min="16148" max="16148" width="12.28515625" style="102" customWidth="1"/>
    <col min="16149" max="16149" width="5.5703125" style="102" customWidth="1"/>
    <col min="16150" max="16150" width="12.28515625" style="102" customWidth="1"/>
    <col min="16151" max="16151" width="6" style="102" customWidth="1"/>
    <col min="16152" max="16152" width="13.28515625" style="102" customWidth="1"/>
    <col min="16153" max="16384" width="8.85546875" style="102"/>
  </cols>
  <sheetData>
    <row r="1" spans="1:24" x14ac:dyDescent="0.3">
      <c r="E1" s="372" t="s">
        <v>520</v>
      </c>
    </row>
    <row r="3" spans="1:24" x14ac:dyDescent="0.3">
      <c r="A3" s="1197" t="s">
        <v>635</v>
      </c>
      <c r="B3" s="1197"/>
      <c r="C3" s="1197"/>
      <c r="D3" s="1197"/>
      <c r="E3" s="1197"/>
    </row>
    <row r="4" spans="1:24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24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24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24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24" x14ac:dyDescent="0.3">
      <c r="A8" s="195"/>
    </row>
    <row r="9" spans="1:24" s="153" customFormat="1" ht="56.25" customHeight="1" x14ac:dyDescent="0.3">
      <c r="A9" s="196" t="s">
        <v>351</v>
      </c>
      <c r="B9" s="196" t="s">
        <v>0</v>
      </c>
      <c r="C9" s="197" t="s">
        <v>426</v>
      </c>
      <c r="D9" s="197" t="s">
        <v>427</v>
      </c>
      <c r="E9" s="197" t="s">
        <v>428</v>
      </c>
      <c r="F9" s="198"/>
      <c r="G9" s="198"/>
      <c r="H9" s="198"/>
    </row>
    <row r="10" spans="1:24" ht="16.5" customHeight="1" x14ac:dyDescent="0.3">
      <c r="A10" s="199">
        <v>1</v>
      </c>
      <c r="B10" s="199">
        <v>2</v>
      </c>
      <c r="C10" s="199">
        <v>3</v>
      </c>
      <c r="D10" s="199">
        <v>4</v>
      </c>
      <c r="E10" s="199">
        <v>5</v>
      </c>
      <c r="T10" s="173"/>
      <c r="U10" s="173"/>
      <c r="V10" s="173"/>
      <c r="W10" s="173"/>
      <c r="X10" s="185"/>
    </row>
    <row r="11" spans="1:24" ht="21.75" customHeight="1" x14ac:dyDescent="0.3">
      <c r="A11" s="1203" t="s">
        <v>550</v>
      </c>
      <c r="B11" s="1204"/>
      <c r="C11" s="1204"/>
      <c r="D11" s="1204"/>
      <c r="E11" s="1205"/>
      <c r="F11" s="445" t="s">
        <v>429</v>
      </c>
      <c r="G11" s="445" t="s">
        <v>371</v>
      </c>
      <c r="H11" s="445" t="s">
        <v>372</v>
      </c>
      <c r="X11" s="178"/>
    </row>
    <row r="12" spans="1:24" ht="24" customHeight="1" x14ac:dyDescent="0.3">
      <c r="A12" s="200">
        <v>1</v>
      </c>
      <c r="B12" s="201" t="s">
        <v>430</v>
      </c>
      <c r="C12" s="202">
        <f>E12/D12</f>
        <v>20824.120603015075</v>
      </c>
      <c r="D12" s="203">
        <v>9.9499999999999993</v>
      </c>
      <c r="E12" s="203">
        <f>216000-8800</f>
        <v>207200</v>
      </c>
      <c r="F12" s="468"/>
      <c r="G12" s="444"/>
      <c r="H12" s="462">
        <f>E12-G12</f>
        <v>207200</v>
      </c>
      <c r="T12" s="176"/>
      <c r="U12" s="173"/>
      <c r="V12" s="176"/>
      <c r="W12" s="173"/>
      <c r="X12" s="204"/>
    </row>
    <row r="13" spans="1:24" ht="23.25" customHeight="1" x14ac:dyDescent="0.3">
      <c r="A13" s="200">
        <v>2</v>
      </c>
      <c r="B13" s="201" t="s">
        <v>431</v>
      </c>
      <c r="C13" s="202">
        <f t="shared" ref="C13:C21" si="0">E13/D13</f>
        <v>833.10075937134218</v>
      </c>
      <c r="D13" s="203">
        <v>2400.67</v>
      </c>
      <c r="E13" s="203">
        <v>2000000</v>
      </c>
      <c r="F13" s="468"/>
      <c r="G13" s="444"/>
      <c r="H13" s="462">
        <f t="shared" ref="H13:H21" si="1">E13-G13</f>
        <v>2000000</v>
      </c>
    </row>
    <row r="14" spans="1:24" ht="26.25" hidden="1" customHeight="1" x14ac:dyDescent="0.3">
      <c r="A14" s="200">
        <v>3</v>
      </c>
      <c r="B14" s="201" t="s">
        <v>432</v>
      </c>
      <c r="C14" s="202">
        <f t="shared" si="0"/>
        <v>0</v>
      </c>
      <c r="D14" s="203">
        <v>2400.67</v>
      </c>
      <c r="E14" s="203"/>
      <c r="F14" s="468"/>
      <c r="G14" s="444"/>
      <c r="H14" s="462">
        <f t="shared" si="1"/>
        <v>0</v>
      </c>
    </row>
    <row r="15" spans="1:24" ht="26.25" customHeight="1" x14ac:dyDescent="0.3">
      <c r="A15" s="200">
        <v>3</v>
      </c>
      <c r="B15" s="201" t="s">
        <v>433</v>
      </c>
      <c r="C15" s="202">
        <f t="shared" si="0"/>
        <v>1296.3560141889711</v>
      </c>
      <c r="D15" s="203">
        <v>31.01</v>
      </c>
      <c r="E15" s="759">
        <f>49000-8800</f>
        <v>40200</v>
      </c>
      <c r="F15" s="468"/>
      <c r="G15" s="444"/>
      <c r="H15" s="462">
        <f t="shared" si="1"/>
        <v>40200</v>
      </c>
    </row>
    <row r="16" spans="1:24" ht="26.25" hidden="1" customHeight="1" x14ac:dyDescent="0.3">
      <c r="A16" s="200">
        <v>5</v>
      </c>
      <c r="B16" s="201" t="s">
        <v>434</v>
      </c>
      <c r="C16" s="202">
        <f t="shared" si="0"/>
        <v>0</v>
      </c>
      <c r="D16" s="203">
        <v>31.01</v>
      </c>
      <c r="E16" s="759"/>
      <c r="F16" s="468"/>
      <c r="G16" s="444"/>
      <c r="H16" s="462">
        <f t="shared" si="1"/>
        <v>0</v>
      </c>
    </row>
    <row r="17" spans="1:8" ht="26.25" hidden="1" customHeight="1" x14ac:dyDescent="0.3">
      <c r="A17" s="200">
        <v>6</v>
      </c>
      <c r="B17" s="201" t="s">
        <v>435</v>
      </c>
      <c r="C17" s="202">
        <f t="shared" si="0"/>
        <v>0</v>
      </c>
      <c r="D17" s="203">
        <v>44</v>
      </c>
      <c r="E17" s="759"/>
      <c r="F17" s="468"/>
      <c r="G17" s="444"/>
      <c r="H17" s="462">
        <f t="shared" si="1"/>
        <v>0</v>
      </c>
    </row>
    <row r="18" spans="1:8" ht="26.25" hidden="1" customHeight="1" x14ac:dyDescent="0.3">
      <c r="A18" s="200">
        <v>7</v>
      </c>
      <c r="B18" s="201" t="s">
        <v>437</v>
      </c>
      <c r="C18" s="202">
        <f t="shared" si="0"/>
        <v>0</v>
      </c>
      <c r="D18" s="203">
        <v>7849.45</v>
      </c>
      <c r="E18" s="605"/>
      <c r="F18" s="468"/>
      <c r="G18" s="444"/>
      <c r="H18" s="462">
        <f t="shared" si="1"/>
        <v>0</v>
      </c>
    </row>
    <row r="19" spans="1:8" ht="26.25" customHeight="1" x14ac:dyDescent="0.3">
      <c r="A19" s="200">
        <v>4</v>
      </c>
      <c r="B19" s="201" t="s">
        <v>436</v>
      </c>
      <c r="C19" s="202">
        <f t="shared" si="0"/>
        <v>16.081081081081081</v>
      </c>
      <c r="D19" s="203">
        <v>1480</v>
      </c>
      <c r="E19" s="759">
        <f>6200+8800+8800</f>
        <v>23800</v>
      </c>
      <c r="F19" s="813">
        <v>15000</v>
      </c>
      <c r="G19" s="444"/>
      <c r="H19" s="462">
        <f t="shared" si="1"/>
        <v>23800</v>
      </c>
    </row>
    <row r="20" spans="1:8" ht="26.25" hidden="1" customHeight="1" x14ac:dyDescent="0.3">
      <c r="A20" s="200"/>
      <c r="B20" s="201"/>
      <c r="C20" s="202" t="e">
        <f t="shared" si="0"/>
        <v>#DIV/0!</v>
      </c>
      <c r="D20" s="203"/>
      <c r="E20" s="759"/>
      <c r="F20" s="113"/>
      <c r="G20" s="113"/>
      <c r="H20" s="462">
        <f t="shared" si="1"/>
        <v>0</v>
      </c>
    </row>
    <row r="21" spans="1:8" x14ac:dyDescent="0.3">
      <c r="A21" s="200">
        <v>5</v>
      </c>
      <c r="B21" s="471" t="s">
        <v>786</v>
      </c>
      <c r="C21" s="202">
        <f t="shared" si="0"/>
        <v>30.400521710776591</v>
      </c>
      <c r="D21" s="203">
        <v>552.03</v>
      </c>
      <c r="E21" s="759">
        <v>16782</v>
      </c>
      <c r="F21" s="818">
        <v>16782</v>
      </c>
      <c r="G21" s="113"/>
      <c r="H21" s="462">
        <f t="shared" si="1"/>
        <v>16782</v>
      </c>
    </row>
    <row r="22" spans="1:8" s="209" customFormat="1" ht="22.15" customHeight="1" x14ac:dyDescent="0.3">
      <c r="A22" s="205"/>
      <c r="B22" s="206" t="s">
        <v>364</v>
      </c>
      <c r="C22" s="207" t="s">
        <v>374</v>
      </c>
      <c r="D22" s="207" t="s">
        <v>374</v>
      </c>
      <c r="E22" s="208">
        <f>SUM(E12:E21)</f>
        <v>2287982</v>
      </c>
      <c r="F22" s="470" t="s">
        <v>438</v>
      </c>
      <c r="G22" s="461">
        <f>SUM(G12:G21)</f>
        <v>0</v>
      </c>
      <c r="H22" s="461">
        <f>SUM(H12:H21)</f>
        <v>2287982</v>
      </c>
    </row>
    <row r="23" spans="1:8" s="153" customFormat="1" ht="22.15" customHeight="1" x14ac:dyDescent="0.3">
      <c r="A23" s="1200" t="s">
        <v>551</v>
      </c>
      <c r="B23" s="1201"/>
      <c r="C23" s="1201"/>
      <c r="D23" s="1201"/>
      <c r="E23" s="1202"/>
      <c r="F23" s="198"/>
      <c r="G23" s="198"/>
      <c r="H23" s="198"/>
    </row>
    <row r="24" spans="1:8" ht="24" hidden="1" customHeight="1" x14ac:dyDescent="0.3">
      <c r="A24" s="200">
        <v>1</v>
      </c>
      <c r="B24" s="201" t="s">
        <v>430</v>
      </c>
      <c r="C24" s="200"/>
      <c r="D24" s="203"/>
      <c r="E24" s="203"/>
      <c r="F24" s="468"/>
      <c r="G24" s="444"/>
      <c r="H24" s="462">
        <f t="shared" ref="H24:H30" si="2">E24-G24</f>
        <v>0</v>
      </c>
    </row>
    <row r="25" spans="1:8" ht="23.25" hidden="1" customHeight="1" x14ac:dyDescent="0.3">
      <c r="A25" s="200">
        <v>2</v>
      </c>
      <c r="B25" s="201" t="s">
        <v>431</v>
      </c>
      <c r="C25" s="200"/>
      <c r="D25" s="203"/>
      <c r="E25" s="203"/>
      <c r="F25" s="468"/>
      <c r="G25" s="444"/>
      <c r="H25" s="462">
        <f t="shared" si="2"/>
        <v>0</v>
      </c>
    </row>
    <row r="26" spans="1:8" ht="26.25" hidden="1" customHeight="1" x14ac:dyDescent="0.3">
      <c r="A26" s="200">
        <v>3</v>
      </c>
      <c r="B26" s="201" t="s">
        <v>432</v>
      </c>
      <c r="C26" s="200"/>
      <c r="D26" s="203"/>
      <c r="E26" s="203"/>
      <c r="F26" s="468"/>
      <c r="G26" s="444"/>
      <c r="H26" s="462">
        <f t="shared" si="2"/>
        <v>0</v>
      </c>
    </row>
    <row r="27" spans="1:8" ht="26.25" hidden="1" customHeight="1" x14ac:dyDescent="0.3">
      <c r="A27" s="200">
        <v>4</v>
      </c>
      <c r="B27" s="201" t="s">
        <v>433</v>
      </c>
      <c r="C27" s="202"/>
      <c r="D27" s="203"/>
      <c r="E27" s="203"/>
      <c r="F27" s="468"/>
      <c r="G27" s="444"/>
      <c r="H27" s="462">
        <f t="shared" si="2"/>
        <v>0</v>
      </c>
    </row>
    <row r="28" spans="1:8" ht="26.25" hidden="1" customHeight="1" x14ac:dyDescent="0.3">
      <c r="A28" s="200">
        <v>5</v>
      </c>
      <c r="B28" s="201" t="s">
        <v>434</v>
      </c>
      <c r="C28" s="200"/>
      <c r="D28" s="203"/>
      <c r="E28" s="203"/>
      <c r="F28" s="468"/>
      <c r="G28" s="444"/>
      <c r="H28" s="462">
        <f t="shared" si="2"/>
        <v>0</v>
      </c>
    </row>
    <row r="29" spans="1:8" ht="26.25" hidden="1" customHeight="1" x14ac:dyDescent="0.3">
      <c r="A29" s="200">
        <v>6</v>
      </c>
      <c r="B29" s="201" t="s">
        <v>435</v>
      </c>
      <c r="C29" s="200"/>
      <c r="D29" s="203"/>
      <c r="E29" s="203"/>
      <c r="F29" s="468"/>
      <c r="G29" s="444"/>
      <c r="H29" s="462">
        <f t="shared" si="2"/>
        <v>0</v>
      </c>
    </row>
    <row r="30" spans="1:8" ht="26.25" hidden="1" customHeight="1" x14ac:dyDescent="0.3">
      <c r="A30" s="200">
        <v>2</v>
      </c>
      <c r="B30" s="201" t="s">
        <v>436</v>
      </c>
      <c r="C30" s="200"/>
      <c r="D30" s="203"/>
      <c r="E30" s="203"/>
      <c r="F30" s="468"/>
      <c r="G30" s="444"/>
      <c r="H30" s="462">
        <f t="shared" si="2"/>
        <v>0</v>
      </c>
    </row>
    <row r="31" spans="1:8" ht="26.25" hidden="1" customHeight="1" x14ac:dyDescent="0.3">
      <c r="A31" s="200">
        <v>8</v>
      </c>
      <c r="B31" s="201" t="s">
        <v>437</v>
      </c>
      <c r="C31" s="200"/>
      <c r="D31" s="203"/>
      <c r="E31" s="203"/>
      <c r="F31" s="468"/>
      <c r="G31" s="444"/>
      <c r="H31" s="462">
        <f>E31-G31</f>
        <v>0</v>
      </c>
    </row>
    <row r="32" spans="1:8" ht="26.25" customHeight="1" x14ac:dyDescent="0.3">
      <c r="A32" s="200"/>
      <c r="B32" s="201"/>
      <c r="C32" s="200"/>
      <c r="D32" s="203"/>
      <c r="E32" s="203"/>
      <c r="F32" s="468"/>
      <c r="G32" s="444"/>
      <c r="H32" s="462"/>
    </row>
    <row r="33" spans="1:9" s="153" customFormat="1" ht="22.15" customHeight="1" x14ac:dyDescent="0.3">
      <c r="A33" s="205"/>
      <c r="B33" s="206" t="s">
        <v>364</v>
      </c>
      <c r="C33" s="207" t="s">
        <v>374</v>
      </c>
      <c r="D33" s="207" t="s">
        <v>374</v>
      </c>
      <c r="E33" s="208">
        <f>SUM(E24:E32)</f>
        <v>0</v>
      </c>
      <c r="F33" s="470" t="s">
        <v>438</v>
      </c>
      <c r="G33" s="461">
        <f>SUM(G24:G32)</f>
        <v>0</v>
      </c>
      <c r="H33" s="461">
        <f>SUM(H24:H32)</f>
        <v>0</v>
      </c>
    </row>
    <row r="34" spans="1:9" s="153" customFormat="1" ht="22.15" customHeight="1" x14ac:dyDescent="0.3">
      <c r="A34" s="210"/>
      <c r="B34" s="211"/>
      <c r="C34" s="172"/>
      <c r="D34" s="172"/>
      <c r="E34" s="212"/>
      <c r="F34" s="464" t="s">
        <v>552</v>
      </c>
      <c r="G34" s="465">
        <f>G29+G33</f>
        <v>0</v>
      </c>
      <c r="H34" s="465">
        <f>H29+H33</f>
        <v>0</v>
      </c>
    </row>
    <row r="35" spans="1:9" s="84" customFormat="1" ht="23.25" customHeight="1" x14ac:dyDescent="0.25">
      <c r="A35" s="1001" t="s">
        <v>541</v>
      </c>
      <c r="C35" s="378"/>
      <c r="E35" s="1000" t="s">
        <v>694</v>
      </c>
      <c r="I35" s="415"/>
    </row>
    <row r="36" spans="1:9" s="389" customFormat="1" ht="12.75" x14ac:dyDescent="0.25">
      <c r="C36" s="391" t="s">
        <v>171</v>
      </c>
      <c r="E36" s="391" t="s">
        <v>172</v>
      </c>
      <c r="I36" s="393"/>
    </row>
    <row r="37" spans="1:9" s="82" customFormat="1" ht="15.75" x14ac:dyDescent="0.25">
      <c r="I37" s="392"/>
    </row>
    <row r="38" spans="1:9" s="84" customFormat="1" ht="23.25" customHeight="1" x14ac:dyDescent="0.25">
      <c r="A38" s="97" t="s">
        <v>173</v>
      </c>
      <c r="C38" s="378"/>
      <c r="E38" s="1002" t="s">
        <v>810</v>
      </c>
      <c r="I38" s="415"/>
    </row>
    <row r="39" spans="1:9" s="389" customFormat="1" ht="12.75" x14ac:dyDescent="0.25">
      <c r="C39" s="391" t="s">
        <v>171</v>
      </c>
      <c r="E39" s="391" t="s">
        <v>172</v>
      </c>
      <c r="I39" s="393"/>
    </row>
    <row r="41" spans="1:9" s="213" customFormat="1" ht="19.5" x14ac:dyDescent="0.3">
      <c r="F41" s="214"/>
      <c r="G41" s="214"/>
      <c r="H41" s="214"/>
    </row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7" hidden="1" x14ac:dyDescent="0.3"/>
    <row r="88" hidden="1" x14ac:dyDescent="0.3"/>
    <row r="89" hidden="1" x14ac:dyDescent="0.3"/>
  </sheetData>
  <mergeCells count="4">
    <mergeCell ref="A23:E23"/>
    <mergeCell ref="A3:E3"/>
    <mergeCell ref="A11:E11"/>
    <mergeCell ref="A6:E6"/>
  </mergeCells>
  <pageMargins left="0.31496062992125984" right="0.31496062992125984" top="0.35433070866141736" bottom="0.35433070866141736" header="0.31496062992125984" footer="0.31496062992125984"/>
  <pageSetup paperSize="9" scale="59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795"/>
  </sheetPr>
  <dimension ref="A2:J47"/>
  <sheetViews>
    <sheetView view="pageBreakPreview" zoomScale="80" zoomScaleSheetLayoutView="80" workbookViewId="0">
      <selection activeCell="G36" sqref="G36"/>
    </sheetView>
  </sheetViews>
  <sheetFormatPr defaultColWidth="9.140625" defaultRowHeight="18.75" x14ac:dyDescent="0.25"/>
  <cols>
    <col min="1" max="1" width="9.140625" style="84"/>
    <col min="2" max="2" width="71.42578125" style="84" customWidth="1"/>
    <col min="3" max="3" width="9.140625" style="84"/>
    <col min="4" max="4" width="11.28515625" style="84" customWidth="1"/>
    <col min="5" max="5" width="17.5703125" style="84" customWidth="1"/>
    <col min="6" max="6" width="16.85546875" style="84" customWidth="1"/>
    <col min="7" max="7" width="17.7109375" style="84" customWidth="1"/>
    <col min="8" max="8" width="14.42578125" style="84" customWidth="1"/>
    <col min="9" max="9" width="27.5703125" style="837" customWidth="1"/>
    <col min="10" max="16384" width="9.140625" style="84"/>
  </cols>
  <sheetData>
    <row r="2" spans="1:10" x14ac:dyDescent="0.25">
      <c r="B2" s="1132" t="s">
        <v>302</v>
      </c>
      <c r="C2" s="1132"/>
      <c r="D2" s="1132"/>
      <c r="E2" s="1132"/>
      <c r="F2" s="1132"/>
      <c r="G2" s="1132"/>
    </row>
    <row r="3" spans="1:10" ht="26.25" customHeight="1" x14ac:dyDescent="0.25">
      <c r="A3" s="1149" t="s">
        <v>240</v>
      </c>
      <c r="B3" s="1150" t="s">
        <v>0</v>
      </c>
      <c r="C3" s="1149" t="s">
        <v>241</v>
      </c>
      <c r="D3" s="1149" t="s">
        <v>242</v>
      </c>
      <c r="E3" s="1146" t="s">
        <v>178</v>
      </c>
      <c r="F3" s="1147"/>
      <c r="G3" s="1147"/>
      <c r="H3" s="1148"/>
    </row>
    <row r="4" spans="1:10" ht="75" x14ac:dyDescent="0.25">
      <c r="A4" s="1134"/>
      <c r="B4" s="1136"/>
      <c r="C4" s="1134"/>
      <c r="D4" s="1134"/>
      <c r="E4" s="85" t="s">
        <v>174</v>
      </c>
      <c r="F4" s="85" t="s">
        <v>175</v>
      </c>
      <c r="G4" s="85" t="s">
        <v>176</v>
      </c>
      <c r="H4" s="85" t="s">
        <v>177</v>
      </c>
    </row>
    <row r="5" spans="1:10" x14ac:dyDescent="0.25">
      <c r="A5" s="86">
        <v>1</v>
      </c>
      <c r="B5" s="86">
        <v>2</v>
      </c>
      <c r="C5" s="86">
        <v>3</v>
      </c>
      <c r="D5" s="86">
        <v>4</v>
      </c>
      <c r="E5" s="86">
        <v>5</v>
      </c>
      <c r="F5" s="86">
        <v>6</v>
      </c>
      <c r="G5" s="86">
        <v>7</v>
      </c>
      <c r="H5" s="86">
        <v>8</v>
      </c>
    </row>
    <row r="6" spans="1:10" s="89" customFormat="1" x14ac:dyDescent="0.25">
      <c r="A6" s="87">
        <v>1</v>
      </c>
      <c r="B6" s="88" t="s">
        <v>243</v>
      </c>
      <c r="C6" s="87">
        <v>26000</v>
      </c>
      <c r="D6" s="87" t="s">
        <v>10</v>
      </c>
      <c r="E6" s="550">
        <f>E7+E8</f>
        <v>6686623.9199999999</v>
      </c>
      <c r="F6" s="550">
        <f t="shared" ref="F6:G6" si="0">F7+F8</f>
        <v>4994023.03</v>
      </c>
      <c r="G6" s="550">
        <f t="shared" si="0"/>
        <v>6962043.0299999993</v>
      </c>
      <c r="H6" s="550">
        <f>H7+H8</f>
        <v>0</v>
      </c>
      <c r="I6" s="839">
        <f>E6-E19</f>
        <v>0</v>
      </c>
    </row>
    <row r="7" spans="1:10" ht="96" customHeight="1" x14ac:dyDescent="0.25">
      <c r="A7" s="90" t="s">
        <v>244</v>
      </c>
      <c r="B7" s="91" t="s">
        <v>245</v>
      </c>
      <c r="C7" s="86">
        <v>26300</v>
      </c>
      <c r="D7" s="86" t="s">
        <v>10</v>
      </c>
      <c r="E7" s="551"/>
      <c r="F7" s="551"/>
      <c r="G7" s="551"/>
      <c r="H7" s="551"/>
      <c r="I7" s="840"/>
      <c r="J7" s="92"/>
    </row>
    <row r="8" spans="1:10" ht="75" x14ac:dyDescent="0.25">
      <c r="A8" s="90" t="s">
        <v>248</v>
      </c>
      <c r="B8" s="91" t="s">
        <v>246</v>
      </c>
      <c r="C8" s="86">
        <v>26400</v>
      </c>
      <c r="D8" s="86" t="s">
        <v>10</v>
      </c>
      <c r="E8" s="551">
        <f>E9+E12+E15+E16</f>
        <v>6686623.9199999999</v>
      </c>
      <c r="F8" s="551">
        <f t="shared" ref="F8:H8" si="1">F9+F12+F15+F16</f>
        <v>4994023.03</v>
      </c>
      <c r="G8" s="551">
        <f t="shared" si="1"/>
        <v>6962043.0299999993</v>
      </c>
      <c r="H8" s="551">
        <f t="shared" si="1"/>
        <v>0</v>
      </c>
    </row>
    <row r="9" spans="1:10" ht="75" x14ac:dyDescent="0.25">
      <c r="A9" s="90" t="s">
        <v>249</v>
      </c>
      <c r="B9" s="91" t="s">
        <v>247</v>
      </c>
      <c r="C9" s="86">
        <v>26410</v>
      </c>
      <c r="D9" s="86" t="s">
        <v>10</v>
      </c>
      <c r="E9" s="551">
        <f>SUM(E10:E11)</f>
        <v>3631447.8200000003</v>
      </c>
      <c r="F9" s="551">
        <f t="shared" ref="F9:H9" si="2">SUM(F10:F11)</f>
        <v>3722556</v>
      </c>
      <c r="G9" s="551">
        <f t="shared" si="2"/>
        <v>3820526</v>
      </c>
      <c r="H9" s="551">
        <f t="shared" si="2"/>
        <v>0</v>
      </c>
      <c r="I9" s="837" t="s">
        <v>830</v>
      </c>
    </row>
    <row r="10" spans="1:10" ht="37.5" x14ac:dyDescent="0.25">
      <c r="A10" s="90" t="s">
        <v>252</v>
      </c>
      <c r="B10" s="91" t="s">
        <v>250</v>
      </c>
      <c r="C10" s="86">
        <v>26411</v>
      </c>
      <c r="D10" s="86" t="s">
        <v>10</v>
      </c>
      <c r="E10" s="551">
        <f>'Раздел 1'!P268+'Раздел 1'!P269+'Раздел 1'!P273+'Раздел 1'!P274+'Раздел 1'!P276+'Раздел 1'!P278+'Раздел 1'!P280+'Раздел 1'!P282+'Раздел 1'!P283+'Раздел 1'!P284+'Раздел 1'!P285+'Раздел 1'!P294+'Раздел 1'!P295+'Раздел 1'!P296+'Раздел 1'!P297+'Раздел 1'!P324+'Раздел 1'!P325+'Раздел 1'!P328+'Раздел 1'!P329+'Раздел 1'!P339+'Раздел 1'!P340+'Раздел 1'!P341+'Раздел 1'!P342+'Раздел 1'!P363+'Раздел 1'!P364+'Раздел 1'!P365+'Раздел 1'!P378+'Раздел 1'!P380+'Раздел 1'!P381+'Раздел 1'!P387+'Раздел 1'!P388+'Раздел 1'!P389+'Раздел 1'!P393+'Раздел 1'!P394+'Раздел 1'!P395+'Раздел 1'!P396+'Раздел 1'!P408+'Раздел 1'!P409+'Раздел 1'!P412+'Раздел 1'!P413+'Раздел 1'!P414+'Раздел 1'!P415</f>
        <v>3631447.8200000003</v>
      </c>
      <c r="F10" s="551">
        <f>'Раздел 1'!Q268+'Раздел 1'!Q269+'Раздел 1'!Q273+'Раздел 1'!Q274+'Раздел 1'!Q276+'Раздел 1'!Q278+'Раздел 1'!Q280+'Раздел 1'!Q282+'Раздел 1'!Q283+'Раздел 1'!Q284+'Раздел 1'!Q285+'Раздел 1'!Q294+'Раздел 1'!Q295+'Раздел 1'!Q296+'Раздел 1'!Q297+'Раздел 1'!Q324+'Раздел 1'!Q325+'Раздел 1'!Q328+'Раздел 1'!Q329+'Раздел 1'!Q339+'Раздел 1'!Q340+'Раздел 1'!Q341+'Раздел 1'!Q342+'Раздел 1'!Q363+'Раздел 1'!Q364+'Раздел 1'!Q365+'Раздел 1'!Q378+'Раздел 1'!Q380+'Раздел 1'!Q381+'Раздел 1'!Q387+'Раздел 1'!Q388+'Раздел 1'!Q389+'Раздел 1'!Q393+'Раздел 1'!Q394+'Раздел 1'!Q395+'Раздел 1'!Q396+'Раздел 1'!Q408+'Раздел 1'!Q409+'Раздел 1'!Q412+'Раздел 1'!Q413+'Раздел 1'!Q414+'Раздел 1'!Q415</f>
        <v>3722556</v>
      </c>
      <c r="G10" s="551">
        <f>'Раздел 1'!R268+'Раздел 1'!R269+'Раздел 1'!R273+'Раздел 1'!R274+'Раздел 1'!R276+'Раздел 1'!R278+'Раздел 1'!R280+'Раздел 1'!R282+'Раздел 1'!R283+'Раздел 1'!R284+'Раздел 1'!R285+'Раздел 1'!R294+'Раздел 1'!R295+'Раздел 1'!R296+'Раздел 1'!R297+'Раздел 1'!R324+'Раздел 1'!R325+'Раздел 1'!R328+'Раздел 1'!R329+'Раздел 1'!R339+'Раздел 1'!R340+'Раздел 1'!R341+'Раздел 1'!R342+'Раздел 1'!R363+'Раздел 1'!R364+'Раздел 1'!R365+'Раздел 1'!R378+'Раздел 1'!R380+'Раздел 1'!R381+'Раздел 1'!R387+'Раздел 1'!R388+'Раздел 1'!R389+'Раздел 1'!R393+'Раздел 1'!R394+'Раздел 1'!R395+'Раздел 1'!R396+'Раздел 1'!R408+'Раздел 1'!R409+'Раздел 1'!R412+'Раздел 1'!R413+'Раздел 1'!R414+'Раздел 1'!R415</f>
        <v>3820526</v>
      </c>
      <c r="H10" s="551"/>
    </row>
    <row r="11" spans="1:10" x14ac:dyDescent="0.25">
      <c r="A11" s="90" t="s">
        <v>253</v>
      </c>
      <c r="B11" s="93" t="s">
        <v>251</v>
      </c>
      <c r="C11" s="86">
        <v>26412</v>
      </c>
      <c r="D11" s="86" t="s">
        <v>10</v>
      </c>
      <c r="E11" s="551"/>
      <c r="F11" s="551"/>
      <c r="G11" s="551"/>
      <c r="H11" s="551"/>
    </row>
    <row r="12" spans="1:10" ht="56.25" x14ac:dyDescent="0.25">
      <c r="A12" s="90" t="s">
        <v>255</v>
      </c>
      <c r="B12" s="91" t="s">
        <v>254</v>
      </c>
      <c r="C12" s="86">
        <v>26420</v>
      </c>
      <c r="D12" s="86" t="s">
        <v>10</v>
      </c>
      <c r="E12" s="551">
        <f>SUM(E13:E14)</f>
        <v>2124014.46</v>
      </c>
      <c r="F12" s="551">
        <f t="shared" ref="F12" si="3">SUM(F13:F14)</f>
        <v>342469.53</v>
      </c>
      <c r="G12" s="551">
        <f t="shared" ref="G12" si="4">SUM(G13:G14)</f>
        <v>2212519.5299999998</v>
      </c>
      <c r="H12" s="551">
        <f t="shared" ref="H12" si="5">SUM(H13:H14)</f>
        <v>0</v>
      </c>
      <c r="I12" s="837" t="s">
        <v>831</v>
      </c>
    </row>
    <row r="13" spans="1:10" ht="37.5" x14ac:dyDescent="0.25">
      <c r="A13" s="90" t="s">
        <v>256</v>
      </c>
      <c r="B13" s="91" t="s">
        <v>250</v>
      </c>
      <c r="C13" s="86">
        <v>26421</v>
      </c>
      <c r="D13" s="86" t="s">
        <v>10</v>
      </c>
      <c r="E13" s="551">
        <f>'Раздел 1'!P239+'Раздел 1'!P240+'Раздел 1'!P241+'Раздел 1'!P242+'Раздел 1'!P243+'Раздел 1'!P258+'Раздел 1'!P272+'Раздел 1'!P289+'Раздел 1'!P293+'Раздел 1'!P301+'Раздел 1'!P302+'Раздел 1'!P303+'Раздел 1'!P315+'Раздел 1'!P316+'Раздел 1'!P317+'Раздел 1'!P318+'Раздел 1'!P321+'Раздел 1'!P322+'Раздел 1'!P336+'Раздел 1'!P337+'Раздел 1'!P338+'Раздел 1'!P346+'Раздел 1'!P348+'Раздел 1'!P350+'Раздел 1'!P351+'Раздел 1'!P352+'Раздел 1'!P353+'Раздел 1'!P354+'Раздел 1'!P355+'Раздел 1'!P356+'Раздел 1'!P357+'Раздел 1'!P360+'Раздел 1'!P361+'Раздел 1'!P367+'Раздел 1'!P368+'Раздел 1'!P369+'Раздел 1'!P370+'Раздел 1'!P371+'Раздел 1'!P373+'Раздел 1'!P385+'Раздел 1'!P386+'Раздел 1'!P400+'Раздел 1'!P401+'Раздел 1'!P402+'Раздел 1'!P403+'Раздел 1'!P404+'Раздел 1'!P405+'Раздел 1'!P406+'Раздел 1'!P407+'Раздел 1'!P245+'Раздел 1'!P323+'Раздел 1'!P254+'Раздел 1'!P311+'Раздел 1'!P347+'Раздел 1'!P349+'Раздел 1'!P312+'Раздел 1'!P319+'Раздел 1'!P320+'Раздел 1'!P372+'Раздел 1'!P374+'Раздел 1'!P375</f>
        <v>2124014.46</v>
      </c>
      <c r="F13" s="551">
        <f>'Раздел 1'!Q239+'Раздел 1'!Q240+'Раздел 1'!Q241+'Раздел 1'!Q242+'Раздел 1'!Q243+'Раздел 1'!Q258+'Раздел 1'!Q272+'Раздел 1'!Q289+'Раздел 1'!Q293+'Раздел 1'!Q301+'Раздел 1'!Q302+'Раздел 1'!Q303+'Раздел 1'!Q315+'Раздел 1'!Q316+'Раздел 1'!Q317+'Раздел 1'!Q318+'Раздел 1'!Q321+'Раздел 1'!Q322+'Раздел 1'!Q336+'Раздел 1'!Q337+'Раздел 1'!Q338+'Раздел 1'!Q346+'Раздел 1'!Q348+'Раздел 1'!Q350+'Раздел 1'!Q351+'Раздел 1'!Q352+'Раздел 1'!Q353+'Раздел 1'!Q354+'Раздел 1'!Q355+'Раздел 1'!Q356+'Раздел 1'!Q357+'Раздел 1'!Q360+'Раздел 1'!Q361+'Раздел 1'!Q367+'Раздел 1'!Q368+'Раздел 1'!Q369+'Раздел 1'!Q370+'Раздел 1'!Q371+'Раздел 1'!Q373+'Раздел 1'!Q385+'Раздел 1'!Q386+'Раздел 1'!Q400+'Раздел 1'!Q401+'Раздел 1'!Q402+'Раздел 1'!Q403+'Раздел 1'!Q404+'Раздел 1'!Q405+'Раздел 1'!Q406+'Раздел 1'!Q407+'Раздел 1'!Q245+'Раздел 1'!Q323</f>
        <v>342469.53</v>
      </c>
      <c r="G13" s="551">
        <f>'Раздел 1'!R239+'Раздел 1'!R240+'Раздел 1'!R241+'Раздел 1'!R242+'Раздел 1'!R243+'Раздел 1'!R258+'Раздел 1'!R272+'Раздел 1'!R289+'Раздел 1'!R293+'Раздел 1'!R301+'Раздел 1'!R302+'Раздел 1'!R303+'Раздел 1'!R315+'Раздел 1'!R316+'Раздел 1'!R317+'Раздел 1'!R318+'Раздел 1'!R321+'Раздел 1'!R322+'Раздел 1'!R336+'Раздел 1'!R337+'Раздел 1'!R338+'Раздел 1'!R346+'Раздел 1'!R348+'Раздел 1'!R350+'Раздел 1'!R351+'Раздел 1'!R352+'Раздел 1'!R353+'Раздел 1'!R354+'Раздел 1'!R355+'Раздел 1'!R356+'Раздел 1'!R357+'Раздел 1'!R360+'Раздел 1'!R361+'Раздел 1'!R367+'Раздел 1'!R368+'Раздел 1'!R369+'Раздел 1'!R370+'Раздел 1'!R371+'Раздел 1'!R373+'Раздел 1'!R385+'Раздел 1'!R386+'Раздел 1'!R400+'Раздел 1'!R401+'Раздел 1'!R402+'Раздел 1'!R403+'Раздел 1'!R404+'Раздел 1'!R405+'Раздел 1'!R406+'Раздел 1'!R407+'Раздел 1'!R245+'Раздел 1'!R323</f>
        <v>2212519.5299999998</v>
      </c>
      <c r="H13" s="551"/>
    </row>
    <row r="14" spans="1:10" x14ac:dyDescent="0.25">
      <c r="A14" s="90" t="s">
        <v>257</v>
      </c>
      <c r="B14" s="93" t="s">
        <v>251</v>
      </c>
      <c r="C14" s="86">
        <v>26422</v>
      </c>
      <c r="D14" s="86" t="s">
        <v>10</v>
      </c>
      <c r="E14" s="551"/>
      <c r="F14" s="551"/>
      <c r="G14" s="551"/>
      <c r="H14" s="551"/>
    </row>
    <row r="15" spans="1:10" ht="37.5" x14ac:dyDescent="0.25">
      <c r="A15" s="90" t="s">
        <v>260</v>
      </c>
      <c r="B15" s="91" t="s">
        <v>259</v>
      </c>
      <c r="C15" s="86">
        <v>26430</v>
      </c>
      <c r="D15" s="86" t="s">
        <v>10</v>
      </c>
      <c r="E15" s="551"/>
      <c r="F15" s="551"/>
      <c r="G15" s="551"/>
      <c r="H15" s="551"/>
      <c r="I15" s="837" t="s">
        <v>832</v>
      </c>
    </row>
    <row r="16" spans="1:10" x14ac:dyDescent="0.25">
      <c r="A16" s="90" t="s">
        <v>261</v>
      </c>
      <c r="B16" s="91" t="s">
        <v>258</v>
      </c>
      <c r="C16" s="86">
        <v>26450</v>
      </c>
      <c r="D16" s="86" t="s">
        <v>10</v>
      </c>
      <c r="E16" s="551">
        <f>SUM(E17:E18)</f>
        <v>931161.6399999999</v>
      </c>
      <c r="F16" s="551">
        <f t="shared" ref="F16" si="6">SUM(F17:F18)</f>
        <v>928997.5</v>
      </c>
      <c r="G16" s="551">
        <f t="shared" ref="G16" si="7">SUM(G17:G18)</f>
        <v>928997.5</v>
      </c>
      <c r="H16" s="551">
        <f t="shared" ref="H16" si="8">SUM(H17:H18)</f>
        <v>0</v>
      </c>
      <c r="I16" s="837" t="s">
        <v>833</v>
      </c>
    </row>
    <row r="17" spans="1:9" ht="37.5" x14ac:dyDescent="0.25">
      <c r="A17" s="90" t="s">
        <v>262</v>
      </c>
      <c r="B17" s="91" t="s">
        <v>250</v>
      </c>
      <c r="C17" s="86">
        <v>26451</v>
      </c>
      <c r="D17" s="86" t="s">
        <v>10</v>
      </c>
      <c r="E17" s="551">
        <f>'Раздел 1'!P262+'Раздел 1'!P263+'Раздел 1'!P264+'Раздел 1'!P265+'Раздел 1'!P270+'Раздел 1'!P271+'Раздел 1'!P275+'Раздел 1'!P277+'Раздел 1'!P279+'Раздел 1'!P281+'Раздел 1'!P286+'Раздел 1'!P287+'Раздел 1'!P298+'Раздел 1'!P299+'Раздел 1'!P326+'Раздел 1'!P327+'Раздел 1'!P330+'Раздел 1'!P331+'Раздел 1'!P343+'Раздел 1'!P344+'Раздел 1'!P376+'Раздел 1'!P377+'Раздел 1'!P379+'Раздел 1'!P382+'Раздел 1'!P383+'Раздел 1'!P390+'Раздел 1'!P392+'Раздел 1'!P397+'Раздел 1'!P398+'Раздел 1'!P410+'Раздел 1'!P411+'Раздел 1'!P416+'Раздел 1'!P418</f>
        <v>931161.6399999999</v>
      </c>
      <c r="F17" s="551">
        <f>'Раздел 1'!Q262+'Раздел 1'!Q263+'Раздел 1'!Q264+'Раздел 1'!Q265+'Раздел 1'!Q270+'Раздел 1'!Q271+'Раздел 1'!Q275+'Раздел 1'!Q277+'Раздел 1'!Q279+'Раздел 1'!Q281+'Раздел 1'!Q286+'Раздел 1'!Q287+'Раздел 1'!Q298+'Раздел 1'!Q299+'Раздел 1'!Q326+'Раздел 1'!Q327+'Раздел 1'!Q330+'Раздел 1'!Q331+'Раздел 1'!Q343+'Раздел 1'!Q344+'Раздел 1'!Q376+'Раздел 1'!Q377+'Раздел 1'!Q379+'Раздел 1'!Q382+'Раздел 1'!Q383+'Раздел 1'!Q390+'Раздел 1'!Q392+'Раздел 1'!Q397+'Раздел 1'!Q398+'Раздел 1'!Q410+'Раздел 1'!Q411+'Раздел 1'!Q416+'Раздел 1'!Q418</f>
        <v>928997.5</v>
      </c>
      <c r="G17" s="551">
        <f>'Раздел 1'!R262+'Раздел 1'!R263+'Раздел 1'!R264+'Раздел 1'!R265+'Раздел 1'!R270+'Раздел 1'!R271+'Раздел 1'!R275+'Раздел 1'!R277+'Раздел 1'!R279+'Раздел 1'!R281+'Раздел 1'!R286+'Раздел 1'!R287+'Раздел 1'!R298+'Раздел 1'!R299+'Раздел 1'!R326+'Раздел 1'!R327+'Раздел 1'!R330+'Раздел 1'!R331+'Раздел 1'!R343+'Раздел 1'!R344+'Раздел 1'!R376+'Раздел 1'!R377+'Раздел 1'!R379+'Раздел 1'!R382+'Раздел 1'!R383+'Раздел 1'!R390+'Раздел 1'!R392+'Раздел 1'!R397+'Раздел 1'!R398+'Раздел 1'!R410+'Раздел 1'!R411+'Раздел 1'!R416+'Раздел 1'!R418</f>
        <v>928997.5</v>
      </c>
      <c r="H17" s="551"/>
    </row>
    <row r="18" spans="1:9" x14ac:dyDescent="0.25">
      <c r="A18" s="90" t="s">
        <v>263</v>
      </c>
      <c r="B18" s="93" t="s">
        <v>251</v>
      </c>
      <c r="C18" s="86">
        <v>26452</v>
      </c>
      <c r="D18" s="86" t="s">
        <v>10</v>
      </c>
      <c r="E18" s="551"/>
      <c r="F18" s="551"/>
      <c r="G18" s="551"/>
      <c r="H18" s="551"/>
    </row>
    <row r="19" spans="1:9" s="89" customFormat="1" ht="75" x14ac:dyDescent="0.25">
      <c r="A19" s="94" t="s">
        <v>87</v>
      </c>
      <c r="B19" s="95" t="s">
        <v>264</v>
      </c>
      <c r="C19" s="87">
        <v>26500</v>
      </c>
      <c r="D19" s="87" t="s">
        <v>10</v>
      </c>
      <c r="E19" s="550">
        <f>SUM(E21:E23)</f>
        <v>6686623.9199999999</v>
      </c>
      <c r="F19" s="550">
        <f t="shared" ref="F19:H19" si="9">SUM(F21:F23)</f>
        <v>4994023.03</v>
      </c>
      <c r="G19" s="550">
        <f t="shared" si="9"/>
        <v>6962043.0299999993</v>
      </c>
      <c r="H19" s="550">
        <f t="shared" si="9"/>
        <v>0</v>
      </c>
      <c r="I19" s="841"/>
    </row>
    <row r="20" spans="1:9" x14ac:dyDescent="0.25">
      <c r="A20" s="90"/>
      <c r="B20" s="86" t="s">
        <v>265</v>
      </c>
      <c r="C20" s="86">
        <v>26510</v>
      </c>
      <c r="D20" s="86" t="s">
        <v>10</v>
      </c>
      <c r="E20" s="551"/>
      <c r="F20" s="551"/>
      <c r="G20" s="551"/>
      <c r="H20" s="551"/>
    </row>
    <row r="21" spans="1:9" x14ac:dyDescent="0.25">
      <c r="A21" s="90"/>
      <c r="B21" s="86"/>
      <c r="C21" s="86"/>
      <c r="D21" s="86">
        <v>2020</v>
      </c>
      <c r="E21" s="551">
        <f>E10+E13+E17</f>
        <v>6686623.9199999999</v>
      </c>
      <c r="F21" s="551"/>
      <c r="G21" s="551"/>
      <c r="H21" s="551"/>
    </row>
    <row r="22" spans="1:9" x14ac:dyDescent="0.25">
      <c r="A22" s="90"/>
      <c r="B22" s="86"/>
      <c r="C22" s="86"/>
      <c r="D22" s="86">
        <v>2021</v>
      </c>
      <c r="E22" s="551"/>
      <c r="F22" s="551">
        <f>F10+F13+F17</f>
        <v>4994023.03</v>
      </c>
      <c r="G22" s="551"/>
      <c r="H22" s="551"/>
    </row>
    <row r="23" spans="1:9" x14ac:dyDescent="0.25">
      <c r="A23" s="90"/>
      <c r="B23" s="86"/>
      <c r="C23" s="86"/>
      <c r="D23" s="86">
        <v>2022</v>
      </c>
      <c r="E23" s="551"/>
      <c r="F23" s="551"/>
      <c r="G23" s="551">
        <f>G10+G13+G17</f>
        <v>6962043.0299999993</v>
      </c>
      <c r="H23" s="551"/>
    </row>
    <row r="24" spans="1:9" s="89" customFormat="1" ht="75" x14ac:dyDescent="0.25">
      <c r="A24" s="94" t="s">
        <v>9</v>
      </c>
      <c r="B24" s="95" t="s">
        <v>266</v>
      </c>
      <c r="C24" s="87">
        <v>26600</v>
      </c>
      <c r="D24" s="87" t="s">
        <v>10</v>
      </c>
      <c r="E24" s="550">
        <f>SUM(E26:E28)</f>
        <v>0</v>
      </c>
      <c r="F24" s="550">
        <f t="shared" ref="F24:H24" si="10">SUM(F26:F28)</f>
        <v>0</v>
      </c>
      <c r="G24" s="550">
        <f t="shared" si="10"/>
        <v>0</v>
      </c>
      <c r="H24" s="550">
        <f t="shared" si="10"/>
        <v>0</v>
      </c>
      <c r="I24" s="841"/>
    </row>
    <row r="25" spans="1:9" x14ac:dyDescent="0.25">
      <c r="A25" s="90"/>
      <c r="B25" s="86" t="s">
        <v>265</v>
      </c>
      <c r="C25" s="86">
        <v>26610</v>
      </c>
      <c r="D25" s="86" t="s">
        <v>10</v>
      </c>
      <c r="E25" s="551"/>
      <c r="F25" s="551"/>
      <c r="G25" s="551"/>
      <c r="H25" s="551"/>
    </row>
    <row r="26" spans="1:9" x14ac:dyDescent="0.25">
      <c r="A26" s="90"/>
      <c r="B26" s="86"/>
      <c r="C26" s="86"/>
      <c r="D26" s="86">
        <v>2020</v>
      </c>
      <c r="E26" s="551">
        <f>E11+E14+E18</f>
        <v>0</v>
      </c>
      <c r="F26" s="551"/>
      <c r="G26" s="551"/>
      <c r="H26" s="551"/>
    </row>
    <row r="27" spans="1:9" x14ac:dyDescent="0.25">
      <c r="A27" s="96"/>
      <c r="B27" s="86"/>
      <c r="C27" s="86"/>
      <c r="D27" s="86">
        <v>2021</v>
      </c>
      <c r="E27" s="551"/>
      <c r="F27" s="551">
        <f>F11+F14+F18</f>
        <v>0</v>
      </c>
      <c r="G27" s="551"/>
      <c r="H27" s="551"/>
    </row>
    <row r="28" spans="1:9" x14ac:dyDescent="0.25">
      <c r="A28" s="96"/>
      <c r="B28" s="86"/>
      <c r="C28" s="86"/>
      <c r="D28" s="86">
        <v>2022</v>
      </c>
      <c r="E28" s="551"/>
      <c r="F28" s="551"/>
      <c r="G28" s="551">
        <f>G11+G14+G18</f>
        <v>0</v>
      </c>
      <c r="H28" s="551"/>
    </row>
    <row r="30" spans="1:9" x14ac:dyDescent="0.25">
      <c r="A30" s="1143" t="s">
        <v>541</v>
      </c>
      <c r="B30" s="1143"/>
      <c r="C30" s="379"/>
      <c r="D30" s="378"/>
      <c r="E30" s="378"/>
      <c r="G30" s="1144" t="s">
        <v>694</v>
      </c>
      <c r="H30" s="1144"/>
    </row>
    <row r="31" spans="1:9" s="384" customFormat="1" ht="13.5" customHeight="1" x14ac:dyDescent="0.25">
      <c r="A31" s="1140" t="s">
        <v>304</v>
      </c>
      <c r="B31" s="1140"/>
      <c r="C31" s="1145" t="s">
        <v>171</v>
      </c>
      <c r="D31" s="1145"/>
      <c r="E31" s="1145"/>
      <c r="G31" s="1145" t="s">
        <v>172</v>
      </c>
      <c r="H31" s="1145"/>
      <c r="I31" s="838"/>
    </row>
    <row r="33" spans="1:9" x14ac:dyDescent="0.25">
      <c r="A33" s="1143" t="s">
        <v>542</v>
      </c>
      <c r="B33" s="1143"/>
      <c r="C33" s="379"/>
      <c r="D33" s="378"/>
      <c r="E33" s="378"/>
      <c r="G33" s="1144" t="s">
        <v>854</v>
      </c>
      <c r="H33" s="1144"/>
    </row>
    <row r="34" spans="1:9" s="384" customFormat="1" ht="13.5" customHeight="1" x14ac:dyDescent="0.25">
      <c r="A34" s="1140" t="s">
        <v>304</v>
      </c>
      <c r="B34" s="1140"/>
      <c r="C34" s="1145" t="s">
        <v>171</v>
      </c>
      <c r="D34" s="1145"/>
      <c r="E34" s="1145"/>
      <c r="G34" s="1145" t="s">
        <v>172</v>
      </c>
      <c r="H34" s="1145"/>
      <c r="I34" s="838"/>
    </row>
    <row r="36" spans="1:9" x14ac:dyDescent="0.25">
      <c r="A36" s="842" t="s">
        <v>834</v>
      </c>
    </row>
    <row r="40" spans="1:9" x14ac:dyDescent="0.25">
      <c r="A40" s="97" t="s">
        <v>305</v>
      </c>
    </row>
    <row r="41" spans="1:9" ht="40.5" customHeight="1" x14ac:dyDescent="0.25">
      <c r="A41" s="1142" t="s">
        <v>807</v>
      </c>
      <c r="B41" s="1142"/>
      <c r="C41" s="1142"/>
      <c r="D41" s="1142"/>
    </row>
    <row r="42" spans="1:9" s="82" customFormat="1" ht="15.75" x14ac:dyDescent="0.25">
      <c r="A42" s="83" t="s">
        <v>306</v>
      </c>
      <c r="I42" s="83"/>
    </row>
    <row r="43" spans="1:9" x14ac:dyDescent="0.25">
      <c r="A43" s="97"/>
    </row>
    <row r="44" spans="1:9" x14ac:dyDescent="0.25">
      <c r="A44" s="381"/>
      <c r="B44" s="382" t="s">
        <v>806</v>
      </c>
    </row>
    <row r="45" spans="1:9" s="82" customFormat="1" ht="15.75" x14ac:dyDescent="0.25">
      <c r="A45" s="83" t="s">
        <v>307</v>
      </c>
      <c r="I45" s="83"/>
    </row>
    <row r="46" spans="1:9" ht="3.75" customHeight="1" x14ac:dyDescent="0.25">
      <c r="A46" s="97"/>
    </row>
    <row r="47" spans="1:9" x14ac:dyDescent="0.25">
      <c r="A47" s="842" t="s">
        <v>834</v>
      </c>
    </row>
  </sheetData>
  <mergeCells count="17">
    <mergeCell ref="B2:G2"/>
    <mergeCell ref="E3:H3"/>
    <mergeCell ref="A3:A4"/>
    <mergeCell ref="B3:B4"/>
    <mergeCell ref="C3:C4"/>
    <mergeCell ref="D3:D4"/>
    <mergeCell ref="A41:D41"/>
    <mergeCell ref="G30:H30"/>
    <mergeCell ref="G31:H31"/>
    <mergeCell ref="A30:B30"/>
    <mergeCell ref="A31:B31"/>
    <mergeCell ref="A33:B33"/>
    <mergeCell ref="G33:H33"/>
    <mergeCell ref="A34:B34"/>
    <mergeCell ref="G34:H34"/>
    <mergeCell ref="C31:E31"/>
    <mergeCell ref="C34:E34"/>
  </mergeCells>
  <pageMargins left="0.70866141732283472" right="0.70866141732283472" top="0.47244094488188981" bottom="0.74" header="0.31496062992125984" footer="0.31496062992125984"/>
  <pageSetup paperSize="9" scale="60" orientation="landscape" r:id="rId1"/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X77"/>
  <sheetViews>
    <sheetView view="pageBreakPreview" zoomScale="85" zoomScaleSheetLayoutView="85" workbookViewId="0">
      <selection activeCell="Q15" sqref="Q15"/>
    </sheetView>
  </sheetViews>
  <sheetFormatPr defaultColWidth="8.85546875" defaultRowHeight="18.75" x14ac:dyDescent="0.3"/>
  <cols>
    <col min="1" max="1" width="6.42578125" style="102" customWidth="1"/>
    <col min="2" max="2" width="66.42578125" style="102" customWidth="1"/>
    <col min="3" max="3" width="26.85546875" style="102" customWidth="1"/>
    <col min="4" max="4" width="21.7109375" style="102" customWidth="1"/>
    <col min="5" max="5" width="40.28515625" style="102" customWidth="1"/>
    <col min="6" max="6" width="27.85546875" style="104" customWidth="1"/>
    <col min="7" max="8" width="19.85546875" style="104" customWidth="1"/>
    <col min="9" max="9" width="17.42578125" style="102" customWidth="1"/>
    <col min="10" max="19" width="8.85546875" style="102" customWidth="1"/>
    <col min="20" max="20" width="12.28515625" style="102" customWidth="1"/>
    <col min="21" max="21" width="5.5703125" style="102" customWidth="1"/>
    <col min="22" max="22" width="12.28515625" style="102" customWidth="1"/>
    <col min="23" max="23" width="6" style="102" customWidth="1"/>
    <col min="24" max="24" width="13.28515625" style="102" customWidth="1"/>
    <col min="25" max="256" width="8.85546875" style="102"/>
    <col min="257" max="257" width="6.42578125" style="102" customWidth="1"/>
    <col min="258" max="258" width="66.42578125" style="102" customWidth="1"/>
    <col min="259" max="259" width="26.85546875" style="102" customWidth="1"/>
    <col min="260" max="260" width="21.7109375" style="102" customWidth="1"/>
    <col min="261" max="261" width="40.28515625" style="102" customWidth="1"/>
    <col min="262" max="264" width="19.85546875" style="102" customWidth="1"/>
    <col min="265" max="265" width="17.42578125" style="102" customWidth="1"/>
    <col min="266" max="275" width="8.85546875" style="102" customWidth="1"/>
    <col min="276" max="276" width="12.28515625" style="102" customWidth="1"/>
    <col min="277" max="277" width="5.5703125" style="102" customWidth="1"/>
    <col min="278" max="278" width="12.28515625" style="102" customWidth="1"/>
    <col min="279" max="279" width="6" style="102" customWidth="1"/>
    <col min="280" max="280" width="13.28515625" style="102" customWidth="1"/>
    <col min="281" max="512" width="8.85546875" style="102"/>
    <col min="513" max="513" width="6.42578125" style="102" customWidth="1"/>
    <col min="514" max="514" width="66.42578125" style="102" customWidth="1"/>
    <col min="515" max="515" width="26.85546875" style="102" customWidth="1"/>
    <col min="516" max="516" width="21.7109375" style="102" customWidth="1"/>
    <col min="517" max="517" width="40.28515625" style="102" customWidth="1"/>
    <col min="518" max="520" width="19.85546875" style="102" customWidth="1"/>
    <col min="521" max="521" width="17.42578125" style="102" customWidth="1"/>
    <col min="522" max="531" width="8.85546875" style="102" customWidth="1"/>
    <col min="532" max="532" width="12.28515625" style="102" customWidth="1"/>
    <col min="533" max="533" width="5.5703125" style="102" customWidth="1"/>
    <col min="534" max="534" width="12.28515625" style="102" customWidth="1"/>
    <col min="535" max="535" width="6" style="102" customWidth="1"/>
    <col min="536" max="536" width="13.28515625" style="102" customWidth="1"/>
    <col min="537" max="768" width="8.85546875" style="102"/>
    <col min="769" max="769" width="6.42578125" style="102" customWidth="1"/>
    <col min="770" max="770" width="66.42578125" style="102" customWidth="1"/>
    <col min="771" max="771" width="26.85546875" style="102" customWidth="1"/>
    <col min="772" max="772" width="21.7109375" style="102" customWidth="1"/>
    <col min="773" max="773" width="40.28515625" style="102" customWidth="1"/>
    <col min="774" max="776" width="19.85546875" style="102" customWidth="1"/>
    <col min="777" max="777" width="17.42578125" style="102" customWidth="1"/>
    <col min="778" max="787" width="8.85546875" style="102" customWidth="1"/>
    <col min="788" max="788" width="12.28515625" style="102" customWidth="1"/>
    <col min="789" max="789" width="5.5703125" style="102" customWidth="1"/>
    <col min="790" max="790" width="12.28515625" style="102" customWidth="1"/>
    <col min="791" max="791" width="6" style="102" customWidth="1"/>
    <col min="792" max="792" width="13.28515625" style="102" customWidth="1"/>
    <col min="793" max="1024" width="8.85546875" style="102"/>
    <col min="1025" max="1025" width="6.42578125" style="102" customWidth="1"/>
    <col min="1026" max="1026" width="66.42578125" style="102" customWidth="1"/>
    <col min="1027" max="1027" width="26.85546875" style="102" customWidth="1"/>
    <col min="1028" max="1028" width="21.7109375" style="102" customWidth="1"/>
    <col min="1029" max="1029" width="40.28515625" style="102" customWidth="1"/>
    <col min="1030" max="1032" width="19.85546875" style="102" customWidth="1"/>
    <col min="1033" max="1033" width="17.42578125" style="102" customWidth="1"/>
    <col min="1034" max="1043" width="8.85546875" style="102" customWidth="1"/>
    <col min="1044" max="1044" width="12.28515625" style="102" customWidth="1"/>
    <col min="1045" max="1045" width="5.5703125" style="102" customWidth="1"/>
    <col min="1046" max="1046" width="12.28515625" style="102" customWidth="1"/>
    <col min="1047" max="1047" width="6" style="102" customWidth="1"/>
    <col min="1048" max="1048" width="13.28515625" style="102" customWidth="1"/>
    <col min="1049" max="1280" width="8.85546875" style="102"/>
    <col min="1281" max="1281" width="6.42578125" style="102" customWidth="1"/>
    <col min="1282" max="1282" width="66.42578125" style="102" customWidth="1"/>
    <col min="1283" max="1283" width="26.85546875" style="102" customWidth="1"/>
    <col min="1284" max="1284" width="21.7109375" style="102" customWidth="1"/>
    <col min="1285" max="1285" width="40.28515625" style="102" customWidth="1"/>
    <col min="1286" max="1288" width="19.85546875" style="102" customWidth="1"/>
    <col min="1289" max="1289" width="17.42578125" style="102" customWidth="1"/>
    <col min="1290" max="1299" width="8.85546875" style="102" customWidth="1"/>
    <col min="1300" max="1300" width="12.28515625" style="102" customWidth="1"/>
    <col min="1301" max="1301" width="5.5703125" style="102" customWidth="1"/>
    <col min="1302" max="1302" width="12.28515625" style="102" customWidth="1"/>
    <col min="1303" max="1303" width="6" style="102" customWidth="1"/>
    <col min="1304" max="1304" width="13.28515625" style="102" customWidth="1"/>
    <col min="1305" max="1536" width="8.85546875" style="102"/>
    <col min="1537" max="1537" width="6.42578125" style="102" customWidth="1"/>
    <col min="1538" max="1538" width="66.42578125" style="102" customWidth="1"/>
    <col min="1539" max="1539" width="26.85546875" style="102" customWidth="1"/>
    <col min="1540" max="1540" width="21.7109375" style="102" customWidth="1"/>
    <col min="1541" max="1541" width="40.28515625" style="102" customWidth="1"/>
    <col min="1542" max="1544" width="19.85546875" style="102" customWidth="1"/>
    <col min="1545" max="1545" width="17.42578125" style="102" customWidth="1"/>
    <col min="1546" max="1555" width="8.85546875" style="102" customWidth="1"/>
    <col min="1556" max="1556" width="12.28515625" style="102" customWidth="1"/>
    <col min="1557" max="1557" width="5.5703125" style="102" customWidth="1"/>
    <col min="1558" max="1558" width="12.28515625" style="102" customWidth="1"/>
    <col min="1559" max="1559" width="6" style="102" customWidth="1"/>
    <col min="1560" max="1560" width="13.28515625" style="102" customWidth="1"/>
    <col min="1561" max="1792" width="8.85546875" style="102"/>
    <col min="1793" max="1793" width="6.42578125" style="102" customWidth="1"/>
    <col min="1794" max="1794" width="66.42578125" style="102" customWidth="1"/>
    <col min="1795" max="1795" width="26.85546875" style="102" customWidth="1"/>
    <col min="1796" max="1796" width="21.7109375" style="102" customWidth="1"/>
    <col min="1797" max="1797" width="40.28515625" style="102" customWidth="1"/>
    <col min="1798" max="1800" width="19.85546875" style="102" customWidth="1"/>
    <col min="1801" max="1801" width="17.42578125" style="102" customWidth="1"/>
    <col min="1802" max="1811" width="8.85546875" style="102" customWidth="1"/>
    <col min="1812" max="1812" width="12.28515625" style="102" customWidth="1"/>
    <col min="1813" max="1813" width="5.5703125" style="102" customWidth="1"/>
    <col min="1814" max="1814" width="12.28515625" style="102" customWidth="1"/>
    <col min="1815" max="1815" width="6" style="102" customWidth="1"/>
    <col min="1816" max="1816" width="13.28515625" style="102" customWidth="1"/>
    <col min="1817" max="2048" width="8.85546875" style="102"/>
    <col min="2049" max="2049" width="6.42578125" style="102" customWidth="1"/>
    <col min="2050" max="2050" width="66.42578125" style="102" customWidth="1"/>
    <col min="2051" max="2051" width="26.85546875" style="102" customWidth="1"/>
    <col min="2052" max="2052" width="21.7109375" style="102" customWidth="1"/>
    <col min="2053" max="2053" width="40.28515625" style="102" customWidth="1"/>
    <col min="2054" max="2056" width="19.85546875" style="102" customWidth="1"/>
    <col min="2057" max="2057" width="17.42578125" style="102" customWidth="1"/>
    <col min="2058" max="2067" width="8.85546875" style="102" customWidth="1"/>
    <col min="2068" max="2068" width="12.28515625" style="102" customWidth="1"/>
    <col min="2069" max="2069" width="5.5703125" style="102" customWidth="1"/>
    <col min="2070" max="2070" width="12.28515625" style="102" customWidth="1"/>
    <col min="2071" max="2071" width="6" style="102" customWidth="1"/>
    <col min="2072" max="2072" width="13.28515625" style="102" customWidth="1"/>
    <col min="2073" max="2304" width="8.85546875" style="102"/>
    <col min="2305" max="2305" width="6.42578125" style="102" customWidth="1"/>
    <col min="2306" max="2306" width="66.42578125" style="102" customWidth="1"/>
    <col min="2307" max="2307" width="26.85546875" style="102" customWidth="1"/>
    <col min="2308" max="2308" width="21.7109375" style="102" customWidth="1"/>
    <col min="2309" max="2309" width="40.28515625" style="102" customWidth="1"/>
    <col min="2310" max="2312" width="19.85546875" style="102" customWidth="1"/>
    <col min="2313" max="2313" width="17.42578125" style="102" customWidth="1"/>
    <col min="2314" max="2323" width="8.85546875" style="102" customWidth="1"/>
    <col min="2324" max="2324" width="12.28515625" style="102" customWidth="1"/>
    <col min="2325" max="2325" width="5.5703125" style="102" customWidth="1"/>
    <col min="2326" max="2326" width="12.28515625" style="102" customWidth="1"/>
    <col min="2327" max="2327" width="6" style="102" customWidth="1"/>
    <col min="2328" max="2328" width="13.28515625" style="102" customWidth="1"/>
    <col min="2329" max="2560" width="8.85546875" style="102"/>
    <col min="2561" max="2561" width="6.42578125" style="102" customWidth="1"/>
    <col min="2562" max="2562" width="66.42578125" style="102" customWidth="1"/>
    <col min="2563" max="2563" width="26.85546875" style="102" customWidth="1"/>
    <col min="2564" max="2564" width="21.7109375" style="102" customWidth="1"/>
    <col min="2565" max="2565" width="40.28515625" style="102" customWidth="1"/>
    <col min="2566" max="2568" width="19.85546875" style="102" customWidth="1"/>
    <col min="2569" max="2569" width="17.42578125" style="102" customWidth="1"/>
    <col min="2570" max="2579" width="8.85546875" style="102" customWidth="1"/>
    <col min="2580" max="2580" width="12.28515625" style="102" customWidth="1"/>
    <col min="2581" max="2581" width="5.5703125" style="102" customWidth="1"/>
    <col min="2582" max="2582" width="12.28515625" style="102" customWidth="1"/>
    <col min="2583" max="2583" width="6" style="102" customWidth="1"/>
    <col min="2584" max="2584" width="13.28515625" style="102" customWidth="1"/>
    <col min="2585" max="2816" width="8.85546875" style="102"/>
    <col min="2817" max="2817" width="6.42578125" style="102" customWidth="1"/>
    <col min="2818" max="2818" width="66.42578125" style="102" customWidth="1"/>
    <col min="2819" max="2819" width="26.85546875" style="102" customWidth="1"/>
    <col min="2820" max="2820" width="21.7109375" style="102" customWidth="1"/>
    <col min="2821" max="2821" width="40.28515625" style="102" customWidth="1"/>
    <col min="2822" max="2824" width="19.85546875" style="102" customWidth="1"/>
    <col min="2825" max="2825" width="17.42578125" style="102" customWidth="1"/>
    <col min="2826" max="2835" width="8.85546875" style="102" customWidth="1"/>
    <col min="2836" max="2836" width="12.28515625" style="102" customWidth="1"/>
    <col min="2837" max="2837" width="5.5703125" style="102" customWidth="1"/>
    <col min="2838" max="2838" width="12.28515625" style="102" customWidth="1"/>
    <col min="2839" max="2839" width="6" style="102" customWidth="1"/>
    <col min="2840" max="2840" width="13.28515625" style="102" customWidth="1"/>
    <col min="2841" max="3072" width="8.85546875" style="102"/>
    <col min="3073" max="3073" width="6.42578125" style="102" customWidth="1"/>
    <col min="3074" max="3074" width="66.42578125" style="102" customWidth="1"/>
    <col min="3075" max="3075" width="26.85546875" style="102" customWidth="1"/>
    <col min="3076" max="3076" width="21.7109375" style="102" customWidth="1"/>
    <col min="3077" max="3077" width="40.28515625" style="102" customWidth="1"/>
    <col min="3078" max="3080" width="19.85546875" style="102" customWidth="1"/>
    <col min="3081" max="3081" width="17.42578125" style="102" customWidth="1"/>
    <col min="3082" max="3091" width="8.85546875" style="102" customWidth="1"/>
    <col min="3092" max="3092" width="12.28515625" style="102" customWidth="1"/>
    <col min="3093" max="3093" width="5.5703125" style="102" customWidth="1"/>
    <col min="3094" max="3094" width="12.28515625" style="102" customWidth="1"/>
    <col min="3095" max="3095" width="6" style="102" customWidth="1"/>
    <col min="3096" max="3096" width="13.28515625" style="102" customWidth="1"/>
    <col min="3097" max="3328" width="8.85546875" style="102"/>
    <col min="3329" max="3329" width="6.42578125" style="102" customWidth="1"/>
    <col min="3330" max="3330" width="66.42578125" style="102" customWidth="1"/>
    <col min="3331" max="3331" width="26.85546875" style="102" customWidth="1"/>
    <col min="3332" max="3332" width="21.7109375" style="102" customWidth="1"/>
    <col min="3333" max="3333" width="40.28515625" style="102" customWidth="1"/>
    <col min="3334" max="3336" width="19.85546875" style="102" customWidth="1"/>
    <col min="3337" max="3337" width="17.42578125" style="102" customWidth="1"/>
    <col min="3338" max="3347" width="8.85546875" style="102" customWidth="1"/>
    <col min="3348" max="3348" width="12.28515625" style="102" customWidth="1"/>
    <col min="3349" max="3349" width="5.5703125" style="102" customWidth="1"/>
    <col min="3350" max="3350" width="12.28515625" style="102" customWidth="1"/>
    <col min="3351" max="3351" width="6" style="102" customWidth="1"/>
    <col min="3352" max="3352" width="13.28515625" style="102" customWidth="1"/>
    <col min="3353" max="3584" width="8.85546875" style="102"/>
    <col min="3585" max="3585" width="6.42578125" style="102" customWidth="1"/>
    <col min="3586" max="3586" width="66.42578125" style="102" customWidth="1"/>
    <col min="3587" max="3587" width="26.85546875" style="102" customWidth="1"/>
    <col min="3588" max="3588" width="21.7109375" style="102" customWidth="1"/>
    <col min="3589" max="3589" width="40.28515625" style="102" customWidth="1"/>
    <col min="3590" max="3592" width="19.85546875" style="102" customWidth="1"/>
    <col min="3593" max="3593" width="17.42578125" style="102" customWidth="1"/>
    <col min="3594" max="3603" width="8.85546875" style="102" customWidth="1"/>
    <col min="3604" max="3604" width="12.28515625" style="102" customWidth="1"/>
    <col min="3605" max="3605" width="5.5703125" style="102" customWidth="1"/>
    <col min="3606" max="3606" width="12.28515625" style="102" customWidth="1"/>
    <col min="3607" max="3607" width="6" style="102" customWidth="1"/>
    <col min="3608" max="3608" width="13.28515625" style="102" customWidth="1"/>
    <col min="3609" max="3840" width="8.85546875" style="102"/>
    <col min="3841" max="3841" width="6.42578125" style="102" customWidth="1"/>
    <col min="3842" max="3842" width="66.42578125" style="102" customWidth="1"/>
    <col min="3843" max="3843" width="26.85546875" style="102" customWidth="1"/>
    <col min="3844" max="3844" width="21.7109375" style="102" customWidth="1"/>
    <col min="3845" max="3845" width="40.28515625" style="102" customWidth="1"/>
    <col min="3846" max="3848" width="19.85546875" style="102" customWidth="1"/>
    <col min="3849" max="3849" width="17.42578125" style="102" customWidth="1"/>
    <col min="3850" max="3859" width="8.85546875" style="102" customWidth="1"/>
    <col min="3860" max="3860" width="12.28515625" style="102" customWidth="1"/>
    <col min="3861" max="3861" width="5.5703125" style="102" customWidth="1"/>
    <col min="3862" max="3862" width="12.28515625" style="102" customWidth="1"/>
    <col min="3863" max="3863" width="6" style="102" customWidth="1"/>
    <col min="3864" max="3864" width="13.28515625" style="102" customWidth="1"/>
    <col min="3865" max="4096" width="8.85546875" style="102"/>
    <col min="4097" max="4097" width="6.42578125" style="102" customWidth="1"/>
    <col min="4098" max="4098" width="66.42578125" style="102" customWidth="1"/>
    <col min="4099" max="4099" width="26.85546875" style="102" customWidth="1"/>
    <col min="4100" max="4100" width="21.7109375" style="102" customWidth="1"/>
    <col min="4101" max="4101" width="40.28515625" style="102" customWidth="1"/>
    <col min="4102" max="4104" width="19.85546875" style="102" customWidth="1"/>
    <col min="4105" max="4105" width="17.42578125" style="102" customWidth="1"/>
    <col min="4106" max="4115" width="8.85546875" style="102" customWidth="1"/>
    <col min="4116" max="4116" width="12.28515625" style="102" customWidth="1"/>
    <col min="4117" max="4117" width="5.5703125" style="102" customWidth="1"/>
    <col min="4118" max="4118" width="12.28515625" style="102" customWidth="1"/>
    <col min="4119" max="4119" width="6" style="102" customWidth="1"/>
    <col min="4120" max="4120" width="13.28515625" style="102" customWidth="1"/>
    <col min="4121" max="4352" width="8.85546875" style="102"/>
    <col min="4353" max="4353" width="6.42578125" style="102" customWidth="1"/>
    <col min="4354" max="4354" width="66.42578125" style="102" customWidth="1"/>
    <col min="4355" max="4355" width="26.85546875" style="102" customWidth="1"/>
    <col min="4356" max="4356" width="21.7109375" style="102" customWidth="1"/>
    <col min="4357" max="4357" width="40.28515625" style="102" customWidth="1"/>
    <col min="4358" max="4360" width="19.85546875" style="102" customWidth="1"/>
    <col min="4361" max="4361" width="17.42578125" style="102" customWidth="1"/>
    <col min="4362" max="4371" width="8.85546875" style="102" customWidth="1"/>
    <col min="4372" max="4372" width="12.28515625" style="102" customWidth="1"/>
    <col min="4373" max="4373" width="5.5703125" style="102" customWidth="1"/>
    <col min="4374" max="4374" width="12.28515625" style="102" customWidth="1"/>
    <col min="4375" max="4375" width="6" style="102" customWidth="1"/>
    <col min="4376" max="4376" width="13.28515625" style="102" customWidth="1"/>
    <col min="4377" max="4608" width="8.85546875" style="102"/>
    <col min="4609" max="4609" width="6.42578125" style="102" customWidth="1"/>
    <col min="4610" max="4610" width="66.42578125" style="102" customWidth="1"/>
    <col min="4611" max="4611" width="26.85546875" style="102" customWidth="1"/>
    <col min="4612" max="4612" width="21.7109375" style="102" customWidth="1"/>
    <col min="4613" max="4613" width="40.28515625" style="102" customWidth="1"/>
    <col min="4614" max="4616" width="19.85546875" style="102" customWidth="1"/>
    <col min="4617" max="4617" width="17.42578125" style="102" customWidth="1"/>
    <col min="4618" max="4627" width="8.85546875" style="102" customWidth="1"/>
    <col min="4628" max="4628" width="12.28515625" style="102" customWidth="1"/>
    <col min="4629" max="4629" width="5.5703125" style="102" customWidth="1"/>
    <col min="4630" max="4630" width="12.28515625" style="102" customWidth="1"/>
    <col min="4631" max="4631" width="6" style="102" customWidth="1"/>
    <col min="4632" max="4632" width="13.28515625" style="102" customWidth="1"/>
    <col min="4633" max="4864" width="8.85546875" style="102"/>
    <col min="4865" max="4865" width="6.42578125" style="102" customWidth="1"/>
    <col min="4866" max="4866" width="66.42578125" style="102" customWidth="1"/>
    <col min="4867" max="4867" width="26.85546875" style="102" customWidth="1"/>
    <col min="4868" max="4868" width="21.7109375" style="102" customWidth="1"/>
    <col min="4869" max="4869" width="40.28515625" style="102" customWidth="1"/>
    <col min="4870" max="4872" width="19.85546875" style="102" customWidth="1"/>
    <col min="4873" max="4873" width="17.42578125" style="102" customWidth="1"/>
    <col min="4874" max="4883" width="8.85546875" style="102" customWidth="1"/>
    <col min="4884" max="4884" width="12.28515625" style="102" customWidth="1"/>
    <col min="4885" max="4885" width="5.5703125" style="102" customWidth="1"/>
    <col min="4886" max="4886" width="12.28515625" style="102" customWidth="1"/>
    <col min="4887" max="4887" width="6" style="102" customWidth="1"/>
    <col min="4888" max="4888" width="13.28515625" style="102" customWidth="1"/>
    <col min="4889" max="5120" width="8.85546875" style="102"/>
    <col min="5121" max="5121" width="6.42578125" style="102" customWidth="1"/>
    <col min="5122" max="5122" width="66.42578125" style="102" customWidth="1"/>
    <col min="5123" max="5123" width="26.85546875" style="102" customWidth="1"/>
    <col min="5124" max="5124" width="21.7109375" style="102" customWidth="1"/>
    <col min="5125" max="5125" width="40.28515625" style="102" customWidth="1"/>
    <col min="5126" max="5128" width="19.85546875" style="102" customWidth="1"/>
    <col min="5129" max="5129" width="17.42578125" style="102" customWidth="1"/>
    <col min="5130" max="5139" width="8.85546875" style="102" customWidth="1"/>
    <col min="5140" max="5140" width="12.28515625" style="102" customWidth="1"/>
    <col min="5141" max="5141" width="5.5703125" style="102" customWidth="1"/>
    <col min="5142" max="5142" width="12.28515625" style="102" customWidth="1"/>
    <col min="5143" max="5143" width="6" style="102" customWidth="1"/>
    <col min="5144" max="5144" width="13.28515625" style="102" customWidth="1"/>
    <col min="5145" max="5376" width="8.85546875" style="102"/>
    <col min="5377" max="5377" width="6.42578125" style="102" customWidth="1"/>
    <col min="5378" max="5378" width="66.42578125" style="102" customWidth="1"/>
    <col min="5379" max="5379" width="26.85546875" style="102" customWidth="1"/>
    <col min="5380" max="5380" width="21.7109375" style="102" customWidth="1"/>
    <col min="5381" max="5381" width="40.28515625" style="102" customWidth="1"/>
    <col min="5382" max="5384" width="19.85546875" style="102" customWidth="1"/>
    <col min="5385" max="5385" width="17.42578125" style="102" customWidth="1"/>
    <col min="5386" max="5395" width="8.85546875" style="102" customWidth="1"/>
    <col min="5396" max="5396" width="12.28515625" style="102" customWidth="1"/>
    <col min="5397" max="5397" width="5.5703125" style="102" customWidth="1"/>
    <col min="5398" max="5398" width="12.28515625" style="102" customWidth="1"/>
    <col min="5399" max="5399" width="6" style="102" customWidth="1"/>
    <col min="5400" max="5400" width="13.28515625" style="102" customWidth="1"/>
    <col min="5401" max="5632" width="8.85546875" style="102"/>
    <col min="5633" max="5633" width="6.42578125" style="102" customWidth="1"/>
    <col min="5634" max="5634" width="66.42578125" style="102" customWidth="1"/>
    <col min="5635" max="5635" width="26.85546875" style="102" customWidth="1"/>
    <col min="5636" max="5636" width="21.7109375" style="102" customWidth="1"/>
    <col min="5637" max="5637" width="40.28515625" style="102" customWidth="1"/>
    <col min="5638" max="5640" width="19.85546875" style="102" customWidth="1"/>
    <col min="5641" max="5641" width="17.42578125" style="102" customWidth="1"/>
    <col min="5642" max="5651" width="8.85546875" style="102" customWidth="1"/>
    <col min="5652" max="5652" width="12.28515625" style="102" customWidth="1"/>
    <col min="5653" max="5653" width="5.5703125" style="102" customWidth="1"/>
    <col min="5654" max="5654" width="12.28515625" style="102" customWidth="1"/>
    <col min="5655" max="5655" width="6" style="102" customWidth="1"/>
    <col min="5656" max="5656" width="13.28515625" style="102" customWidth="1"/>
    <col min="5657" max="5888" width="8.85546875" style="102"/>
    <col min="5889" max="5889" width="6.42578125" style="102" customWidth="1"/>
    <col min="5890" max="5890" width="66.42578125" style="102" customWidth="1"/>
    <col min="5891" max="5891" width="26.85546875" style="102" customWidth="1"/>
    <col min="5892" max="5892" width="21.7109375" style="102" customWidth="1"/>
    <col min="5893" max="5893" width="40.28515625" style="102" customWidth="1"/>
    <col min="5894" max="5896" width="19.85546875" style="102" customWidth="1"/>
    <col min="5897" max="5897" width="17.42578125" style="102" customWidth="1"/>
    <col min="5898" max="5907" width="8.85546875" style="102" customWidth="1"/>
    <col min="5908" max="5908" width="12.28515625" style="102" customWidth="1"/>
    <col min="5909" max="5909" width="5.5703125" style="102" customWidth="1"/>
    <col min="5910" max="5910" width="12.28515625" style="102" customWidth="1"/>
    <col min="5911" max="5911" width="6" style="102" customWidth="1"/>
    <col min="5912" max="5912" width="13.28515625" style="102" customWidth="1"/>
    <col min="5913" max="6144" width="8.85546875" style="102"/>
    <col min="6145" max="6145" width="6.42578125" style="102" customWidth="1"/>
    <col min="6146" max="6146" width="66.42578125" style="102" customWidth="1"/>
    <col min="6147" max="6147" width="26.85546875" style="102" customWidth="1"/>
    <col min="6148" max="6148" width="21.7109375" style="102" customWidth="1"/>
    <col min="6149" max="6149" width="40.28515625" style="102" customWidth="1"/>
    <col min="6150" max="6152" width="19.85546875" style="102" customWidth="1"/>
    <col min="6153" max="6153" width="17.42578125" style="102" customWidth="1"/>
    <col min="6154" max="6163" width="8.85546875" style="102" customWidth="1"/>
    <col min="6164" max="6164" width="12.28515625" style="102" customWidth="1"/>
    <col min="6165" max="6165" width="5.5703125" style="102" customWidth="1"/>
    <col min="6166" max="6166" width="12.28515625" style="102" customWidth="1"/>
    <col min="6167" max="6167" width="6" style="102" customWidth="1"/>
    <col min="6168" max="6168" width="13.28515625" style="102" customWidth="1"/>
    <col min="6169" max="6400" width="8.85546875" style="102"/>
    <col min="6401" max="6401" width="6.42578125" style="102" customWidth="1"/>
    <col min="6402" max="6402" width="66.42578125" style="102" customWidth="1"/>
    <col min="6403" max="6403" width="26.85546875" style="102" customWidth="1"/>
    <col min="6404" max="6404" width="21.7109375" style="102" customWidth="1"/>
    <col min="6405" max="6405" width="40.28515625" style="102" customWidth="1"/>
    <col min="6406" max="6408" width="19.85546875" style="102" customWidth="1"/>
    <col min="6409" max="6409" width="17.42578125" style="102" customWidth="1"/>
    <col min="6410" max="6419" width="8.85546875" style="102" customWidth="1"/>
    <col min="6420" max="6420" width="12.28515625" style="102" customWidth="1"/>
    <col min="6421" max="6421" width="5.5703125" style="102" customWidth="1"/>
    <col min="6422" max="6422" width="12.28515625" style="102" customWidth="1"/>
    <col min="6423" max="6423" width="6" style="102" customWidth="1"/>
    <col min="6424" max="6424" width="13.28515625" style="102" customWidth="1"/>
    <col min="6425" max="6656" width="8.85546875" style="102"/>
    <col min="6657" max="6657" width="6.42578125" style="102" customWidth="1"/>
    <col min="6658" max="6658" width="66.42578125" style="102" customWidth="1"/>
    <col min="6659" max="6659" width="26.85546875" style="102" customWidth="1"/>
    <col min="6660" max="6660" width="21.7109375" style="102" customWidth="1"/>
    <col min="6661" max="6661" width="40.28515625" style="102" customWidth="1"/>
    <col min="6662" max="6664" width="19.85546875" style="102" customWidth="1"/>
    <col min="6665" max="6665" width="17.42578125" style="102" customWidth="1"/>
    <col min="6666" max="6675" width="8.85546875" style="102" customWidth="1"/>
    <col min="6676" max="6676" width="12.28515625" style="102" customWidth="1"/>
    <col min="6677" max="6677" width="5.5703125" style="102" customWidth="1"/>
    <col min="6678" max="6678" width="12.28515625" style="102" customWidth="1"/>
    <col min="6679" max="6679" width="6" style="102" customWidth="1"/>
    <col min="6680" max="6680" width="13.28515625" style="102" customWidth="1"/>
    <col min="6681" max="6912" width="8.85546875" style="102"/>
    <col min="6913" max="6913" width="6.42578125" style="102" customWidth="1"/>
    <col min="6914" max="6914" width="66.42578125" style="102" customWidth="1"/>
    <col min="6915" max="6915" width="26.85546875" style="102" customWidth="1"/>
    <col min="6916" max="6916" width="21.7109375" style="102" customWidth="1"/>
    <col min="6917" max="6917" width="40.28515625" style="102" customWidth="1"/>
    <col min="6918" max="6920" width="19.85546875" style="102" customWidth="1"/>
    <col min="6921" max="6921" width="17.42578125" style="102" customWidth="1"/>
    <col min="6922" max="6931" width="8.85546875" style="102" customWidth="1"/>
    <col min="6932" max="6932" width="12.28515625" style="102" customWidth="1"/>
    <col min="6933" max="6933" width="5.5703125" style="102" customWidth="1"/>
    <col min="6934" max="6934" width="12.28515625" style="102" customWidth="1"/>
    <col min="6935" max="6935" width="6" style="102" customWidth="1"/>
    <col min="6936" max="6936" width="13.28515625" style="102" customWidth="1"/>
    <col min="6937" max="7168" width="8.85546875" style="102"/>
    <col min="7169" max="7169" width="6.42578125" style="102" customWidth="1"/>
    <col min="7170" max="7170" width="66.42578125" style="102" customWidth="1"/>
    <col min="7171" max="7171" width="26.85546875" style="102" customWidth="1"/>
    <col min="7172" max="7172" width="21.7109375" style="102" customWidth="1"/>
    <col min="7173" max="7173" width="40.28515625" style="102" customWidth="1"/>
    <col min="7174" max="7176" width="19.85546875" style="102" customWidth="1"/>
    <col min="7177" max="7177" width="17.42578125" style="102" customWidth="1"/>
    <col min="7178" max="7187" width="8.85546875" style="102" customWidth="1"/>
    <col min="7188" max="7188" width="12.28515625" style="102" customWidth="1"/>
    <col min="7189" max="7189" width="5.5703125" style="102" customWidth="1"/>
    <col min="7190" max="7190" width="12.28515625" style="102" customWidth="1"/>
    <col min="7191" max="7191" width="6" style="102" customWidth="1"/>
    <col min="7192" max="7192" width="13.28515625" style="102" customWidth="1"/>
    <col min="7193" max="7424" width="8.85546875" style="102"/>
    <col min="7425" max="7425" width="6.42578125" style="102" customWidth="1"/>
    <col min="7426" max="7426" width="66.42578125" style="102" customWidth="1"/>
    <col min="7427" max="7427" width="26.85546875" style="102" customWidth="1"/>
    <col min="7428" max="7428" width="21.7109375" style="102" customWidth="1"/>
    <col min="7429" max="7429" width="40.28515625" style="102" customWidth="1"/>
    <col min="7430" max="7432" width="19.85546875" style="102" customWidth="1"/>
    <col min="7433" max="7433" width="17.42578125" style="102" customWidth="1"/>
    <col min="7434" max="7443" width="8.85546875" style="102" customWidth="1"/>
    <col min="7444" max="7444" width="12.28515625" style="102" customWidth="1"/>
    <col min="7445" max="7445" width="5.5703125" style="102" customWidth="1"/>
    <col min="7446" max="7446" width="12.28515625" style="102" customWidth="1"/>
    <col min="7447" max="7447" width="6" style="102" customWidth="1"/>
    <col min="7448" max="7448" width="13.28515625" style="102" customWidth="1"/>
    <col min="7449" max="7680" width="8.85546875" style="102"/>
    <col min="7681" max="7681" width="6.42578125" style="102" customWidth="1"/>
    <col min="7682" max="7682" width="66.42578125" style="102" customWidth="1"/>
    <col min="7683" max="7683" width="26.85546875" style="102" customWidth="1"/>
    <col min="7684" max="7684" width="21.7109375" style="102" customWidth="1"/>
    <col min="7685" max="7685" width="40.28515625" style="102" customWidth="1"/>
    <col min="7686" max="7688" width="19.85546875" style="102" customWidth="1"/>
    <col min="7689" max="7689" width="17.42578125" style="102" customWidth="1"/>
    <col min="7690" max="7699" width="8.85546875" style="102" customWidth="1"/>
    <col min="7700" max="7700" width="12.28515625" style="102" customWidth="1"/>
    <col min="7701" max="7701" width="5.5703125" style="102" customWidth="1"/>
    <col min="7702" max="7702" width="12.28515625" style="102" customWidth="1"/>
    <col min="7703" max="7703" width="6" style="102" customWidth="1"/>
    <col min="7704" max="7704" width="13.28515625" style="102" customWidth="1"/>
    <col min="7705" max="7936" width="8.85546875" style="102"/>
    <col min="7937" max="7937" width="6.42578125" style="102" customWidth="1"/>
    <col min="7938" max="7938" width="66.42578125" style="102" customWidth="1"/>
    <col min="7939" max="7939" width="26.85546875" style="102" customWidth="1"/>
    <col min="7940" max="7940" width="21.7109375" style="102" customWidth="1"/>
    <col min="7941" max="7941" width="40.28515625" style="102" customWidth="1"/>
    <col min="7942" max="7944" width="19.85546875" style="102" customWidth="1"/>
    <col min="7945" max="7945" width="17.42578125" style="102" customWidth="1"/>
    <col min="7946" max="7955" width="8.85546875" style="102" customWidth="1"/>
    <col min="7956" max="7956" width="12.28515625" style="102" customWidth="1"/>
    <col min="7957" max="7957" width="5.5703125" style="102" customWidth="1"/>
    <col min="7958" max="7958" width="12.28515625" style="102" customWidth="1"/>
    <col min="7959" max="7959" width="6" style="102" customWidth="1"/>
    <col min="7960" max="7960" width="13.28515625" style="102" customWidth="1"/>
    <col min="7961" max="8192" width="8.85546875" style="102"/>
    <col min="8193" max="8193" width="6.42578125" style="102" customWidth="1"/>
    <col min="8194" max="8194" width="66.42578125" style="102" customWidth="1"/>
    <col min="8195" max="8195" width="26.85546875" style="102" customWidth="1"/>
    <col min="8196" max="8196" width="21.7109375" style="102" customWidth="1"/>
    <col min="8197" max="8197" width="40.28515625" style="102" customWidth="1"/>
    <col min="8198" max="8200" width="19.85546875" style="102" customWidth="1"/>
    <col min="8201" max="8201" width="17.42578125" style="102" customWidth="1"/>
    <col min="8202" max="8211" width="8.85546875" style="102" customWidth="1"/>
    <col min="8212" max="8212" width="12.28515625" style="102" customWidth="1"/>
    <col min="8213" max="8213" width="5.5703125" style="102" customWidth="1"/>
    <col min="8214" max="8214" width="12.28515625" style="102" customWidth="1"/>
    <col min="8215" max="8215" width="6" style="102" customWidth="1"/>
    <col min="8216" max="8216" width="13.28515625" style="102" customWidth="1"/>
    <col min="8217" max="8448" width="8.85546875" style="102"/>
    <col min="8449" max="8449" width="6.42578125" style="102" customWidth="1"/>
    <col min="8450" max="8450" width="66.42578125" style="102" customWidth="1"/>
    <col min="8451" max="8451" width="26.85546875" style="102" customWidth="1"/>
    <col min="8452" max="8452" width="21.7109375" style="102" customWidth="1"/>
    <col min="8453" max="8453" width="40.28515625" style="102" customWidth="1"/>
    <col min="8454" max="8456" width="19.85546875" style="102" customWidth="1"/>
    <col min="8457" max="8457" width="17.42578125" style="102" customWidth="1"/>
    <col min="8458" max="8467" width="8.85546875" style="102" customWidth="1"/>
    <col min="8468" max="8468" width="12.28515625" style="102" customWidth="1"/>
    <col min="8469" max="8469" width="5.5703125" style="102" customWidth="1"/>
    <col min="8470" max="8470" width="12.28515625" style="102" customWidth="1"/>
    <col min="8471" max="8471" width="6" style="102" customWidth="1"/>
    <col min="8472" max="8472" width="13.28515625" style="102" customWidth="1"/>
    <col min="8473" max="8704" width="8.85546875" style="102"/>
    <col min="8705" max="8705" width="6.42578125" style="102" customWidth="1"/>
    <col min="8706" max="8706" width="66.42578125" style="102" customWidth="1"/>
    <col min="8707" max="8707" width="26.85546875" style="102" customWidth="1"/>
    <col min="8708" max="8708" width="21.7109375" style="102" customWidth="1"/>
    <col min="8709" max="8709" width="40.28515625" style="102" customWidth="1"/>
    <col min="8710" max="8712" width="19.85546875" style="102" customWidth="1"/>
    <col min="8713" max="8713" width="17.42578125" style="102" customWidth="1"/>
    <col min="8714" max="8723" width="8.85546875" style="102" customWidth="1"/>
    <col min="8724" max="8724" width="12.28515625" style="102" customWidth="1"/>
    <col min="8725" max="8725" width="5.5703125" style="102" customWidth="1"/>
    <col min="8726" max="8726" width="12.28515625" style="102" customWidth="1"/>
    <col min="8727" max="8727" width="6" style="102" customWidth="1"/>
    <col min="8728" max="8728" width="13.28515625" style="102" customWidth="1"/>
    <col min="8729" max="8960" width="8.85546875" style="102"/>
    <col min="8961" max="8961" width="6.42578125" style="102" customWidth="1"/>
    <col min="8962" max="8962" width="66.42578125" style="102" customWidth="1"/>
    <col min="8963" max="8963" width="26.85546875" style="102" customWidth="1"/>
    <col min="8964" max="8964" width="21.7109375" style="102" customWidth="1"/>
    <col min="8965" max="8965" width="40.28515625" style="102" customWidth="1"/>
    <col min="8966" max="8968" width="19.85546875" style="102" customWidth="1"/>
    <col min="8969" max="8969" width="17.42578125" style="102" customWidth="1"/>
    <col min="8970" max="8979" width="8.85546875" style="102" customWidth="1"/>
    <col min="8980" max="8980" width="12.28515625" style="102" customWidth="1"/>
    <col min="8981" max="8981" width="5.5703125" style="102" customWidth="1"/>
    <col min="8982" max="8982" width="12.28515625" style="102" customWidth="1"/>
    <col min="8983" max="8983" width="6" style="102" customWidth="1"/>
    <col min="8984" max="8984" width="13.28515625" style="102" customWidth="1"/>
    <col min="8985" max="9216" width="8.85546875" style="102"/>
    <col min="9217" max="9217" width="6.42578125" style="102" customWidth="1"/>
    <col min="9218" max="9218" width="66.42578125" style="102" customWidth="1"/>
    <col min="9219" max="9219" width="26.85546875" style="102" customWidth="1"/>
    <col min="9220" max="9220" width="21.7109375" style="102" customWidth="1"/>
    <col min="9221" max="9221" width="40.28515625" style="102" customWidth="1"/>
    <col min="9222" max="9224" width="19.85546875" style="102" customWidth="1"/>
    <col min="9225" max="9225" width="17.42578125" style="102" customWidth="1"/>
    <col min="9226" max="9235" width="8.85546875" style="102" customWidth="1"/>
    <col min="9236" max="9236" width="12.28515625" style="102" customWidth="1"/>
    <col min="9237" max="9237" width="5.5703125" style="102" customWidth="1"/>
    <col min="9238" max="9238" width="12.28515625" style="102" customWidth="1"/>
    <col min="9239" max="9239" width="6" style="102" customWidth="1"/>
    <col min="9240" max="9240" width="13.28515625" style="102" customWidth="1"/>
    <col min="9241" max="9472" width="8.85546875" style="102"/>
    <col min="9473" max="9473" width="6.42578125" style="102" customWidth="1"/>
    <col min="9474" max="9474" width="66.42578125" style="102" customWidth="1"/>
    <col min="9475" max="9475" width="26.85546875" style="102" customWidth="1"/>
    <col min="9476" max="9476" width="21.7109375" style="102" customWidth="1"/>
    <col min="9477" max="9477" width="40.28515625" style="102" customWidth="1"/>
    <col min="9478" max="9480" width="19.85546875" style="102" customWidth="1"/>
    <col min="9481" max="9481" width="17.42578125" style="102" customWidth="1"/>
    <col min="9482" max="9491" width="8.85546875" style="102" customWidth="1"/>
    <col min="9492" max="9492" width="12.28515625" style="102" customWidth="1"/>
    <col min="9493" max="9493" width="5.5703125" style="102" customWidth="1"/>
    <col min="9494" max="9494" width="12.28515625" style="102" customWidth="1"/>
    <col min="9495" max="9495" width="6" style="102" customWidth="1"/>
    <col min="9496" max="9496" width="13.28515625" style="102" customWidth="1"/>
    <col min="9497" max="9728" width="8.85546875" style="102"/>
    <col min="9729" max="9729" width="6.42578125" style="102" customWidth="1"/>
    <col min="9730" max="9730" width="66.42578125" style="102" customWidth="1"/>
    <col min="9731" max="9731" width="26.85546875" style="102" customWidth="1"/>
    <col min="9732" max="9732" width="21.7109375" style="102" customWidth="1"/>
    <col min="9733" max="9733" width="40.28515625" style="102" customWidth="1"/>
    <col min="9734" max="9736" width="19.85546875" style="102" customWidth="1"/>
    <col min="9737" max="9737" width="17.42578125" style="102" customWidth="1"/>
    <col min="9738" max="9747" width="8.85546875" style="102" customWidth="1"/>
    <col min="9748" max="9748" width="12.28515625" style="102" customWidth="1"/>
    <col min="9749" max="9749" width="5.5703125" style="102" customWidth="1"/>
    <col min="9750" max="9750" width="12.28515625" style="102" customWidth="1"/>
    <col min="9751" max="9751" width="6" style="102" customWidth="1"/>
    <col min="9752" max="9752" width="13.28515625" style="102" customWidth="1"/>
    <col min="9753" max="9984" width="8.85546875" style="102"/>
    <col min="9985" max="9985" width="6.42578125" style="102" customWidth="1"/>
    <col min="9986" max="9986" width="66.42578125" style="102" customWidth="1"/>
    <col min="9987" max="9987" width="26.85546875" style="102" customWidth="1"/>
    <col min="9988" max="9988" width="21.7109375" style="102" customWidth="1"/>
    <col min="9989" max="9989" width="40.28515625" style="102" customWidth="1"/>
    <col min="9990" max="9992" width="19.85546875" style="102" customWidth="1"/>
    <col min="9993" max="9993" width="17.42578125" style="102" customWidth="1"/>
    <col min="9994" max="10003" width="8.85546875" style="102" customWidth="1"/>
    <col min="10004" max="10004" width="12.28515625" style="102" customWidth="1"/>
    <col min="10005" max="10005" width="5.5703125" style="102" customWidth="1"/>
    <col min="10006" max="10006" width="12.28515625" style="102" customWidth="1"/>
    <col min="10007" max="10007" width="6" style="102" customWidth="1"/>
    <col min="10008" max="10008" width="13.28515625" style="102" customWidth="1"/>
    <col min="10009" max="10240" width="8.85546875" style="102"/>
    <col min="10241" max="10241" width="6.42578125" style="102" customWidth="1"/>
    <col min="10242" max="10242" width="66.42578125" style="102" customWidth="1"/>
    <col min="10243" max="10243" width="26.85546875" style="102" customWidth="1"/>
    <col min="10244" max="10244" width="21.7109375" style="102" customWidth="1"/>
    <col min="10245" max="10245" width="40.28515625" style="102" customWidth="1"/>
    <col min="10246" max="10248" width="19.85546875" style="102" customWidth="1"/>
    <col min="10249" max="10249" width="17.42578125" style="102" customWidth="1"/>
    <col min="10250" max="10259" width="8.85546875" style="102" customWidth="1"/>
    <col min="10260" max="10260" width="12.28515625" style="102" customWidth="1"/>
    <col min="10261" max="10261" width="5.5703125" style="102" customWidth="1"/>
    <col min="10262" max="10262" width="12.28515625" style="102" customWidth="1"/>
    <col min="10263" max="10263" width="6" style="102" customWidth="1"/>
    <col min="10264" max="10264" width="13.28515625" style="102" customWidth="1"/>
    <col min="10265" max="10496" width="8.85546875" style="102"/>
    <col min="10497" max="10497" width="6.42578125" style="102" customWidth="1"/>
    <col min="10498" max="10498" width="66.42578125" style="102" customWidth="1"/>
    <col min="10499" max="10499" width="26.85546875" style="102" customWidth="1"/>
    <col min="10500" max="10500" width="21.7109375" style="102" customWidth="1"/>
    <col min="10501" max="10501" width="40.28515625" style="102" customWidth="1"/>
    <col min="10502" max="10504" width="19.85546875" style="102" customWidth="1"/>
    <col min="10505" max="10505" width="17.42578125" style="102" customWidth="1"/>
    <col min="10506" max="10515" width="8.85546875" style="102" customWidth="1"/>
    <col min="10516" max="10516" width="12.28515625" style="102" customWidth="1"/>
    <col min="10517" max="10517" width="5.5703125" style="102" customWidth="1"/>
    <col min="10518" max="10518" width="12.28515625" style="102" customWidth="1"/>
    <col min="10519" max="10519" width="6" style="102" customWidth="1"/>
    <col min="10520" max="10520" width="13.28515625" style="102" customWidth="1"/>
    <col min="10521" max="10752" width="8.85546875" style="102"/>
    <col min="10753" max="10753" width="6.42578125" style="102" customWidth="1"/>
    <col min="10754" max="10754" width="66.42578125" style="102" customWidth="1"/>
    <col min="10755" max="10755" width="26.85546875" style="102" customWidth="1"/>
    <col min="10756" max="10756" width="21.7109375" style="102" customWidth="1"/>
    <col min="10757" max="10757" width="40.28515625" style="102" customWidth="1"/>
    <col min="10758" max="10760" width="19.85546875" style="102" customWidth="1"/>
    <col min="10761" max="10761" width="17.42578125" style="102" customWidth="1"/>
    <col min="10762" max="10771" width="8.85546875" style="102" customWidth="1"/>
    <col min="10772" max="10772" width="12.28515625" style="102" customWidth="1"/>
    <col min="10773" max="10773" width="5.5703125" style="102" customWidth="1"/>
    <col min="10774" max="10774" width="12.28515625" style="102" customWidth="1"/>
    <col min="10775" max="10775" width="6" style="102" customWidth="1"/>
    <col min="10776" max="10776" width="13.28515625" style="102" customWidth="1"/>
    <col min="10777" max="11008" width="8.85546875" style="102"/>
    <col min="11009" max="11009" width="6.42578125" style="102" customWidth="1"/>
    <col min="11010" max="11010" width="66.42578125" style="102" customWidth="1"/>
    <col min="11011" max="11011" width="26.85546875" style="102" customWidth="1"/>
    <col min="11012" max="11012" width="21.7109375" style="102" customWidth="1"/>
    <col min="11013" max="11013" width="40.28515625" style="102" customWidth="1"/>
    <col min="11014" max="11016" width="19.85546875" style="102" customWidth="1"/>
    <col min="11017" max="11017" width="17.42578125" style="102" customWidth="1"/>
    <col min="11018" max="11027" width="8.85546875" style="102" customWidth="1"/>
    <col min="11028" max="11028" width="12.28515625" style="102" customWidth="1"/>
    <col min="11029" max="11029" width="5.5703125" style="102" customWidth="1"/>
    <col min="11030" max="11030" width="12.28515625" style="102" customWidth="1"/>
    <col min="11031" max="11031" width="6" style="102" customWidth="1"/>
    <col min="11032" max="11032" width="13.28515625" style="102" customWidth="1"/>
    <col min="11033" max="11264" width="8.85546875" style="102"/>
    <col min="11265" max="11265" width="6.42578125" style="102" customWidth="1"/>
    <col min="11266" max="11266" width="66.42578125" style="102" customWidth="1"/>
    <col min="11267" max="11267" width="26.85546875" style="102" customWidth="1"/>
    <col min="11268" max="11268" width="21.7109375" style="102" customWidth="1"/>
    <col min="11269" max="11269" width="40.28515625" style="102" customWidth="1"/>
    <col min="11270" max="11272" width="19.85546875" style="102" customWidth="1"/>
    <col min="11273" max="11273" width="17.42578125" style="102" customWidth="1"/>
    <col min="11274" max="11283" width="8.85546875" style="102" customWidth="1"/>
    <col min="11284" max="11284" width="12.28515625" style="102" customWidth="1"/>
    <col min="11285" max="11285" width="5.5703125" style="102" customWidth="1"/>
    <col min="11286" max="11286" width="12.28515625" style="102" customWidth="1"/>
    <col min="11287" max="11287" width="6" style="102" customWidth="1"/>
    <col min="11288" max="11288" width="13.28515625" style="102" customWidth="1"/>
    <col min="11289" max="11520" width="8.85546875" style="102"/>
    <col min="11521" max="11521" width="6.42578125" style="102" customWidth="1"/>
    <col min="11522" max="11522" width="66.42578125" style="102" customWidth="1"/>
    <col min="11523" max="11523" width="26.85546875" style="102" customWidth="1"/>
    <col min="11524" max="11524" width="21.7109375" style="102" customWidth="1"/>
    <col min="11525" max="11525" width="40.28515625" style="102" customWidth="1"/>
    <col min="11526" max="11528" width="19.85546875" style="102" customWidth="1"/>
    <col min="11529" max="11529" width="17.42578125" style="102" customWidth="1"/>
    <col min="11530" max="11539" width="8.85546875" style="102" customWidth="1"/>
    <col min="11540" max="11540" width="12.28515625" style="102" customWidth="1"/>
    <col min="11541" max="11541" width="5.5703125" style="102" customWidth="1"/>
    <col min="11542" max="11542" width="12.28515625" style="102" customWidth="1"/>
    <col min="11543" max="11543" width="6" style="102" customWidth="1"/>
    <col min="11544" max="11544" width="13.28515625" style="102" customWidth="1"/>
    <col min="11545" max="11776" width="8.85546875" style="102"/>
    <col min="11777" max="11777" width="6.42578125" style="102" customWidth="1"/>
    <col min="11778" max="11778" width="66.42578125" style="102" customWidth="1"/>
    <col min="11779" max="11779" width="26.85546875" style="102" customWidth="1"/>
    <col min="11780" max="11780" width="21.7109375" style="102" customWidth="1"/>
    <col min="11781" max="11781" width="40.28515625" style="102" customWidth="1"/>
    <col min="11782" max="11784" width="19.85546875" style="102" customWidth="1"/>
    <col min="11785" max="11785" width="17.42578125" style="102" customWidth="1"/>
    <col min="11786" max="11795" width="8.85546875" style="102" customWidth="1"/>
    <col min="11796" max="11796" width="12.28515625" style="102" customWidth="1"/>
    <col min="11797" max="11797" width="5.5703125" style="102" customWidth="1"/>
    <col min="11798" max="11798" width="12.28515625" style="102" customWidth="1"/>
    <col min="11799" max="11799" width="6" style="102" customWidth="1"/>
    <col min="11800" max="11800" width="13.28515625" style="102" customWidth="1"/>
    <col min="11801" max="12032" width="8.85546875" style="102"/>
    <col min="12033" max="12033" width="6.42578125" style="102" customWidth="1"/>
    <col min="12034" max="12034" width="66.42578125" style="102" customWidth="1"/>
    <col min="12035" max="12035" width="26.85546875" style="102" customWidth="1"/>
    <col min="12036" max="12036" width="21.7109375" style="102" customWidth="1"/>
    <col min="12037" max="12037" width="40.28515625" style="102" customWidth="1"/>
    <col min="12038" max="12040" width="19.85546875" style="102" customWidth="1"/>
    <col min="12041" max="12041" width="17.42578125" style="102" customWidth="1"/>
    <col min="12042" max="12051" width="8.85546875" style="102" customWidth="1"/>
    <col min="12052" max="12052" width="12.28515625" style="102" customWidth="1"/>
    <col min="12053" max="12053" width="5.5703125" style="102" customWidth="1"/>
    <col min="12054" max="12054" width="12.28515625" style="102" customWidth="1"/>
    <col min="12055" max="12055" width="6" style="102" customWidth="1"/>
    <col min="12056" max="12056" width="13.28515625" style="102" customWidth="1"/>
    <col min="12057" max="12288" width="8.85546875" style="102"/>
    <col min="12289" max="12289" width="6.42578125" style="102" customWidth="1"/>
    <col min="12290" max="12290" width="66.42578125" style="102" customWidth="1"/>
    <col min="12291" max="12291" width="26.85546875" style="102" customWidth="1"/>
    <col min="12292" max="12292" width="21.7109375" style="102" customWidth="1"/>
    <col min="12293" max="12293" width="40.28515625" style="102" customWidth="1"/>
    <col min="12294" max="12296" width="19.85546875" style="102" customWidth="1"/>
    <col min="12297" max="12297" width="17.42578125" style="102" customWidth="1"/>
    <col min="12298" max="12307" width="8.85546875" style="102" customWidth="1"/>
    <col min="12308" max="12308" width="12.28515625" style="102" customWidth="1"/>
    <col min="12309" max="12309" width="5.5703125" style="102" customWidth="1"/>
    <col min="12310" max="12310" width="12.28515625" style="102" customWidth="1"/>
    <col min="12311" max="12311" width="6" style="102" customWidth="1"/>
    <col min="12312" max="12312" width="13.28515625" style="102" customWidth="1"/>
    <col min="12313" max="12544" width="8.85546875" style="102"/>
    <col min="12545" max="12545" width="6.42578125" style="102" customWidth="1"/>
    <col min="12546" max="12546" width="66.42578125" style="102" customWidth="1"/>
    <col min="12547" max="12547" width="26.85546875" style="102" customWidth="1"/>
    <col min="12548" max="12548" width="21.7109375" style="102" customWidth="1"/>
    <col min="12549" max="12549" width="40.28515625" style="102" customWidth="1"/>
    <col min="12550" max="12552" width="19.85546875" style="102" customWidth="1"/>
    <col min="12553" max="12553" width="17.42578125" style="102" customWidth="1"/>
    <col min="12554" max="12563" width="8.85546875" style="102" customWidth="1"/>
    <col min="12564" max="12564" width="12.28515625" style="102" customWidth="1"/>
    <col min="12565" max="12565" width="5.5703125" style="102" customWidth="1"/>
    <col min="12566" max="12566" width="12.28515625" style="102" customWidth="1"/>
    <col min="12567" max="12567" width="6" style="102" customWidth="1"/>
    <col min="12568" max="12568" width="13.28515625" style="102" customWidth="1"/>
    <col min="12569" max="12800" width="8.85546875" style="102"/>
    <col min="12801" max="12801" width="6.42578125" style="102" customWidth="1"/>
    <col min="12802" max="12802" width="66.42578125" style="102" customWidth="1"/>
    <col min="12803" max="12803" width="26.85546875" style="102" customWidth="1"/>
    <col min="12804" max="12804" width="21.7109375" style="102" customWidth="1"/>
    <col min="12805" max="12805" width="40.28515625" style="102" customWidth="1"/>
    <col min="12806" max="12808" width="19.85546875" style="102" customWidth="1"/>
    <col min="12809" max="12809" width="17.42578125" style="102" customWidth="1"/>
    <col min="12810" max="12819" width="8.85546875" style="102" customWidth="1"/>
    <col min="12820" max="12820" width="12.28515625" style="102" customWidth="1"/>
    <col min="12821" max="12821" width="5.5703125" style="102" customWidth="1"/>
    <col min="12822" max="12822" width="12.28515625" style="102" customWidth="1"/>
    <col min="12823" max="12823" width="6" style="102" customWidth="1"/>
    <col min="12824" max="12824" width="13.28515625" style="102" customWidth="1"/>
    <col min="12825" max="13056" width="8.85546875" style="102"/>
    <col min="13057" max="13057" width="6.42578125" style="102" customWidth="1"/>
    <col min="13058" max="13058" width="66.42578125" style="102" customWidth="1"/>
    <col min="13059" max="13059" width="26.85546875" style="102" customWidth="1"/>
    <col min="13060" max="13060" width="21.7109375" style="102" customWidth="1"/>
    <col min="13061" max="13061" width="40.28515625" style="102" customWidth="1"/>
    <col min="13062" max="13064" width="19.85546875" style="102" customWidth="1"/>
    <col min="13065" max="13065" width="17.42578125" style="102" customWidth="1"/>
    <col min="13066" max="13075" width="8.85546875" style="102" customWidth="1"/>
    <col min="13076" max="13076" width="12.28515625" style="102" customWidth="1"/>
    <col min="13077" max="13077" width="5.5703125" style="102" customWidth="1"/>
    <col min="13078" max="13078" width="12.28515625" style="102" customWidth="1"/>
    <col min="13079" max="13079" width="6" style="102" customWidth="1"/>
    <col min="13080" max="13080" width="13.28515625" style="102" customWidth="1"/>
    <col min="13081" max="13312" width="8.85546875" style="102"/>
    <col min="13313" max="13313" width="6.42578125" style="102" customWidth="1"/>
    <col min="13314" max="13314" width="66.42578125" style="102" customWidth="1"/>
    <col min="13315" max="13315" width="26.85546875" style="102" customWidth="1"/>
    <col min="13316" max="13316" width="21.7109375" style="102" customWidth="1"/>
    <col min="13317" max="13317" width="40.28515625" style="102" customWidth="1"/>
    <col min="13318" max="13320" width="19.85546875" style="102" customWidth="1"/>
    <col min="13321" max="13321" width="17.42578125" style="102" customWidth="1"/>
    <col min="13322" max="13331" width="8.85546875" style="102" customWidth="1"/>
    <col min="13332" max="13332" width="12.28515625" style="102" customWidth="1"/>
    <col min="13333" max="13333" width="5.5703125" style="102" customWidth="1"/>
    <col min="13334" max="13334" width="12.28515625" style="102" customWidth="1"/>
    <col min="13335" max="13335" width="6" style="102" customWidth="1"/>
    <col min="13336" max="13336" width="13.28515625" style="102" customWidth="1"/>
    <col min="13337" max="13568" width="8.85546875" style="102"/>
    <col min="13569" max="13569" width="6.42578125" style="102" customWidth="1"/>
    <col min="13570" max="13570" width="66.42578125" style="102" customWidth="1"/>
    <col min="13571" max="13571" width="26.85546875" style="102" customWidth="1"/>
    <col min="13572" max="13572" width="21.7109375" style="102" customWidth="1"/>
    <col min="13573" max="13573" width="40.28515625" style="102" customWidth="1"/>
    <col min="13574" max="13576" width="19.85546875" style="102" customWidth="1"/>
    <col min="13577" max="13577" width="17.42578125" style="102" customWidth="1"/>
    <col min="13578" max="13587" width="8.85546875" style="102" customWidth="1"/>
    <col min="13588" max="13588" width="12.28515625" style="102" customWidth="1"/>
    <col min="13589" max="13589" width="5.5703125" style="102" customWidth="1"/>
    <col min="13590" max="13590" width="12.28515625" style="102" customWidth="1"/>
    <col min="13591" max="13591" width="6" style="102" customWidth="1"/>
    <col min="13592" max="13592" width="13.28515625" style="102" customWidth="1"/>
    <col min="13593" max="13824" width="8.85546875" style="102"/>
    <col min="13825" max="13825" width="6.42578125" style="102" customWidth="1"/>
    <col min="13826" max="13826" width="66.42578125" style="102" customWidth="1"/>
    <col min="13827" max="13827" width="26.85546875" style="102" customWidth="1"/>
    <col min="13828" max="13828" width="21.7109375" style="102" customWidth="1"/>
    <col min="13829" max="13829" width="40.28515625" style="102" customWidth="1"/>
    <col min="13830" max="13832" width="19.85546875" style="102" customWidth="1"/>
    <col min="13833" max="13833" width="17.42578125" style="102" customWidth="1"/>
    <col min="13834" max="13843" width="8.85546875" style="102" customWidth="1"/>
    <col min="13844" max="13844" width="12.28515625" style="102" customWidth="1"/>
    <col min="13845" max="13845" width="5.5703125" style="102" customWidth="1"/>
    <col min="13846" max="13846" width="12.28515625" style="102" customWidth="1"/>
    <col min="13847" max="13847" width="6" style="102" customWidth="1"/>
    <col min="13848" max="13848" width="13.28515625" style="102" customWidth="1"/>
    <col min="13849" max="14080" width="8.85546875" style="102"/>
    <col min="14081" max="14081" width="6.42578125" style="102" customWidth="1"/>
    <col min="14082" max="14082" width="66.42578125" style="102" customWidth="1"/>
    <col min="14083" max="14083" width="26.85546875" style="102" customWidth="1"/>
    <col min="14084" max="14084" width="21.7109375" style="102" customWidth="1"/>
    <col min="14085" max="14085" width="40.28515625" style="102" customWidth="1"/>
    <col min="14086" max="14088" width="19.85546875" style="102" customWidth="1"/>
    <col min="14089" max="14089" width="17.42578125" style="102" customWidth="1"/>
    <col min="14090" max="14099" width="8.85546875" style="102" customWidth="1"/>
    <col min="14100" max="14100" width="12.28515625" style="102" customWidth="1"/>
    <col min="14101" max="14101" width="5.5703125" style="102" customWidth="1"/>
    <col min="14102" max="14102" width="12.28515625" style="102" customWidth="1"/>
    <col min="14103" max="14103" width="6" style="102" customWidth="1"/>
    <col min="14104" max="14104" width="13.28515625" style="102" customWidth="1"/>
    <col min="14105" max="14336" width="8.85546875" style="102"/>
    <col min="14337" max="14337" width="6.42578125" style="102" customWidth="1"/>
    <col min="14338" max="14338" width="66.42578125" style="102" customWidth="1"/>
    <col min="14339" max="14339" width="26.85546875" style="102" customWidth="1"/>
    <col min="14340" max="14340" width="21.7109375" style="102" customWidth="1"/>
    <col min="14341" max="14341" width="40.28515625" style="102" customWidth="1"/>
    <col min="14342" max="14344" width="19.85546875" style="102" customWidth="1"/>
    <col min="14345" max="14345" width="17.42578125" style="102" customWidth="1"/>
    <col min="14346" max="14355" width="8.85546875" style="102" customWidth="1"/>
    <col min="14356" max="14356" width="12.28515625" style="102" customWidth="1"/>
    <col min="14357" max="14357" width="5.5703125" style="102" customWidth="1"/>
    <col min="14358" max="14358" width="12.28515625" style="102" customWidth="1"/>
    <col min="14359" max="14359" width="6" style="102" customWidth="1"/>
    <col min="14360" max="14360" width="13.28515625" style="102" customWidth="1"/>
    <col min="14361" max="14592" width="8.85546875" style="102"/>
    <col min="14593" max="14593" width="6.42578125" style="102" customWidth="1"/>
    <col min="14594" max="14594" width="66.42578125" style="102" customWidth="1"/>
    <col min="14595" max="14595" width="26.85546875" style="102" customWidth="1"/>
    <col min="14596" max="14596" width="21.7109375" style="102" customWidth="1"/>
    <col min="14597" max="14597" width="40.28515625" style="102" customWidth="1"/>
    <col min="14598" max="14600" width="19.85546875" style="102" customWidth="1"/>
    <col min="14601" max="14601" width="17.42578125" style="102" customWidth="1"/>
    <col min="14602" max="14611" width="8.85546875" style="102" customWidth="1"/>
    <col min="14612" max="14612" width="12.28515625" style="102" customWidth="1"/>
    <col min="14613" max="14613" width="5.5703125" style="102" customWidth="1"/>
    <col min="14614" max="14614" width="12.28515625" style="102" customWidth="1"/>
    <col min="14615" max="14615" width="6" style="102" customWidth="1"/>
    <col min="14616" max="14616" width="13.28515625" style="102" customWidth="1"/>
    <col min="14617" max="14848" width="8.85546875" style="102"/>
    <col min="14849" max="14849" width="6.42578125" style="102" customWidth="1"/>
    <col min="14850" max="14850" width="66.42578125" style="102" customWidth="1"/>
    <col min="14851" max="14851" width="26.85546875" style="102" customWidth="1"/>
    <col min="14852" max="14852" width="21.7109375" style="102" customWidth="1"/>
    <col min="14853" max="14853" width="40.28515625" style="102" customWidth="1"/>
    <col min="14854" max="14856" width="19.85546875" style="102" customWidth="1"/>
    <col min="14857" max="14857" width="17.42578125" style="102" customWidth="1"/>
    <col min="14858" max="14867" width="8.85546875" style="102" customWidth="1"/>
    <col min="14868" max="14868" width="12.28515625" style="102" customWidth="1"/>
    <col min="14869" max="14869" width="5.5703125" style="102" customWidth="1"/>
    <col min="14870" max="14870" width="12.28515625" style="102" customWidth="1"/>
    <col min="14871" max="14871" width="6" style="102" customWidth="1"/>
    <col min="14872" max="14872" width="13.28515625" style="102" customWidth="1"/>
    <col min="14873" max="15104" width="8.85546875" style="102"/>
    <col min="15105" max="15105" width="6.42578125" style="102" customWidth="1"/>
    <col min="15106" max="15106" width="66.42578125" style="102" customWidth="1"/>
    <col min="15107" max="15107" width="26.85546875" style="102" customWidth="1"/>
    <col min="15108" max="15108" width="21.7109375" style="102" customWidth="1"/>
    <col min="15109" max="15109" width="40.28515625" style="102" customWidth="1"/>
    <col min="15110" max="15112" width="19.85546875" style="102" customWidth="1"/>
    <col min="15113" max="15113" width="17.42578125" style="102" customWidth="1"/>
    <col min="15114" max="15123" width="8.85546875" style="102" customWidth="1"/>
    <col min="15124" max="15124" width="12.28515625" style="102" customWidth="1"/>
    <col min="15125" max="15125" width="5.5703125" style="102" customWidth="1"/>
    <col min="15126" max="15126" width="12.28515625" style="102" customWidth="1"/>
    <col min="15127" max="15127" width="6" style="102" customWidth="1"/>
    <col min="15128" max="15128" width="13.28515625" style="102" customWidth="1"/>
    <col min="15129" max="15360" width="8.85546875" style="102"/>
    <col min="15361" max="15361" width="6.42578125" style="102" customWidth="1"/>
    <col min="15362" max="15362" width="66.42578125" style="102" customWidth="1"/>
    <col min="15363" max="15363" width="26.85546875" style="102" customWidth="1"/>
    <col min="15364" max="15364" width="21.7109375" style="102" customWidth="1"/>
    <col min="15365" max="15365" width="40.28515625" style="102" customWidth="1"/>
    <col min="15366" max="15368" width="19.85546875" style="102" customWidth="1"/>
    <col min="15369" max="15369" width="17.42578125" style="102" customWidth="1"/>
    <col min="15370" max="15379" width="8.85546875" style="102" customWidth="1"/>
    <col min="15380" max="15380" width="12.28515625" style="102" customWidth="1"/>
    <col min="15381" max="15381" width="5.5703125" style="102" customWidth="1"/>
    <col min="15382" max="15382" width="12.28515625" style="102" customWidth="1"/>
    <col min="15383" max="15383" width="6" style="102" customWidth="1"/>
    <col min="15384" max="15384" width="13.28515625" style="102" customWidth="1"/>
    <col min="15385" max="15616" width="8.85546875" style="102"/>
    <col min="15617" max="15617" width="6.42578125" style="102" customWidth="1"/>
    <col min="15618" max="15618" width="66.42578125" style="102" customWidth="1"/>
    <col min="15619" max="15619" width="26.85546875" style="102" customWidth="1"/>
    <col min="15620" max="15620" width="21.7109375" style="102" customWidth="1"/>
    <col min="15621" max="15621" width="40.28515625" style="102" customWidth="1"/>
    <col min="15622" max="15624" width="19.85546875" style="102" customWidth="1"/>
    <col min="15625" max="15625" width="17.42578125" style="102" customWidth="1"/>
    <col min="15626" max="15635" width="8.85546875" style="102" customWidth="1"/>
    <col min="15636" max="15636" width="12.28515625" style="102" customWidth="1"/>
    <col min="15637" max="15637" width="5.5703125" style="102" customWidth="1"/>
    <col min="15638" max="15638" width="12.28515625" style="102" customWidth="1"/>
    <col min="15639" max="15639" width="6" style="102" customWidth="1"/>
    <col min="15640" max="15640" width="13.28515625" style="102" customWidth="1"/>
    <col min="15641" max="15872" width="8.85546875" style="102"/>
    <col min="15873" max="15873" width="6.42578125" style="102" customWidth="1"/>
    <col min="15874" max="15874" width="66.42578125" style="102" customWidth="1"/>
    <col min="15875" max="15875" width="26.85546875" style="102" customWidth="1"/>
    <col min="15876" max="15876" width="21.7109375" style="102" customWidth="1"/>
    <col min="15877" max="15877" width="40.28515625" style="102" customWidth="1"/>
    <col min="15878" max="15880" width="19.85546875" style="102" customWidth="1"/>
    <col min="15881" max="15881" width="17.42578125" style="102" customWidth="1"/>
    <col min="15882" max="15891" width="8.85546875" style="102" customWidth="1"/>
    <col min="15892" max="15892" width="12.28515625" style="102" customWidth="1"/>
    <col min="15893" max="15893" width="5.5703125" style="102" customWidth="1"/>
    <col min="15894" max="15894" width="12.28515625" style="102" customWidth="1"/>
    <col min="15895" max="15895" width="6" style="102" customWidth="1"/>
    <col min="15896" max="15896" width="13.28515625" style="102" customWidth="1"/>
    <col min="15897" max="16128" width="8.85546875" style="102"/>
    <col min="16129" max="16129" width="6.42578125" style="102" customWidth="1"/>
    <col min="16130" max="16130" width="66.42578125" style="102" customWidth="1"/>
    <col min="16131" max="16131" width="26.85546875" style="102" customWidth="1"/>
    <col min="16132" max="16132" width="21.7109375" style="102" customWidth="1"/>
    <col min="16133" max="16133" width="40.28515625" style="102" customWidth="1"/>
    <col min="16134" max="16136" width="19.85546875" style="102" customWidth="1"/>
    <col min="16137" max="16137" width="17.42578125" style="102" customWidth="1"/>
    <col min="16138" max="16147" width="8.85546875" style="102" customWidth="1"/>
    <col min="16148" max="16148" width="12.28515625" style="102" customWidth="1"/>
    <col min="16149" max="16149" width="5.5703125" style="102" customWidth="1"/>
    <col min="16150" max="16150" width="12.28515625" style="102" customWidth="1"/>
    <col min="16151" max="16151" width="6" style="102" customWidth="1"/>
    <col min="16152" max="16152" width="13.28515625" style="102" customWidth="1"/>
    <col min="16153" max="16384" width="8.85546875" style="102"/>
  </cols>
  <sheetData>
    <row r="1" spans="1:24" x14ac:dyDescent="0.3">
      <c r="E1" s="372" t="s">
        <v>520</v>
      </c>
    </row>
    <row r="3" spans="1:24" x14ac:dyDescent="0.3">
      <c r="A3" s="1197" t="s">
        <v>636</v>
      </c>
      <c r="B3" s="1197"/>
      <c r="C3" s="1197"/>
      <c r="D3" s="1197"/>
      <c r="E3" s="1197"/>
    </row>
    <row r="4" spans="1:24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24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24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24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24" x14ac:dyDescent="0.3">
      <c r="A8" s="195"/>
    </row>
    <row r="9" spans="1:24" s="153" customFormat="1" ht="56.25" customHeight="1" x14ac:dyDescent="0.3">
      <c r="A9" s="196" t="s">
        <v>351</v>
      </c>
      <c r="B9" s="196" t="s">
        <v>0</v>
      </c>
      <c r="C9" s="197" t="s">
        <v>426</v>
      </c>
      <c r="D9" s="197" t="s">
        <v>427</v>
      </c>
      <c r="E9" s="197" t="s">
        <v>428</v>
      </c>
      <c r="F9" s="198"/>
      <c r="G9" s="198"/>
      <c r="H9" s="198"/>
    </row>
    <row r="10" spans="1:24" ht="16.5" customHeight="1" x14ac:dyDescent="0.3">
      <c r="A10" s="199">
        <v>1</v>
      </c>
      <c r="B10" s="199">
        <v>2</v>
      </c>
      <c r="C10" s="199">
        <v>3</v>
      </c>
      <c r="D10" s="199">
        <v>4</v>
      </c>
      <c r="E10" s="199">
        <v>5</v>
      </c>
      <c r="F10" s="445" t="s">
        <v>429</v>
      </c>
      <c r="G10" s="445" t="s">
        <v>371</v>
      </c>
      <c r="H10" s="445" t="s">
        <v>372</v>
      </c>
      <c r="T10" s="173"/>
      <c r="U10" s="173"/>
      <c r="V10" s="173"/>
      <c r="W10" s="173"/>
      <c r="X10" s="185"/>
    </row>
    <row r="11" spans="1:24" ht="24" customHeight="1" x14ac:dyDescent="0.3">
      <c r="A11" s="200">
        <v>1</v>
      </c>
      <c r="B11" s="201" t="s">
        <v>430</v>
      </c>
      <c r="C11" s="202">
        <f>E11/D11</f>
        <v>23417.08542713568</v>
      </c>
      <c r="D11" s="203">
        <v>9.9499999999999993</v>
      </c>
      <c r="E11" s="203">
        <v>233000</v>
      </c>
      <c r="F11" s="468"/>
      <c r="G11" s="444"/>
      <c r="H11" s="462">
        <f>E11-G11</f>
        <v>233000</v>
      </c>
      <c r="T11" s="176"/>
      <c r="U11" s="173"/>
      <c r="V11" s="176"/>
      <c r="W11" s="173"/>
      <c r="X11" s="204"/>
    </row>
    <row r="12" spans="1:24" ht="23.25" customHeight="1" x14ac:dyDescent="0.3">
      <c r="A12" s="200">
        <v>2</v>
      </c>
      <c r="B12" s="201" t="s">
        <v>431</v>
      </c>
      <c r="C12" s="202">
        <f t="shared" ref="C12:C18" si="0">E12/D12</f>
        <v>898.70744417183539</v>
      </c>
      <c r="D12" s="203">
        <v>2400.67</v>
      </c>
      <c r="E12" s="203">
        <v>2157500</v>
      </c>
      <c r="F12" s="468"/>
      <c r="G12" s="444"/>
      <c r="H12" s="462">
        <f t="shared" ref="H12:H18" si="1">E12-G12</f>
        <v>2157500</v>
      </c>
    </row>
    <row r="13" spans="1:24" ht="26.25" hidden="1" customHeight="1" x14ac:dyDescent="0.3">
      <c r="A13" s="200">
        <v>3</v>
      </c>
      <c r="B13" s="201" t="s">
        <v>432</v>
      </c>
      <c r="C13" s="202">
        <f t="shared" si="0"/>
        <v>0</v>
      </c>
      <c r="D13" s="203">
        <v>2400.67</v>
      </c>
      <c r="E13" s="203"/>
      <c r="F13" s="468"/>
      <c r="G13" s="444"/>
      <c r="H13" s="462">
        <f t="shared" si="1"/>
        <v>0</v>
      </c>
    </row>
    <row r="14" spans="1:24" ht="26.25" customHeight="1" x14ac:dyDescent="0.3">
      <c r="A14" s="200">
        <v>3</v>
      </c>
      <c r="B14" s="201" t="s">
        <v>433</v>
      </c>
      <c r="C14" s="202">
        <f t="shared" si="0"/>
        <v>1645.9240821406347</v>
      </c>
      <c r="D14" s="203">
        <v>32.14</v>
      </c>
      <c r="E14" s="203">
        <v>52900</v>
      </c>
      <c r="F14" s="468"/>
      <c r="G14" s="444"/>
      <c r="H14" s="462">
        <f t="shared" si="1"/>
        <v>52900</v>
      </c>
    </row>
    <row r="15" spans="1:24" ht="26.25" hidden="1" customHeight="1" x14ac:dyDescent="0.3">
      <c r="A15" s="200">
        <v>5</v>
      </c>
      <c r="B15" s="201" t="s">
        <v>434</v>
      </c>
      <c r="C15" s="202">
        <f t="shared" si="0"/>
        <v>0</v>
      </c>
      <c r="D15" s="203">
        <v>32.14</v>
      </c>
      <c r="E15" s="203"/>
      <c r="F15" s="468"/>
      <c r="G15" s="444"/>
      <c r="H15" s="462">
        <f t="shared" si="1"/>
        <v>0</v>
      </c>
    </row>
    <row r="16" spans="1:24" ht="26.25" hidden="1" customHeight="1" x14ac:dyDescent="0.3">
      <c r="A16" s="200">
        <v>6</v>
      </c>
      <c r="B16" s="201" t="s">
        <v>435</v>
      </c>
      <c r="C16" s="202">
        <f t="shared" si="0"/>
        <v>0</v>
      </c>
      <c r="D16" s="203">
        <v>45.72</v>
      </c>
      <c r="E16" s="203"/>
      <c r="F16" s="468"/>
      <c r="G16" s="444"/>
      <c r="H16" s="462">
        <f t="shared" si="1"/>
        <v>0</v>
      </c>
    </row>
    <row r="17" spans="1:9" ht="26.25" hidden="1" customHeight="1" x14ac:dyDescent="0.3">
      <c r="A17" s="200">
        <v>7</v>
      </c>
      <c r="B17" s="201" t="s">
        <v>437</v>
      </c>
      <c r="C17" s="202">
        <f t="shared" si="0"/>
        <v>0</v>
      </c>
      <c r="D17" s="203">
        <v>7849.45</v>
      </c>
      <c r="E17" s="605"/>
      <c r="F17" s="468"/>
      <c r="G17" s="444"/>
      <c r="H17" s="462">
        <f t="shared" si="1"/>
        <v>0</v>
      </c>
    </row>
    <row r="18" spans="1:9" ht="26.25" customHeight="1" x14ac:dyDescent="0.3">
      <c r="A18" s="200">
        <v>4</v>
      </c>
      <c r="B18" s="201" t="s">
        <v>436</v>
      </c>
      <c r="C18" s="202">
        <f t="shared" si="0"/>
        <v>4.5270270270270272</v>
      </c>
      <c r="D18" s="203">
        <v>1480</v>
      </c>
      <c r="E18" s="203">
        <v>6700</v>
      </c>
      <c r="F18" s="468"/>
      <c r="G18" s="444"/>
      <c r="H18" s="462">
        <f t="shared" si="1"/>
        <v>6700</v>
      </c>
    </row>
    <row r="19" spans="1:9" ht="26.25" hidden="1" customHeight="1" x14ac:dyDescent="0.3">
      <c r="A19" s="200"/>
      <c r="B19" s="201"/>
      <c r="C19" s="200"/>
      <c r="D19" s="203"/>
      <c r="E19" s="203"/>
      <c r="F19" s="113"/>
      <c r="G19" s="113"/>
      <c r="H19" s="113"/>
    </row>
    <row r="20" spans="1:9" x14ac:dyDescent="0.3">
      <c r="A20" s="200"/>
      <c r="B20" s="201"/>
      <c r="C20" s="200"/>
      <c r="D20" s="203"/>
      <c r="E20" s="203" t="str">
        <f>IF(C20*D20=0," ",C20*D20)</f>
        <v xml:space="preserve"> </v>
      </c>
      <c r="F20" s="113"/>
      <c r="G20" s="113"/>
      <c r="H20" s="113"/>
    </row>
    <row r="21" spans="1:9" s="209" customFormat="1" ht="22.15" customHeight="1" x14ac:dyDescent="0.3">
      <c r="A21" s="205"/>
      <c r="B21" s="206" t="s">
        <v>364</v>
      </c>
      <c r="C21" s="207" t="s">
        <v>374</v>
      </c>
      <c r="D21" s="207" t="s">
        <v>374</v>
      </c>
      <c r="E21" s="208">
        <f>SUM(E11:E20)</f>
        <v>2450100</v>
      </c>
      <c r="F21" s="470" t="s">
        <v>438</v>
      </c>
      <c r="G21" s="461">
        <f>SUM(G11:G20)</f>
        <v>0</v>
      </c>
      <c r="H21" s="461">
        <f>SUM(H11:H20)</f>
        <v>2450100</v>
      </c>
    </row>
    <row r="22" spans="1:9" s="153" customFormat="1" ht="22.15" customHeight="1" x14ac:dyDescent="0.3">
      <c r="A22" s="210"/>
      <c r="B22" s="211"/>
      <c r="C22" s="172"/>
      <c r="D22" s="172"/>
      <c r="E22" s="212"/>
      <c r="F22" s="464"/>
      <c r="G22" s="543"/>
      <c r="H22" s="543"/>
    </row>
    <row r="23" spans="1:9" s="84" customFormat="1" ht="23.25" customHeight="1" x14ac:dyDescent="0.25">
      <c r="A23" s="97" t="s">
        <v>541</v>
      </c>
      <c r="C23" s="378"/>
      <c r="E23" s="604" t="s">
        <v>694</v>
      </c>
      <c r="I23" s="415"/>
    </row>
    <row r="24" spans="1:9" s="389" customFormat="1" ht="12.75" x14ac:dyDescent="0.25">
      <c r="C24" s="391" t="s">
        <v>171</v>
      </c>
      <c r="E24" s="391" t="s">
        <v>172</v>
      </c>
      <c r="I24" s="393"/>
    </row>
    <row r="25" spans="1:9" s="82" customFormat="1" ht="15.75" x14ac:dyDescent="0.25">
      <c r="I25" s="392"/>
    </row>
    <row r="26" spans="1:9" s="84" customFormat="1" ht="23.25" customHeight="1" x14ac:dyDescent="0.25">
      <c r="A26" s="97" t="s">
        <v>173</v>
      </c>
      <c r="C26" s="378"/>
      <c r="E26" s="714" t="s">
        <v>742</v>
      </c>
      <c r="I26" s="415"/>
    </row>
    <row r="27" spans="1:9" s="389" customFormat="1" ht="12.75" x14ac:dyDescent="0.25">
      <c r="C27" s="391" t="s">
        <v>171</v>
      </c>
      <c r="E27" s="391" t="s">
        <v>172</v>
      </c>
      <c r="I27" s="393"/>
    </row>
    <row r="29" spans="1:9" s="213" customFormat="1" ht="19.5" x14ac:dyDescent="0.3">
      <c r="F29" s="214"/>
      <c r="G29" s="214"/>
      <c r="H29" s="214"/>
    </row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5" hidden="1" x14ac:dyDescent="0.3"/>
    <row r="76" hidden="1" x14ac:dyDescent="0.3"/>
    <row r="77" hidden="1" x14ac:dyDescent="0.3"/>
  </sheetData>
  <mergeCells count="2">
    <mergeCell ref="A3:E3"/>
    <mergeCell ref="A6:E6"/>
  </mergeCells>
  <pageMargins left="0.31496062992125984" right="0.31496062992125984" top="0.35433070866141736" bottom="0.35433070866141736" header="0.31496062992125984" footer="0.31496062992125984"/>
  <pageSetup paperSize="9" scale="59" orientation="landscape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X77"/>
  <sheetViews>
    <sheetView view="pageBreakPreview" zoomScale="85" zoomScaleSheetLayoutView="85" workbookViewId="0">
      <selection activeCell="Q15" sqref="Q15"/>
    </sheetView>
  </sheetViews>
  <sheetFormatPr defaultColWidth="8.85546875" defaultRowHeight="18.75" x14ac:dyDescent="0.3"/>
  <cols>
    <col min="1" max="1" width="6.42578125" style="102" customWidth="1"/>
    <col min="2" max="2" width="66.42578125" style="102" customWidth="1"/>
    <col min="3" max="3" width="26.85546875" style="102" customWidth="1"/>
    <col min="4" max="4" width="21.7109375" style="102" customWidth="1"/>
    <col min="5" max="5" width="40.28515625" style="102" customWidth="1"/>
    <col min="6" max="6" width="27.85546875" style="104" customWidth="1"/>
    <col min="7" max="8" width="19.85546875" style="104" customWidth="1"/>
    <col min="9" max="9" width="17.42578125" style="102" customWidth="1"/>
    <col min="10" max="19" width="8.85546875" style="102" customWidth="1"/>
    <col min="20" max="20" width="12.28515625" style="102" customWidth="1"/>
    <col min="21" max="21" width="5.5703125" style="102" customWidth="1"/>
    <col min="22" max="22" width="12.28515625" style="102" customWidth="1"/>
    <col min="23" max="23" width="6" style="102" customWidth="1"/>
    <col min="24" max="24" width="13.28515625" style="102" customWidth="1"/>
    <col min="25" max="256" width="8.85546875" style="102"/>
    <col min="257" max="257" width="6.42578125" style="102" customWidth="1"/>
    <col min="258" max="258" width="66.42578125" style="102" customWidth="1"/>
    <col min="259" max="259" width="26.85546875" style="102" customWidth="1"/>
    <col min="260" max="260" width="21.7109375" style="102" customWidth="1"/>
    <col min="261" max="261" width="40.28515625" style="102" customWidth="1"/>
    <col min="262" max="264" width="19.85546875" style="102" customWidth="1"/>
    <col min="265" max="265" width="17.42578125" style="102" customWidth="1"/>
    <col min="266" max="275" width="8.85546875" style="102" customWidth="1"/>
    <col min="276" max="276" width="12.28515625" style="102" customWidth="1"/>
    <col min="277" max="277" width="5.5703125" style="102" customWidth="1"/>
    <col min="278" max="278" width="12.28515625" style="102" customWidth="1"/>
    <col min="279" max="279" width="6" style="102" customWidth="1"/>
    <col min="280" max="280" width="13.28515625" style="102" customWidth="1"/>
    <col min="281" max="512" width="8.85546875" style="102"/>
    <col min="513" max="513" width="6.42578125" style="102" customWidth="1"/>
    <col min="514" max="514" width="66.42578125" style="102" customWidth="1"/>
    <col min="515" max="515" width="26.85546875" style="102" customWidth="1"/>
    <col min="516" max="516" width="21.7109375" style="102" customWidth="1"/>
    <col min="517" max="517" width="40.28515625" style="102" customWidth="1"/>
    <col min="518" max="520" width="19.85546875" style="102" customWidth="1"/>
    <col min="521" max="521" width="17.42578125" style="102" customWidth="1"/>
    <col min="522" max="531" width="8.85546875" style="102" customWidth="1"/>
    <col min="532" max="532" width="12.28515625" style="102" customWidth="1"/>
    <col min="533" max="533" width="5.5703125" style="102" customWidth="1"/>
    <col min="534" max="534" width="12.28515625" style="102" customWidth="1"/>
    <col min="535" max="535" width="6" style="102" customWidth="1"/>
    <col min="536" max="536" width="13.28515625" style="102" customWidth="1"/>
    <col min="537" max="768" width="8.85546875" style="102"/>
    <col min="769" max="769" width="6.42578125" style="102" customWidth="1"/>
    <col min="770" max="770" width="66.42578125" style="102" customWidth="1"/>
    <col min="771" max="771" width="26.85546875" style="102" customWidth="1"/>
    <col min="772" max="772" width="21.7109375" style="102" customWidth="1"/>
    <col min="773" max="773" width="40.28515625" style="102" customWidth="1"/>
    <col min="774" max="776" width="19.85546875" style="102" customWidth="1"/>
    <col min="777" max="777" width="17.42578125" style="102" customWidth="1"/>
    <col min="778" max="787" width="8.85546875" style="102" customWidth="1"/>
    <col min="788" max="788" width="12.28515625" style="102" customWidth="1"/>
    <col min="789" max="789" width="5.5703125" style="102" customWidth="1"/>
    <col min="790" max="790" width="12.28515625" style="102" customWidth="1"/>
    <col min="791" max="791" width="6" style="102" customWidth="1"/>
    <col min="792" max="792" width="13.28515625" style="102" customWidth="1"/>
    <col min="793" max="1024" width="8.85546875" style="102"/>
    <col min="1025" max="1025" width="6.42578125" style="102" customWidth="1"/>
    <col min="1026" max="1026" width="66.42578125" style="102" customWidth="1"/>
    <col min="1027" max="1027" width="26.85546875" style="102" customWidth="1"/>
    <col min="1028" max="1028" width="21.7109375" style="102" customWidth="1"/>
    <col min="1029" max="1029" width="40.28515625" style="102" customWidth="1"/>
    <col min="1030" max="1032" width="19.85546875" style="102" customWidth="1"/>
    <col min="1033" max="1033" width="17.42578125" style="102" customWidth="1"/>
    <col min="1034" max="1043" width="8.85546875" style="102" customWidth="1"/>
    <col min="1044" max="1044" width="12.28515625" style="102" customWidth="1"/>
    <col min="1045" max="1045" width="5.5703125" style="102" customWidth="1"/>
    <col min="1046" max="1046" width="12.28515625" style="102" customWidth="1"/>
    <col min="1047" max="1047" width="6" style="102" customWidth="1"/>
    <col min="1048" max="1048" width="13.28515625" style="102" customWidth="1"/>
    <col min="1049" max="1280" width="8.85546875" style="102"/>
    <col min="1281" max="1281" width="6.42578125" style="102" customWidth="1"/>
    <col min="1282" max="1282" width="66.42578125" style="102" customWidth="1"/>
    <col min="1283" max="1283" width="26.85546875" style="102" customWidth="1"/>
    <col min="1284" max="1284" width="21.7109375" style="102" customWidth="1"/>
    <col min="1285" max="1285" width="40.28515625" style="102" customWidth="1"/>
    <col min="1286" max="1288" width="19.85546875" style="102" customWidth="1"/>
    <col min="1289" max="1289" width="17.42578125" style="102" customWidth="1"/>
    <col min="1290" max="1299" width="8.85546875" style="102" customWidth="1"/>
    <col min="1300" max="1300" width="12.28515625" style="102" customWidth="1"/>
    <col min="1301" max="1301" width="5.5703125" style="102" customWidth="1"/>
    <col min="1302" max="1302" width="12.28515625" style="102" customWidth="1"/>
    <col min="1303" max="1303" width="6" style="102" customWidth="1"/>
    <col min="1304" max="1304" width="13.28515625" style="102" customWidth="1"/>
    <col min="1305" max="1536" width="8.85546875" style="102"/>
    <col min="1537" max="1537" width="6.42578125" style="102" customWidth="1"/>
    <col min="1538" max="1538" width="66.42578125" style="102" customWidth="1"/>
    <col min="1539" max="1539" width="26.85546875" style="102" customWidth="1"/>
    <col min="1540" max="1540" width="21.7109375" style="102" customWidth="1"/>
    <col min="1541" max="1541" width="40.28515625" style="102" customWidth="1"/>
    <col min="1542" max="1544" width="19.85546875" style="102" customWidth="1"/>
    <col min="1545" max="1545" width="17.42578125" style="102" customWidth="1"/>
    <col min="1546" max="1555" width="8.85546875" style="102" customWidth="1"/>
    <col min="1556" max="1556" width="12.28515625" style="102" customWidth="1"/>
    <col min="1557" max="1557" width="5.5703125" style="102" customWidth="1"/>
    <col min="1558" max="1558" width="12.28515625" style="102" customWidth="1"/>
    <col min="1559" max="1559" width="6" style="102" customWidth="1"/>
    <col min="1560" max="1560" width="13.28515625" style="102" customWidth="1"/>
    <col min="1561" max="1792" width="8.85546875" style="102"/>
    <col min="1793" max="1793" width="6.42578125" style="102" customWidth="1"/>
    <col min="1794" max="1794" width="66.42578125" style="102" customWidth="1"/>
    <col min="1795" max="1795" width="26.85546875" style="102" customWidth="1"/>
    <col min="1796" max="1796" width="21.7109375" style="102" customWidth="1"/>
    <col min="1797" max="1797" width="40.28515625" style="102" customWidth="1"/>
    <col min="1798" max="1800" width="19.85546875" style="102" customWidth="1"/>
    <col min="1801" max="1801" width="17.42578125" style="102" customWidth="1"/>
    <col min="1802" max="1811" width="8.85546875" style="102" customWidth="1"/>
    <col min="1812" max="1812" width="12.28515625" style="102" customWidth="1"/>
    <col min="1813" max="1813" width="5.5703125" style="102" customWidth="1"/>
    <col min="1814" max="1814" width="12.28515625" style="102" customWidth="1"/>
    <col min="1815" max="1815" width="6" style="102" customWidth="1"/>
    <col min="1816" max="1816" width="13.28515625" style="102" customWidth="1"/>
    <col min="1817" max="2048" width="8.85546875" style="102"/>
    <col min="2049" max="2049" width="6.42578125" style="102" customWidth="1"/>
    <col min="2050" max="2050" width="66.42578125" style="102" customWidth="1"/>
    <col min="2051" max="2051" width="26.85546875" style="102" customWidth="1"/>
    <col min="2052" max="2052" width="21.7109375" style="102" customWidth="1"/>
    <col min="2053" max="2053" width="40.28515625" style="102" customWidth="1"/>
    <col min="2054" max="2056" width="19.85546875" style="102" customWidth="1"/>
    <col min="2057" max="2057" width="17.42578125" style="102" customWidth="1"/>
    <col min="2058" max="2067" width="8.85546875" style="102" customWidth="1"/>
    <col min="2068" max="2068" width="12.28515625" style="102" customWidth="1"/>
    <col min="2069" max="2069" width="5.5703125" style="102" customWidth="1"/>
    <col min="2070" max="2070" width="12.28515625" style="102" customWidth="1"/>
    <col min="2071" max="2071" width="6" style="102" customWidth="1"/>
    <col min="2072" max="2072" width="13.28515625" style="102" customWidth="1"/>
    <col min="2073" max="2304" width="8.85546875" style="102"/>
    <col min="2305" max="2305" width="6.42578125" style="102" customWidth="1"/>
    <col min="2306" max="2306" width="66.42578125" style="102" customWidth="1"/>
    <col min="2307" max="2307" width="26.85546875" style="102" customWidth="1"/>
    <col min="2308" max="2308" width="21.7109375" style="102" customWidth="1"/>
    <col min="2309" max="2309" width="40.28515625" style="102" customWidth="1"/>
    <col min="2310" max="2312" width="19.85546875" style="102" customWidth="1"/>
    <col min="2313" max="2313" width="17.42578125" style="102" customWidth="1"/>
    <col min="2314" max="2323" width="8.85546875" style="102" customWidth="1"/>
    <col min="2324" max="2324" width="12.28515625" style="102" customWidth="1"/>
    <col min="2325" max="2325" width="5.5703125" style="102" customWidth="1"/>
    <col min="2326" max="2326" width="12.28515625" style="102" customWidth="1"/>
    <col min="2327" max="2327" width="6" style="102" customWidth="1"/>
    <col min="2328" max="2328" width="13.28515625" style="102" customWidth="1"/>
    <col min="2329" max="2560" width="8.85546875" style="102"/>
    <col min="2561" max="2561" width="6.42578125" style="102" customWidth="1"/>
    <col min="2562" max="2562" width="66.42578125" style="102" customWidth="1"/>
    <col min="2563" max="2563" width="26.85546875" style="102" customWidth="1"/>
    <col min="2564" max="2564" width="21.7109375" style="102" customWidth="1"/>
    <col min="2565" max="2565" width="40.28515625" style="102" customWidth="1"/>
    <col min="2566" max="2568" width="19.85546875" style="102" customWidth="1"/>
    <col min="2569" max="2569" width="17.42578125" style="102" customWidth="1"/>
    <col min="2570" max="2579" width="8.85546875" style="102" customWidth="1"/>
    <col min="2580" max="2580" width="12.28515625" style="102" customWidth="1"/>
    <col min="2581" max="2581" width="5.5703125" style="102" customWidth="1"/>
    <col min="2582" max="2582" width="12.28515625" style="102" customWidth="1"/>
    <col min="2583" max="2583" width="6" style="102" customWidth="1"/>
    <col min="2584" max="2584" width="13.28515625" style="102" customWidth="1"/>
    <col min="2585" max="2816" width="8.85546875" style="102"/>
    <col min="2817" max="2817" width="6.42578125" style="102" customWidth="1"/>
    <col min="2818" max="2818" width="66.42578125" style="102" customWidth="1"/>
    <col min="2819" max="2819" width="26.85546875" style="102" customWidth="1"/>
    <col min="2820" max="2820" width="21.7109375" style="102" customWidth="1"/>
    <col min="2821" max="2821" width="40.28515625" style="102" customWidth="1"/>
    <col min="2822" max="2824" width="19.85546875" style="102" customWidth="1"/>
    <col min="2825" max="2825" width="17.42578125" style="102" customWidth="1"/>
    <col min="2826" max="2835" width="8.85546875" style="102" customWidth="1"/>
    <col min="2836" max="2836" width="12.28515625" style="102" customWidth="1"/>
    <col min="2837" max="2837" width="5.5703125" style="102" customWidth="1"/>
    <col min="2838" max="2838" width="12.28515625" style="102" customWidth="1"/>
    <col min="2839" max="2839" width="6" style="102" customWidth="1"/>
    <col min="2840" max="2840" width="13.28515625" style="102" customWidth="1"/>
    <col min="2841" max="3072" width="8.85546875" style="102"/>
    <col min="3073" max="3073" width="6.42578125" style="102" customWidth="1"/>
    <col min="3074" max="3074" width="66.42578125" style="102" customWidth="1"/>
    <col min="3075" max="3075" width="26.85546875" style="102" customWidth="1"/>
    <col min="3076" max="3076" width="21.7109375" style="102" customWidth="1"/>
    <col min="3077" max="3077" width="40.28515625" style="102" customWidth="1"/>
    <col min="3078" max="3080" width="19.85546875" style="102" customWidth="1"/>
    <col min="3081" max="3081" width="17.42578125" style="102" customWidth="1"/>
    <col min="3082" max="3091" width="8.85546875" style="102" customWidth="1"/>
    <col min="3092" max="3092" width="12.28515625" style="102" customWidth="1"/>
    <col min="3093" max="3093" width="5.5703125" style="102" customWidth="1"/>
    <col min="3094" max="3094" width="12.28515625" style="102" customWidth="1"/>
    <col min="3095" max="3095" width="6" style="102" customWidth="1"/>
    <col min="3096" max="3096" width="13.28515625" style="102" customWidth="1"/>
    <col min="3097" max="3328" width="8.85546875" style="102"/>
    <col min="3329" max="3329" width="6.42578125" style="102" customWidth="1"/>
    <col min="3330" max="3330" width="66.42578125" style="102" customWidth="1"/>
    <col min="3331" max="3331" width="26.85546875" style="102" customWidth="1"/>
    <col min="3332" max="3332" width="21.7109375" style="102" customWidth="1"/>
    <col min="3333" max="3333" width="40.28515625" style="102" customWidth="1"/>
    <col min="3334" max="3336" width="19.85546875" style="102" customWidth="1"/>
    <col min="3337" max="3337" width="17.42578125" style="102" customWidth="1"/>
    <col min="3338" max="3347" width="8.85546875" style="102" customWidth="1"/>
    <col min="3348" max="3348" width="12.28515625" style="102" customWidth="1"/>
    <col min="3349" max="3349" width="5.5703125" style="102" customWidth="1"/>
    <col min="3350" max="3350" width="12.28515625" style="102" customWidth="1"/>
    <col min="3351" max="3351" width="6" style="102" customWidth="1"/>
    <col min="3352" max="3352" width="13.28515625" style="102" customWidth="1"/>
    <col min="3353" max="3584" width="8.85546875" style="102"/>
    <col min="3585" max="3585" width="6.42578125" style="102" customWidth="1"/>
    <col min="3586" max="3586" width="66.42578125" style="102" customWidth="1"/>
    <col min="3587" max="3587" width="26.85546875" style="102" customWidth="1"/>
    <col min="3588" max="3588" width="21.7109375" style="102" customWidth="1"/>
    <col min="3589" max="3589" width="40.28515625" style="102" customWidth="1"/>
    <col min="3590" max="3592" width="19.85546875" style="102" customWidth="1"/>
    <col min="3593" max="3593" width="17.42578125" style="102" customWidth="1"/>
    <col min="3594" max="3603" width="8.85546875" style="102" customWidth="1"/>
    <col min="3604" max="3604" width="12.28515625" style="102" customWidth="1"/>
    <col min="3605" max="3605" width="5.5703125" style="102" customWidth="1"/>
    <col min="3606" max="3606" width="12.28515625" style="102" customWidth="1"/>
    <col min="3607" max="3607" width="6" style="102" customWidth="1"/>
    <col min="3608" max="3608" width="13.28515625" style="102" customWidth="1"/>
    <col min="3609" max="3840" width="8.85546875" style="102"/>
    <col min="3841" max="3841" width="6.42578125" style="102" customWidth="1"/>
    <col min="3842" max="3842" width="66.42578125" style="102" customWidth="1"/>
    <col min="3843" max="3843" width="26.85546875" style="102" customWidth="1"/>
    <col min="3844" max="3844" width="21.7109375" style="102" customWidth="1"/>
    <col min="3845" max="3845" width="40.28515625" style="102" customWidth="1"/>
    <col min="3846" max="3848" width="19.85546875" style="102" customWidth="1"/>
    <col min="3849" max="3849" width="17.42578125" style="102" customWidth="1"/>
    <col min="3850" max="3859" width="8.85546875" style="102" customWidth="1"/>
    <col min="3860" max="3860" width="12.28515625" style="102" customWidth="1"/>
    <col min="3861" max="3861" width="5.5703125" style="102" customWidth="1"/>
    <col min="3862" max="3862" width="12.28515625" style="102" customWidth="1"/>
    <col min="3863" max="3863" width="6" style="102" customWidth="1"/>
    <col min="3864" max="3864" width="13.28515625" style="102" customWidth="1"/>
    <col min="3865" max="4096" width="8.85546875" style="102"/>
    <col min="4097" max="4097" width="6.42578125" style="102" customWidth="1"/>
    <col min="4098" max="4098" width="66.42578125" style="102" customWidth="1"/>
    <col min="4099" max="4099" width="26.85546875" style="102" customWidth="1"/>
    <col min="4100" max="4100" width="21.7109375" style="102" customWidth="1"/>
    <col min="4101" max="4101" width="40.28515625" style="102" customWidth="1"/>
    <col min="4102" max="4104" width="19.85546875" style="102" customWidth="1"/>
    <col min="4105" max="4105" width="17.42578125" style="102" customWidth="1"/>
    <col min="4106" max="4115" width="8.85546875" style="102" customWidth="1"/>
    <col min="4116" max="4116" width="12.28515625" style="102" customWidth="1"/>
    <col min="4117" max="4117" width="5.5703125" style="102" customWidth="1"/>
    <col min="4118" max="4118" width="12.28515625" style="102" customWidth="1"/>
    <col min="4119" max="4119" width="6" style="102" customWidth="1"/>
    <col min="4120" max="4120" width="13.28515625" style="102" customWidth="1"/>
    <col min="4121" max="4352" width="8.85546875" style="102"/>
    <col min="4353" max="4353" width="6.42578125" style="102" customWidth="1"/>
    <col min="4354" max="4354" width="66.42578125" style="102" customWidth="1"/>
    <col min="4355" max="4355" width="26.85546875" style="102" customWidth="1"/>
    <col min="4356" max="4356" width="21.7109375" style="102" customWidth="1"/>
    <col min="4357" max="4357" width="40.28515625" style="102" customWidth="1"/>
    <col min="4358" max="4360" width="19.85546875" style="102" customWidth="1"/>
    <col min="4361" max="4361" width="17.42578125" style="102" customWidth="1"/>
    <col min="4362" max="4371" width="8.85546875" style="102" customWidth="1"/>
    <col min="4372" max="4372" width="12.28515625" style="102" customWidth="1"/>
    <col min="4373" max="4373" width="5.5703125" style="102" customWidth="1"/>
    <col min="4374" max="4374" width="12.28515625" style="102" customWidth="1"/>
    <col min="4375" max="4375" width="6" style="102" customWidth="1"/>
    <col min="4376" max="4376" width="13.28515625" style="102" customWidth="1"/>
    <col min="4377" max="4608" width="8.85546875" style="102"/>
    <col min="4609" max="4609" width="6.42578125" style="102" customWidth="1"/>
    <col min="4610" max="4610" width="66.42578125" style="102" customWidth="1"/>
    <col min="4611" max="4611" width="26.85546875" style="102" customWidth="1"/>
    <col min="4612" max="4612" width="21.7109375" style="102" customWidth="1"/>
    <col min="4613" max="4613" width="40.28515625" style="102" customWidth="1"/>
    <col min="4614" max="4616" width="19.85546875" style="102" customWidth="1"/>
    <col min="4617" max="4617" width="17.42578125" style="102" customWidth="1"/>
    <col min="4618" max="4627" width="8.85546875" style="102" customWidth="1"/>
    <col min="4628" max="4628" width="12.28515625" style="102" customWidth="1"/>
    <col min="4629" max="4629" width="5.5703125" style="102" customWidth="1"/>
    <col min="4630" max="4630" width="12.28515625" style="102" customWidth="1"/>
    <col min="4631" max="4631" width="6" style="102" customWidth="1"/>
    <col min="4632" max="4632" width="13.28515625" style="102" customWidth="1"/>
    <col min="4633" max="4864" width="8.85546875" style="102"/>
    <col min="4865" max="4865" width="6.42578125" style="102" customWidth="1"/>
    <col min="4866" max="4866" width="66.42578125" style="102" customWidth="1"/>
    <col min="4867" max="4867" width="26.85546875" style="102" customWidth="1"/>
    <col min="4868" max="4868" width="21.7109375" style="102" customWidth="1"/>
    <col min="4869" max="4869" width="40.28515625" style="102" customWidth="1"/>
    <col min="4870" max="4872" width="19.85546875" style="102" customWidth="1"/>
    <col min="4873" max="4873" width="17.42578125" style="102" customWidth="1"/>
    <col min="4874" max="4883" width="8.85546875" style="102" customWidth="1"/>
    <col min="4884" max="4884" width="12.28515625" style="102" customWidth="1"/>
    <col min="4885" max="4885" width="5.5703125" style="102" customWidth="1"/>
    <col min="4886" max="4886" width="12.28515625" style="102" customWidth="1"/>
    <col min="4887" max="4887" width="6" style="102" customWidth="1"/>
    <col min="4888" max="4888" width="13.28515625" style="102" customWidth="1"/>
    <col min="4889" max="5120" width="8.85546875" style="102"/>
    <col min="5121" max="5121" width="6.42578125" style="102" customWidth="1"/>
    <col min="5122" max="5122" width="66.42578125" style="102" customWidth="1"/>
    <col min="5123" max="5123" width="26.85546875" style="102" customWidth="1"/>
    <col min="5124" max="5124" width="21.7109375" style="102" customWidth="1"/>
    <col min="5125" max="5125" width="40.28515625" style="102" customWidth="1"/>
    <col min="5126" max="5128" width="19.85546875" style="102" customWidth="1"/>
    <col min="5129" max="5129" width="17.42578125" style="102" customWidth="1"/>
    <col min="5130" max="5139" width="8.85546875" style="102" customWidth="1"/>
    <col min="5140" max="5140" width="12.28515625" style="102" customWidth="1"/>
    <col min="5141" max="5141" width="5.5703125" style="102" customWidth="1"/>
    <col min="5142" max="5142" width="12.28515625" style="102" customWidth="1"/>
    <col min="5143" max="5143" width="6" style="102" customWidth="1"/>
    <col min="5144" max="5144" width="13.28515625" style="102" customWidth="1"/>
    <col min="5145" max="5376" width="8.85546875" style="102"/>
    <col min="5377" max="5377" width="6.42578125" style="102" customWidth="1"/>
    <col min="5378" max="5378" width="66.42578125" style="102" customWidth="1"/>
    <col min="5379" max="5379" width="26.85546875" style="102" customWidth="1"/>
    <col min="5380" max="5380" width="21.7109375" style="102" customWidth="1"/>
    <col min="5381" max="5381" width="40.28515625" style="102" customWidth="1"/>
    <col min="5382" max="5384" width="19.85546875" style="102" customWidth="1"/>
    <col min="5385" max="5385" width="17.42578125" style="102" customWidth="1"/>
    <col min="5386" max="5395" width="8.85546875" style="102" customWidth="1"/>
    <col min="5396" max="5396" width="12.28515625" style="102" customWidth="1"/>
    <col min="5397" max="5397" width="5.5703125" style="102" customWidth="1"/>
    <col min="5398" max="5398" width="12.28515625" style="102" customWidth="1"/>
    <col min="5399" max="5399" width="6" style="102" customWidth="1"/>
    <col min="5400" max="5400" width="13.28515625" style="102" customWidth="1"/>
    <col min="5401" max="5632" width="8.85546875" style="102"/>
    <col min="5633" max="5633" width="6.42578125" style="102" customWidth="1"/>
    <col min="5634" max="5634" width="66.42578125" style="102" customWidth="1"/>
    <col min="5635" max="5635" width="26.85546875" style="102" customWidth="1"/>
    <col min="5636" max="5636" width="21.7109375" style="102" customWidth="1"/>
    <col min="5637" max="5637" width="40.28515625" style="102" customWidth="1"/>
    <col min="5638" max="5640" width="19.85546875" style="102" customWidth="1"/>
    <col min="5641" max="5641" width="17.42578125" style="102" customWidth="1"/>
    <col min="5642" max="5651" width="8.85546875" style="102" customWidth="1"/>
    <col min="5652" max="5652" width="12.28515625" style="102" customWidth="1"/>
    <col min="5653" max="5653" width="5.5703125" style="102" customWidth="1"/>
    <col min="5654" max="5654" width="12.28515625" style="102" customWidth="1"/>
    <col min="5655" max="5655" width="6" style="102" customWidth="1"/>
    <col min="5656" max="5656" width="13.28515625" style="102" customWidth="1"/>
    <col min="5657" max="5888" width="8.85546875" style="102"/>
    <col min="5889" max="5889" width="6.42578125" style="102" customWidth="1"/>
    <col min="5890" max="5890" width="66.42578125" style="102" customWidth="1"/>
    <col min="5891" max="5891" width="26.85546875" style="102" customWidth="1"/>
    <col min="5892" max="5892" width="21.7109375" style="102" customWidth="1"/>
    <col min="5893" max="5893" width="40.28515625" style="102" customWidth="1"/>
    <col min="5894" max="5896" width="19.85546875" style="102" customWidth="1"/>
    <col min="5897" max="5897" width="17.42578125" style="102" customWidth="1"/>
    <col min="5898" max="5907" width="8.85546875" style="102" customWidth="1"/>
    <col min="5908" max="5908" width="12.28515625" style="102" customWidth="1"/>
    <col min="5909" max="5909" width="5.5703125" style="102" customWidth="1"/>
    <col min="5910" max="5910" width="12.28515625" style="102" customWidth="1"/>
    <col min="5911" max="5911" width="6" style="102" customWidth="1"/>
    <col min="5912" max="5912" width="13.28515625" style="102" customWidth="1"/>
    <col min="5913" max="6144" width="8.85546875" style="102"/>
    <col min="6145" max="6145" width="6.42578125" style="102" customWidth="1"/>
    <col min="6146" max="6146" width="66.42578125" style="102" customWidth="1"/>
    <col min="6147" max="6147" width="26.85546875" style="102" customWidth="1"/>
    <col min="6148" max="6148" width="21.7109375" style="102" customWidth="1"/>
    <col min="6149" max="6149" width="40.28515625" style="102" customWidth="1"/>
    <col min="6150" max="6152" width="19.85546875" style="102" customWidth="1"/>
    <col min="6153" max="6153" width="17.42578125" style="102" customWidth="1"/>
    <col min="6154" max="6163" width="8.85546875" style="102" customWidth="1"/>
    <col min="6164" max="6164" width="12.28515625" style="102" customWidth="1"/>
    <col min="6165" max="6165" width="5.5703125" style="102" customWidth="1"/>
    <col min="6166" max="6166" width="12.28515625" style="102" customWidth="1"/>
    <col min="6167" max="6167" width="6" style="102" customWidth="1"/>
    <col min="6168" max="6168" width="13.28515625" style="102" customWidth="1"/>
    <col min="6169" max="6400" width="8.85546875" style="102"/>
    <col min="6401" max="6401" width="6.42578125" style="102" customWidth="1"/>
    <col min="6402" max="6402" width="66.42578125" style="102" customWidth="1"/>
    <col min="6403" max="6403" width="26.85546875" style="102" customWidth="1"/>
    <col min="6404" max="6404" width="21.7109375" style="102" customWidth="1"/>
    <col min="6405" max="6405" width="40.28515625" style="102" customWidth="1"/>
    <col min="6406" max="6408" width="19.85546875" style="102" customWidth="1"/>
    <col min="6409" max="6409" width="17.42578125" style="102" customWidth="1"/>
    <col min="6410" max="6419" width="8.85546875" style="102" customWidth="1"/>
    <col min="6420" max="6420" width="12.28515625" style="102" customWidth="1"/>
    <col min="6421" max="6421" width="5.5703125" style="102" customWidth="1"/>
    <col min="6422" max="6422" width="12.28515625" style="102" customWidth="1"/>
    <col min="6423" max="6423" width="6" style="102" customWidth="1"/>
    <col min="6424" max="6424" width="13.28515625" style="102" customWidth="1"/>
    <col min="6425" max="6656" width="8.85546875" style="102"/>
    <col min="6657" max="6657" width="6.42578125" style="102" customWidth="1"/>
    <col min="6658" max="6658" width="66.42578125" style="102" customWidth="1"/>
    <col min="6659" max="6659" width="26.85546875" style="102" customWidth="1"/>
    <col min="6660" max="6660" width="21.7109375" style="102" customWidth="1"/>
    <col min="6661" max="6661" width="40.28515625" style="102" customWidth="1"/>
    <col min="6662" max="6664" width="19.85546875" style="102" customWidth="1"/>
    <col min="6665" max="6665" width="17.42578125" style="102" customWidth="1"/>
    <col min="6666" max="6675" width="8.85546875" style="102" customWidth="1"/>
    <col min="6676" max="6676" width="12.28515625" style="102" customWidth="1"/>
    <col min="6677" max="6677" width="5.5703125" style="102" customWidth="1"/>
    <col min="6678" max="6678" width="12.28515625" style="102" customWidth="1"/>
    <col min="6679" max="6679" width="6" style="102" customWidth="1"/>
    <col min="6680" max="6680" width="13.28515625" style="102" customWidth="1"/>
    <col min="6681" max="6912" width="8.85546875" style="102"/>
    <col min="6913" max="6913" width="6.42578125" style="102" customWidth="1"/>
    <col min="6914" max="6914" width="66.42578125" style="102" customWidth="1"/>
    <col min="6915" max="6915" width="26.85546875" style="102" customWidth="1"/>
    <col min="6916" max="6916" width="21.7109375" style="102" customWidth="1"/>
    <col min="6917" max="6917" width="40.28515625" style="102" customWidth="1"/>
    <col min="6918" max="6920" width="19.85546875" style="102" customWidth="1"/>
    <col min="6921" max="6921" width="17.42578125" style="102" customWidth="1"/>
    <col min="6922" max="6931" width="8.85546875" style="102" customWidth="1"/>
    <col min="6932" max="6932" width="12.28515625" style="102" customWidth="1"/>
    <col min="6933" max="6933" width="5.5703125" style="102" customWidth="1"/>
    <col min="6934" max="6934" width="12.28515625" style="102" customWidth="1"/>
    <col min="6935" max="6935" width="6" style="102" customWidth="1"/>
    <col min="6936" max="6936" width="13.28515625" style="102" customWidth="1"/>
    <col min="6937" max="7168" width="8.85546875" style="102"/>
    <col min="7169" max="7169" width="6.42578125" style="102" customWidth="1"/>
    <col min="7170" max="7170" width="66.42578125" style="102" customWidth="1"/>
    <col min="7171" max="7171" width="26.85546875" style="102" customWidth="1"/>
    <col min="7172" max="7172" width="21.7109375" style="102" customWidth="1"/>
    <col min="7173" max="7173" width="40.28515625" style="102" customWidth="1"/>
    <col min="7174" max="7176" width="19.85546875" style="102" customWidth="1"/>
    <col min="7177" max="7177" width="17.42578125" style="102" customWidth="1"/>
    <col min="7178" max="7187" width="8.85546875" style="102" customWidth="1"/>
    <col min="7188" max="7188" width="12.28515625" style="102" customWidth="1"/>
    <col min="7189" max="7189" width="5.5703125" style="102" customWidth="1"/>
    <col min="7190" max="7190" width="12.28515625" style="102" customWidth="1"/>
    <col min="7191" max="7191" width="6" style="102" customWidth="1"/>
    <col min="7192" max="7192" width="13.28515625" style="102" customWidth="1"/>
    <col min="7193" max="7424" width="8.85546875" style="102"/>
    <col min="7425" max="7425" width="6.42578125" style="102" customWidth="1"/>
    <col min="7426" max="7426" width="66.42578125" style="102" customWidth="1"/>
    <col min="7427" max="7427" width="26.85546875" style="102" customWidth="1"/>
    <col min="7428" max="7428" width="21.7109375" style="102" customWidth="1"/>
    <col min="7429" max="7429" width="40.28515625" style="102" customWidth="1"/>
    <col min="7430" max="7432" width="19.85546875" style="102" customWidth="1"/>
    <col min="7433" max="7433" width="17.42578125" style="102" customWidth="1"/>
    <col min="7434" max="7443" width="8.85546875" style="102" customWidth="1"/>
    <col min="7444" max="7444" width="12.28515625" style="102" customWidth="1"/>
    <col min="7445" max="7445" width="5.5703125" style="102" customWidth="1"/>
    <col min="7446" max="7446" width="12.28515625" style="102" customWidth="1"/>
    <col min="7447" max="7447" width="6" style="102" customWidth="1"/>
    <col min="7448" max="7448" width="13.28515625" style="102" customWidth="1"/>
    <col min="7449" max="7680" width="8.85546875" style="102"/>
    <col min="7681" max="7681" width="6.42578125" style="102" customWidth="1"/>
    <col min="7682" max="7682" width="66.42578125" style="102" customWidth="1"/>
    <col min="7683" max="7683" width="26.85546875" style="102" customWidth="1"/>
    <col min="7684" max="7684" width="21.7109375" style="102" customWidth="1"/>
    <col min="7685" max="7685" width="40.28515625" style="102" customWidth="1"/>
    <col min="7686" max="7688" width="19.85546875" style="102" customWidth="1"/>
    <col min="7689" max="7689" width="17.42578125" style="102" customWidth="1"/>
    <col min="7690" max="7699" width="8.85546875" style="102" customWidth="1"/>
    <col min="7700" max="7700" width="12.28515625" style="102" customWidth="1"/>
    <col min="7701" max="7701" width="5.5703125" style="102" customWidth="1"/>
    <col min="7702" max="7702" width="12.28515625" style="102" customWidth="1"/>
    <col min="7703" max="7703" width="6" style="102" customWidth="1"/>
    <col min="7704" max="7704" width="13.28515625" style="102" customWidth="1"/>
    <col min="7705" max="7936" width="8.85546875" style="102"/>
    <col min="7937" max="7937" width="6.42578125" style="102" customWidth="1"/>
    <col min="7938" max="7938" width="66.42578125" style="102" customWidth="1"/>
    <col min="7939" max="7939" width="26.85546875" style="102" customWidth="1"/>
    <col min="7940" max="7940" width="21.7109375" style="102" customWidth="1"/>
    <col min="7941" max="7941" width="40.28515625" style="102" customWidth="1"/>
    <col min="7942" max="7944" width="19.85546875" style="102" customWidth="1"/>
    <col min="7945" max="7945" width="17.42578125" style="102" customWidth="1"/>
    <col min="7946" max="7955" width="8.85546875" style="102" customWidth="1"/>
    <col min="7956" max="7956" width="12.28515625" style="102" customWidth="1"/>
    <col min="7957" max="7957" width="5.5703125" style="102" customWidth="1"/>
    <col min="7958" max="7958" width="12.28515625" style="102" customWidth="1"/>
    <col min="7959" max="7959" width="6" style="102" customWidth="1"/>
    <col min="7960" max="7960" width="13.28515625" style="102" customWidth="1"/>
    <col min="7961" max="8192" width="8.85546875" style="102"/>
    <col min="8193" max="8193" width="6.42578125" style="102" customWidth="1"/>
    <col min="8194" max="8194" width="66.42578125" style="102" customWidth="1"/>
    <col min="8195" max="8195" width="26.85546875" style="102" customWidth="1"/>
    <col min="8196" max="8196" width="21.7109375" style="102" customWidth="1"/>
    <col min="8197" max="8197" width="40.28515625" style="102" customWidth="1"/>
    <col min="8198" max="8200" width="19.85546875" style="102" customWidth="1"/>
    <col min="8201" max="8201" width="17.42578125" style="102" customWidth="1"/>
    <col min="8202" max="8211" width="8.85546875" style="102" customWidth="1"/>
    <col min="8212" max="8212" width="12.28515625" style="102" customWidth="1"/>
    <col min="8213" max="8213" width="5.5703125" style="102" customWidth="1"/>
    <col min="8214" max="8214" width="12.28515625" style="102" customWidth="1"/>
    <col min="8215" max="8215" width="6" style="102" customWidth="1"/>
    <col min="8216" max="8216" width="13.28515625" style="102" customWidth="1"/>
    <col min="8217" max="8448" width="8.85546875" style="102"/>
    <col min="8449" max="8449" width="6.42578125" style="102" customWidth="1"/>
    <col min="8450" max="8450" width="66.42578125" style="102" customWidth="1"/>
    <col min="8451" max="8451" width="26.85546875" style="102" customWidth="1"/>
    <col min="8452" max="8452" width="21.7109375" style="102" customWidth="1"/>
    <col min="8453" max="8453" width="40.28515625" style="102" customWidth="1"/>
    <col min="8454" max="8456" width="19.85546875" style="102" customWidth="1"/>
    <col min="8457" max="8457" width="17.42578125" style="102" customWidth="1"/>
    <col min="8458" max="8467" width="8.85546875" style="102" customWidth="1"/>
    <col min="8468" max="8468" width="12.28515625" style="102" customWidth="1"/>
    <col min="8469" max="8469" width="5.5703125" style="102" customWidth="1"/>
    <col min="8470" max="8470" width="12.28515625" style="102" customWidth="1"/>
    <col min="8471" max="8471" width="6" style="102" customWidth="1"/>
    <col min="8472" max="8472" width="13.28515625" style="102" customWidth="1"/>
    <col min="8473" max="8704" width="8.85546875" style="102"/>
    <col min="8705" max="8705" width="6.42578125" style="102" customWidth="1"/>
    <col min="8706" max="8706" width="66.42578125" style="102" customWidth="1"/>
    <col min="8707" max="8707" width="26.85546875" style="102" customWidth="1"/>
    <col min="8708" max="8708" width="21.7109375" style="102" customWidth="1"/>
    <col min="8709" max="8709" width="40.28515625" style="102" customWidth="1"/>
    <col min="8710" max="8712" width="19.85546875" style="102" customWidth="1"/>
    <col min="8713" max="8713" width="17.42578125" style="102" customWidth="1"/>
    <col min="8714" max="8723" width="8.85546875" style="102" customWidth="1"/>
    <col min="8724" max="8724" width="12.28515625" style="102" customWidth="1"/>
    <col min="8725" max="8725" width="5.5703125" style="102" customWidth="1"/>
    <col min="8726" max="8726" width="12.28515625" style="102" customWidth="1"/>
    <col min="8727" max="8727" width="6" style="102" customWidth="1"/>
    <col min="8728" max="8728" width="13.28515625" style="102" customWidth="1"/>
    <col min="8729" max="8960" width="8.85546875" style="102"/>
    <col min="8961" max="8961" width="6.42578125" style="102" customWidth="1"/>
    <col min="8962" max="8962" width="66.42578125" style="102" customWidth="1"/>
    <col min="8963" max="8963" width="26.85546875" style="102" customWidth="1"/>
    <col min="8964" max="8964" width="21.7109375" style="102" customWidth="1"/>
    <col min="8965" max="8965" width="40.28515625" style="102" customWidth="1"/>
    <col min="8966" max="8968" width="19.85546875" style="102" customWidth="1"/>
    <col min="8969" max="8969" width="17.42578125" style="102" customWidth="1"/>
    <col min="8970" max="8979" width="8.85546875" style="102" customWidth="1"/>
    <col min="8980" max="8980" width="12.28515625" style="102" customWidth="1"/>
    <col min="8981" max="8981" width="5.5703125" style="102" customWidth="1"/>
    <col min="8982" max="8982" width="12.28515625" style="102" customWidth="1"/>
    <col min="8983" max="8983" width="6" style="102" customWidth="1"/>
    <col min="8984" max="8984" width="13.28515625" style="102" customWidth="1"/>
    <col min="8985" max="9216" width="8.85546875" style="102"/>
    <col min="9217" max="9217" width="6.42578125" style="102" customWidth="1"/>
    <col min="9218" max="9218" width="66.42578125" style="102" customWidth="1"/>
    <col min="9219" max="9219" width="26.85546875" style="102" customWidth="1"/>
    <col min="9220" max="9220" width="21.7109375" style="102" customWidth="1"/>
    <col min="9221" max="9221" width="40.28515625" style="102" customWidth="1"/>
    <col min="9222" max="9224" width="19.85546875" style="102" customWidth="1"/>
    <col min="9225" max="9225" width="17.42578125" style="102" customWidth="1"/>
    <col min="9226" max="9235" width="8.85546875" style="102" customWidth="1"/>
    <col min="9236" max="9236" width="12.28515625" style="102" customWidth="1"/>
    <col min="9237" max="9237" width="5.5703125" style="102" customWidth="1"/>
    <col min="9238" max="9238" width="12.28515625" style="102" customWidth="1"/>
    <col min="9239" max="9239" width="6" style="102" customWidth="1"/>
    <col min="9240" max="9240" width="13.28515625" style="102" customWidth="1"/>
    <col min="9241" max="9472" width="8.85546875" style="102"/>
    <col min="9473" max="9473" width="6.42578125" style="102" customWidth="1"/>
    <col min="9474" max="9474" width="66.42578125" style="102" customWidth="1"/>
    <col min="9475" max="9475" width="26.85546875" style="102" customWidth="1"/>
    <col min="9476" max="9476" width="21.7109375" style="102" customWidth="1"/>
    <col min="9477" max="9477" width="40.28515625" style="102" customWidth="1"/>
    <col min="9478" max="9480" width="19.85546875" style="102" customWidth="1"/>
    <col min="9481" max="9481" width="17.42578125" style="102" customWidth="1"/>
    <col min="9482" max="9491" width="8.85546875" style="102" customWidth="1"/>
    <col min="9492" max="9492" width="12.28515625" style="102" customWidth="1"/>
    <col min="9493" max="9493" width="5.5703125" style="102" customWidth="1"/>
    <col min="9494" max="9494" width="12.28515625" style="102" customWidth="1"/>
    <col min="9495" max="9495" width="6" style="102" customWidth="1"/>
    <col min="9496" max="9496" width="13.28515625" style="102" customWidth="1"/>
    <col min="9497" max="9728" width="8.85546875" style="102"/>
    <col min="9729" max="9729" width="6.42578125" style="102" customWidth="1"/>
    <col min="9730" max="9730" width="66.42578125" style="102" customWidth="1"/>
    <col min="9731" max="9731" width="26.85546875" style="102" customWidth="1"/>
    <col min="9732" max="9732" width="21.7109375" style="102" customWidth="1"/>
    <col min="9733" max="9733" width="40.28515625" style="102" customWidth="1"/>
    <col min="9734" max="9736" width="19.85546875" style="102" customWidth="1"/>
    <col min="9737" max="9737" width="17.42578125" style="102" customWidth="1"/>
    <col min="9738" max="9747" width="8.85546875" style="102" customWidth="1"/>
    <col min="9748" max="9748" width="12.28515625" style="102" customWidth="1"/>
    <col min="9749" max="9749" width="5.5703125" style="102" customWidth="1"/>
    <col min="9750" max="9750" width="12.28515625" style="102" customWidth="1"/>
    <col min="9751" max="9751" width="6" style="102" customWidth="1"/>
    <col min="9752" max="9752" width="13.28515625" style="102" customWidth="1"/>
    <col min="9753" max="9984" width="8.85546875" style="102"/>
    <col min="9985" max="9985" width="6.42578125" style="102" customWidth="1"/>
    <col min="9986" max="9986" width="66.42578125" style="102" customWidth="1"/>
    <col min="9987" max="9987" width="26.85546875" style="102" customWidth="1"/>
    <col min="9988" max="9988" width="21.7109375" style="102" customWidth="1"/>
    <col min="9989" max="9989" width="40.28515625" style="102" customWidth="1"/>
    <col min="9990" max="9992" width="19.85546875" style="102" customWidth="1"/>
    <col min="9993" max="9993" width="17.42578125" style="102" customWidth="1"/>
    <col min="9994" max="10003" width="8.85546875" style="102" customWidth="1"/>
    <col min="10004" max="10004" width="12.28515625" style="102" customWidth="1"/>
    <col min="10005" max="10005" width="5.5703125" style="102" customWidth="1"/>
    <col min="10006" max="10006" width="12.28515625" style="102" customWidth="1"/>
    <col min="10007" max="10007" width="6" style="102" customWidth="1"/>
    <col min="10008" max="10008" width="13.28515625" style="102" customWidth="1"/>
    <col min="10009" max="10240" width="8.85546875" style="102"/>
    <col min="10241" max="10241" width="6.42578125" style="102" customWidth="1"/>
    <col min="10242" max="10242" width="66.42578125" style="102" customWidth="1"/>
    <col min="10243" max="10243" width="26.85546875" style="102" customWidth="1"/>
    <col min="10244" max="10244" width="21.7109375" style="102" customWidth="1"/>
    <col min="10245" max="10245" width="40.28515625" style="102" customWidth="1"/>
    <col min="10246" max="10248" width="19.85546875" style="102" customWidth="1"/>
    <col min="10249" max="10249" width="17.42578125" style="102" customWidth="1"/>
    <col min="10250" max="10259" width="8.85546875" style="102" customWidth="1"/>
    <col min="10260" max="10260" width="12.28515625" style="102" customWidth="1"/>
    <col min="10261" max="10261" width="5.5703125" style="102" customWidth="1"/>
    <col min="10262" max="10262" width="12.28515625" style="102" customWidth="1"/>
    <col min="10263" max="10263" width="6" style="102" customWidth="1"/>
    <col min="10264" max="10264" width="13.28515625" style="102" customWidth="1"/>
    <col min="10265" max="10496" width="8.85546875" style="102"/>
    <col min="10497" max="10497" width="6.42578125" style="102" customWidth="1"/>
    <col min="10498" max="10498" width="66.42578125" style="102" customWidth="1"/>
    <col min="10499" max="10499" width="26.85546875" style="102" customWidth="1"/>
    <col min="10500" max="10500" width="21.7109375" style="102" customWidth="1"/>
    <col min="10501" max="10501" width="40.28515625" style="102" customWidth="1"/>
    <col min="10502" max="10504" width="19.85546875" style="102" customWidth="1"/>
    <col min="10505" max="10505" width="17.42578125" style="102" customWidth="1"/>
    <col min="10506" max="10515" width="8.85546875" style="102" customWidth="1"/>
    <col min="10516" max="10516" width="12.28515625" style="102" customWidth="1"/>
    <col min="10517" max="10517" width="5.5703125" style="102" customWidth="1"/>
    <col min="10518" max="10518" width="12.28515625" style="102" customWidth="1"/>
    <col min="10519" max="10519" width="6" style="102" customWidth="1"/>
    <col min="10520" max="10520" width="13.28515625" style="102" customWidth="1"/>
    <col min="10521" max="10752" width="8.85546875" style="102"/>
    <col min="10753" max="10753" width="6.42578125" style="102" customWidth="1"/>
    <col min="10754" max="10754" width="66.42578125" style="102" customWidth="1"/>
    <col min="10755" max="10755" width="26.85546875" style="102" customWidth="1"/>
    <col min="10756" max="10756" width="21.7109375" style="102" customWidth="1"/>
    <col min="10757" max="10757" width="40.28515625" style="102" customWidth="1"/>
    <col min="10758" max="10760" width="19.85546875" style="102" customWidth="1"/>
    <col min="10761" max="10761" width="17.42578125" style="102" customWidth="1"/>
    <col min="10762" max="10771" width="8.85546875" style="102" customWidth="1"/>
    <col min="10772" max="10772" width="12.28515625" style="102" customWidth="1"/>
    <col min="10773" max="10773" width="5.5703125" style="102" customWidth="1"/>
    <col min="10774" max="10774" width="12.28515625" style="102" customWidth="1"/>
    <col min="10775" max="10775" width="6" style="102" customWidth="1"/>
    <col min="10776" max="10776" width="13.28515625" style="102" customWidth="1"/>
    <col min="10777" max="11008" width="8.85546875" style="102"/>
    <col min="11009" max="11009" width="6.42578125" style="102" customWidth="1"/>
    <col min="11010" max="11010" width="66.42578125" style="102" customWidth="1"/>
    <col min="11011" max="11011" width="26.85546875" style="102" customWidth="1"/>
    <col min="11012" max="11012" width="21.7109375" style="102" customWidth="1"/>
    <col min="11013" max="11013" width="40.28515625" style="102" customWidth="1"/>
    <col min="11014" max="11016" width="19.85546875" style="102" customWidth="1"/>
    <col min="11017" max="11017" width="17.42578125" style="102" customWidth="1"/>
    <col min="11018" max="11027" width="8.85546875" style="102" customWidth="1"/>
    <col min="11028" max="11028" width="12.28515625" style="102" customWidth="1"/>
    <col min="11029" max="11029" width="5.5703125" style="102" customWidth="1"/>
    <col min="11030" max="11030" width="12.28515625" style="102" customWidth="1"/>
    <col min="11031" max="11031" width="6" style="102" customWidth="1"/>
    <col min="11032" max="11032" width="13.28515625" style="102" customWidth="1"/>
    <col min="11033" max="11264" width="8.85546875" style="102"/>
    <col min="11265" max="11265" width="6.42578125" style="102" customWidth="1"/>
    <col min="11266" max="11266" width="66.42578125" style="102" customWidth="1"/>
    <col min="11267" max="11267" width="26.85546875" style="102" customWidth="1"/>
    <col min="11268" max="11268" width="21.7109375" style="102" customWidth="1"/>
    <col min="11269" max="11269" width="40.28515625" style="102" customWidth="1"/>
    <col min="11270" max="11272" width="19.85546875" style="102" customWidth="1"/>
    <col min="11273" max="11273" width="17.42578125" style="102" customWidth="1"/>
    <col min="11274" max="11283" width="8.85546875" style="102" customWidth="1"/>
    <col min="11284" max="11284" width="12.28515625" style="102" customWidth="1"/>
    <col min="11285" max="11285" width="5.5703125" style="102" customWidth="1"/>
    <col min="11286" max="11286" width="12.28515625" style="102" customWidth="1"/>
    <col min="11287" max="11287" width="6" style="102" customWidth="1"/>
    <col min="11288" max="11288" width="13.28515625" style="102" customWidth="1"/>
    <col min="11289" max="11520" width="8.85546875" style="102"/>
    <col min="11521" max="11521" width="6.42578125" style="102" customWidth="1"/>
    <col min="11522" max="11522" width="66.42578125" style="102" customWidth="1"/>
    <col min="11523" max="11523" width="26.85546875" style="102" customWidth="1"/>
    <col min="11524" max="11524" width="21.7109375" style="102" customWidth="1"/>
    <col min="11525" max="11525" width="40.28515625" style="102" customWidth="1"/>
    <col min="11526" max="11528" width="19.85546875" style="102" customWidth="1"/>
    <col min="11529" max="11529" width="17.42578125" style="102" customWidth="1"/>
    <col min="11530" max="11539" width="8.85546875" style="102" customWidth="1"/>
    <col min="11540" max="11540" width="12.28515625" style="102" customWidth="1"/>
    <col min="11541" max="11541" width="5.5703125" style="102" customWidth="1"/>
    <col min="11542" max="11542" width="12.28515625" style="102" customWidth="1"/>
    <col min="11543" max="11543" width="6" style="102" customWidth="1"/>
    <col min="11544" max="11544" width="13.28515625" style="102" customWidth="1"/>
    <col min="11545" max="11776" width="8.85546875" style="102"/>
    <col min="11777" max="11777" width="6.42578125" style="102" customWidth="1"/>
    <col min="11778" max="11778" width="66.42578125" style="102" customWidth="1"/>
    <col min="11779" max="11779" width="26.85546875" style="102" customWidth="1"/>
    <col min="11780" max="11780" width="21.7109375" style="102" customWidth="1"/>
    <col min="11781" max="11781" width="40.28515625" style="102" customWidth="1"/>
    <col min="11782" max="11784" width="19.85546875" style="102" customWidth="1"/>
    <col min="11785" max="11785" width="17.42578125" style="102" customWidth="1"/>
    <col min="11786" max="11795" width="8.85546875" style="102" customWidth="1"/>
    <col min="11796" max="11796" width="12.28515625" style="102" customWidth="1"/>
    <col min="11797" max="11797" width="5.5703125" style="102" customWidth="1"/>
    <col min="11798" max="11798" width="12.28515625" style="102" customWidth="1"/>
    <col min="11799" max="11799" width="6" style="102" customWidth="1"/>
    <col min="11800" max="11800" width="13.28515625" style="102" customWidth="1"/>
    <col min="11801" max="12032" width="8.85546875" style="102"/>
    <col min="12033" max="12033" width="6.42578125" style="102" customWidth="1"/>
    <col min="12034" max="12034" width="66.42578125" style="102" customWidth="1"/>
    <col min="12035" max="12035" width="26.85546875" style="102" customWidth="1"/>
    <col min="12036" max="12036" width="21.7109375" style="102" customWidth="1"/>
    <col min="12037" max="12037" width="40.28515625" style="102" customWidth="1"/>
    <col min="12038" max="12040" width="19.85546875" style="102" customWidth="1"/>
    <col min="12041" max="12041" width="17.42578125" style="102" customWidth="1"/>
    <col min="12042" max="12051" width="8.85546875" style="102" customWidth="1"/>
    <col min="12052" max="12052" width="12.28515625" style="102" customWidth="1"/>
    <col min="12053" max="12053" width="5.5703125" style="102" customWidth="1"/>
    <col min="12054" max="12054" width="12.28515625" style="102" customWidth="1"/>
    <col min="12055" max="12055" width="6" style="102" customWidth="1"/>
    <col min="12056" max="12056" width="13.28515625" style="102" customWidth="1"/>
    <col min="12057" max="12288" width="8.85546875" style="102"/>
    <col min="12289" max="12289" width="6.42578125" style="102" customWidth="1"/>
    <col min="12290" max="12290" width="66.42578125" style="102" customWidth="1"/>
    <col min="12291" max="12291" width="26.85546875" style="102" customWidth="1"/>
    <col min="12292" max="12292" width="21.7109375" style="102" customWidth="1"/>
    <col min="12293" max="12293" width="40.28515625" style="102" customWidth="1"/>
    <col min="12294" max="12296" width="19.85546875" style="102" customWidth="1"/>
    <col min="12297" max="12297" width="17.42578125" style="102" customWidth="1"/>
    <col min="12298" max="12307" width="8.85546875" style="102" customWidth="1"/>
    <col min="12308" max="12308" width="12.28515625" style="102" customWidth="1"/>
    <col min="12309" max="12309" width="5.5703125" style="102" customWidth="1"/>
    <col min="12310" max="12310" width="12.28515625" style="102" customWidth="1"/>
    <col min="12311" max="12311" width="6" style="102" customWidth="1"/>
    <col min="12312" max="12312" width="13.28515625" style="102" customWidth="1"/>
    <col min="12313" max="12544" width="8.85546875" style="102"/>
    <col min="12545" max="12545" width="6.42578125" style="102" customWidth="1"/>
    <col min="12546" max="12546" width="66.42578125" style="102" customWidth="1"/>
    <col min="12547" max="12547" width="26.85546875" style="102" customWidth="1"/>
    <col min="12548" max="12548" width="21.7109375" style="102" customWidth="1"/>
    <col min="12549" max="12549" width="40.28515625" style="102" customWidth="1"/>
    <col min="12550" max="12552" width="19.85546875" style="102" customWidth="1"/>
    <col min="12553" max="12553" width="17.42578125" style="102" customWidth="1"/>
    <col min="12554" max="12563" width="8.85546875" style="102" customWidth="1"/>
    <col min="12564" max="12564" width="12.28515625" style="102" customWidth="1"/>
    <col min="12565" max="12565" width="5.5703125" style="102" customWidth="1"/>
    <col min="12566" max="12566" width="12.28515625" style="102" customWidth="1"/>
    <col min="12567" max="12567" width="6" style="102" customWidth="1"/>
    <col min="12568" max="12568" width="13.28515625" style="102" customWidth="1"/>
    <col min="12569" max="12800" width="8.85546875" style="102"/>
    <col min="12801" max="12801" width="6.42578125" style="102" customWidth="1"/>
    <col min="12802" max="12802" width="66.42578125" style="102" customWidth="1"/>
    <col min="12803" max="12803" width="26.85546875" style="102" customWidth="1"/>
    <col min="12804" max="12804" width="21.7109375" style="102" customWidth="1"/>
    <col min="12805" max="12805" width="40.28515625" style="102" customWidth="1"/>
    <col min="12806" max="12808" width="19.85546875" style="102" customWidth="1"/>
    <col min="12809" max="12809" width="17.42578125" style="102" customWidth="1"/>
    <col min="12810" max="12819" width="8.85546875" style="102" customWidth="1"/>
    <col min="12820" max="12820" width="12.28515625" style="102" customWidth="1"/>
    <col min="12821" max="12821" width="5.5703125" style="102" customWidth="1"/>
    <col min="12822" max="12822" width="12.28515625" style="102" customWidth="1"/>
    <col min="12823" max="12823" width="6" style="102" customWidth="1"/>
    <col min="12824" max="12824" width="13.28515625" style="102" customWidth="1"/>
    <col min="12825" max="13056" width="8.85546875" style="102"/>
    <col min="13057" max="13057" width="6.42578125" style="102" customWidth="1"/>
    <col min="13058" max="13058" width="66.42578125" style="102" customWidth="1"/>
    <col min="13059" max="13059" width="26.85546875" style="102" customWidth="1"/>
    <col min="13060" max="13060" width="21.7109375" style="102" customWidth="1"/>
    <col min="13061" max="13061" width="40.28515625" style="102" customWidth="1"/>
    <col min="13062" max="13064" width="19.85546875" style="102" customWidth="1"/>
    <col min="13065" max="13065" width="17.42578125" style="102" customWidth="1"/>
    <col min="13066" max="13075" width="8.85546875" style="102" customWidth="1"/>
    <col min="13076" max="13076" width="12.28515625" style="102" customWidth="1"/>
    <col min="13077" max="13077" width="5.5703125" style="102" customWidth="1"/>
    <col min="13078" max="13078" width="12.28515625" style="102" customWidth="1"/>
    <col min="13079" max="13079" width="6" style="102" customWidth="1"/>
    <col min="13080" max="13080" width="13.28515625" style="102" customWidth="1"/>
    <col min="13081" max="13312" width="8.85546875" style="102"/>
    <col min="13313" max="13313" width="6.42578125" style="102" customWidth="1"/>
    <col min="13314" max="13314" width="66.42578125" style="102" customWidth="1"/>
    <col min="13315" max="13315" width="26.85546875" style="102" customWidth="1"/>
    <col min="13316" max="13316" width="21.7109375" style="102" customWidth="1"/>
    <col min="13317" max="13317" width="40.28515625" style="102" customWidth="1"/>
    <col min="13318" max="13320" width="19.85546875" style="102" customWidth="1"/>
    <col min="13321" max="13321" width="17.42578125" style="102" customWidth="1"/>
    <col min="13322" max="13331" width="8.85546875" style="102" customWidth="1"/>
    <col min="13332" max="13332" width="12.28515625" style="102" customWidth="1"/>
    <col min="13333" max="13333" width="5.5703125" style="102" customWidth="1"/>
    <col min="13334" max="13334" width="12.28515625" style="102" customWidth="1"/>
    <col min="13335" max="13335" width="6" style="102" customWidth="1"/>
    <col min="13336" max="13336" width="13.28515625" style="102" customWidth="1"/>
    <col min="13337" max="13568" width="8.85546875" style="102"/>
    <col min="13569" max="13569" width="6.42578125" style="102" customWidth="1"/>
    <col min="13570" max="13570" width="66.42578125" style="102" customWidth="1"/>
    <col min="13571" max="13571" width="26.85546875" style="102" customWidth="1"/>
    <col min="13572" max="13572" width="21.7109375" style="102" customWidth="1"/>
    <col min="13573" max="13573" width="40.28515625" style="102" customWidth="1"/>
    <col min="13574" max="13576" width="19.85546875" style="102" customWidth="1"/>
    <col min="13577" max="13577" width="17.42578125" style="102" customWidth="1"/>
    <col min="13578" max="13587" width="8.85546875" style="102" customWidth="1"/>
    <col min="13588" max="13588" width="12.28515625" style="102" customWidth="1"/>
    <col min="13589" max="13589" width="5.5703125" style="102" customWidth="1"/>
    <col min="13590" max="13590" width="12.28515625" style="102" customWidth="1"/>
    <col min="13591" max="13591" width="6" style="102" customWidth="1"/>
    <col min="13592" max="13592" width="13.28515625" style="102" customWidth="1"/>
    <col min="13593" max="13824" width="8.85546875" style="102"/>
    <col min="13825" max="13825" width="6.42578125" style="102" customWidth="1"/>
    <col min="13826" max="13826" width="66.42578125" style="102" customWidth="1"/>
    <col min="13827" max="13827" width="26.85546875" style="102" customWidth="1"/>
    <col min="13828" max="13828" width="21.7109375" style="102" customWidth="1"/>
    <col min="13829" max="13829" width="40.28515625" style="102" customWidth="1"/>
    <col min="13830" max="13832" width="19.85546875" style="102" customWidth="1"/>
    <col min="13833" max="13833" width="17.42578125" style="102" customWidth="1"/>
    <col min="13834" max="13843" width="8.85546875" style="102" customWidth="1"/>
    <col min="13844" max="13844" width="12.28515625" style="102" customWidth="1"/>
    <col min="13845" max="13845" width="5.5703125" style="102" customWidth="1"/>
    <col min="13846" max="13846" width="12.28515625" style="102" customWidth="1"/>
    <col min="13847" max="13847" width="6" style="102" customWidth="1"/>
    <col min="13848" max="13848" width="13.28515625" style="102" customWidth="1"/>
    <col min="13849" max="14080" width="8.85546875" style="102"/>
    <col min="14081" max="14081" width="6.42578125" style="102" customWidth="1"/>
    <col min="14082" max="14082" width="66.42578125" style="102" customWidth="1"/>
    <col min="14083" max="14083" width="26.85546875" style="102" customWidth="1"/>
    <col min="14084" max="14084" width="21.7109375" style="102" customWidth="1"/>
    <col min="14085" max="14085" width="40.28515625" style="102" customWidth="1"/>
    <col min="14086" max="14088" width="19.85546875" style="102" customWidth="1"/>
    <col min="14089" max="14089" width="17.42578125" style="102" customWidth="1"/>
    <col min="14090" max="14099" width="8.85546875" style="102" customWidth="1"/>
    <col min="14100" max="14100" width="12.28515625" style="102" customWidth="1"/>
    <col min="14101" max="14101" width="5.5703125" style="102" customWidth="1"/>
    <col min="14102" max="14102" width="12.28515625" style="102" customWidth="1"/>
    <col min="14103" max="14103" width="6" style="102" customWidth="1"/>
    <col min="14104" max="14104" width="13.28515625" style="102" customWidth="1"/>
    <col min="14105" max="14336" width="8.85546875" style="102"/>
    <col min="14337" max="14337" width="6.42578125" style="102" customWidth="1"/>
    <col min="14338" max="14338" width="66.42578125" style="102" customWidth="1"/>
    <col min="14339" max="14339" width="26.85546875" style="102" customWidth="1"/>
    <col min="14340" max="14340" width="21.7109375" style="102" customWidth="1"/>
    <col min="14341" max="14341" width="40.28515625" style="102" customWidth="1"/>
    <col min="14342" max="14344" width="19.85546875" style="102" customWidth="1"/>
    <col min="14345" max="14345" width="17.42578125" style="102" customWidth="1"/>
    <col min="14346" max="14355" width="8.85546875" style="102" customWidth="1"/>
    <col min="14356" max="14356" width="12.28515625" style="102" customWidth="1"/>
    <col min="14357" max="14357" width="5.5703125" style="102" customWidth="1"/>
    <col min="14358" max="14358" width="12.28515625" style="102" customWidth="1"/>
    <col min="14359" max="14359" width="6" style="102" customWidth="1"/>
    <col min="14360" max="14360" width="13.28515625" style="102" customWidth="1"/>
    <col min="14361" max="14592" width="8.85546875" style="102"/>
    <col min="14593" max="14593" width="6.42578125" style="102" customWidth="1"/>
    <col min="14594" max="14594" width="66.42578125" style="102" customWidth="1"/>
    <col min="14595" max="14595" width="26.85546875" style="102" customWidth="1"/>
    <col min="14596" max="14596" width="21.7109375" style="102" customWidth="1"/>
    <col min="14597" max="14597" width="40.28515625" style="102" customWidth="1"/>
    <col min="14598" max="14600" width="19.85546875" style="102" customWidth="1"/>
    <col min="14601" max="14601" width="17.42578125" style="102" customWidth="1"/>
    <col min="14602" max="14611" width="8.85546875" style="102" customWidth="1"/>
    <col min="14612" max="14612" width="12.28515625" style="102" customWidth="1"/>
    <col min="14613" max="14613" width="5.5703125" style="102" customWidth="1"/>
    <col min="14614" max="14614" width="12.28515625" style="102" customWidth="1"/>
    <col min="14615" max="14615" width="6" style="102" customWidth="1"/>
    <col min="14616" max="14616" width="13.28515625" style="102" customWidth="1"/>
    <col min="14617" max="14848" width="8.85546875" style="102"/>
    <col min="14849" max="14849" width="6.42578125" style="102" customWidth="1"/>
    <col min="14850" max="14850" width="66.42578125" style="102" customWidth="1"/>
    <col min="14851" max="14851" width="26.85546875" style="102" customWidth="1"/>
    <col min="14852" max="14852" width="21.7109375" style="102" customWidth="1"/>
    <col min="14853" max="14853" width="40.28515625" style="102" customWidth="1"/>
    <col min="14854" max="14856" width="19.85546875" style="102" customWidth="1"/>
    <col min="14857" max="14857" width="17.42578125" style="102" customWidth="1"/>
    <col min="14858" max="14867" width="8.85546875" style="102" customWidth="1"/>
    <col min="14868" max="14868" width="12.28515625" style="102" customWidth="1"/>
    <col min="14869" max="14869" width="5.5703125" style="102" customWidth="1"/>
    <col min="14870" max="14870" width="12.28515625" style="102" customWidth="1"/>
    <col min="14871" max="14871" width="6" style="102" customWidth="1"/>
    <col min="14872" max="14872" width="13.28515625" style="102" customWidth="1"/>
    <col min="14873" max="15104" width="8.85546875" style="102"/>
    <col min="15105" max="15105" width="6.42578125" style="102" customWidth="1"/>
    <col min="15106" max="15106" width="66.42578125" style="102" customWidth="1"/>
    <col min="15107" max="15107" width="26.85546875" style="102" customWidth="1"/>
    <col min="15108" max="15108" width="21.7109375" style="102" customWidth="1"/>
    <col min="15109" max="15109" width="40.28515625" style="102" customWidth="1"/>
    <col min="15110" max="15112" width="19.85546875" style="102" customWidth="1"/>
    <col min="15113" max="15113" width="17.42578125" style="102" customWidth="1"/>
    <col min="15114" max="15123" width="8.85546875" style="102" customWidth="1"/>
    <col min="15124" max="15124" width="12.28515625" style="102" customWidth="1"/>
    <col min="15125" max="15125" width="5.5703125" style="102" customWidth="1"/>
    <col min="15126" max="15126" width="12.28515625" style="102" customWidth="1"/>
    <col min="15127" max="15127" width="6" style="102" customWidth="1"/>
    <col min="15128" max="15128" width="13.28515625" style="102" customWidth="1"/>
    <col min="15129" max="15360" width="8.85546875" style="102"/>
    <col min="15361" max="15361" width="6.42578125" style="102" customWidth="1"/>
    <col min="15362" max="15362" width="66.42578125" style="102" customWidth="1"/>
    <col min="15363" max="15363" width="26.85546875" style="102" customWidth="1"/>
    <col min="15364" max="15364" width="21.7109375" style="102" customWidth="1"/>
    <col min="15365" max="15365" width="40.28515625" style="102" customWidth="1"/>
    <col min="15366" max="15368" width="19.85546875" style="102" customWidth="1"/>
    <col min="15369" max="15369" width="17.42578125" style="102" customWidth="1"/>
    <col min="15370" max="15379" width="8.85546875" style="102" customWidth="1"/>
    <col min="15380" max="15380" width="12.28515625" style="102" customWidth="1"/>
    <col min="15381" max="15381" width="5.5703125" style="102" customWidth="1"/>
    <col min="15382" max="15382" width="12.28515625" style="102" customWidth="1"/>
    <col min="15383" max="15383" width="6" style="102" customWidth="1"/>
    <col min="15384" max="15384" width="13.28515625" style="102" customWidth="1"/>
    <col min="15385" max="15616" width="8.85546875" style="102"/>
    <col min="15617" max="15617" width="6.42578125" style="102" customWidth="1"/>
    <col min="15618" max="15618" width="66.42578125" style="102" customWidth="1"/>
    <col min="15619" max="15619" width="26.85546875" style="102" customWidth="1"/>
    <col min="15620" max="15620" width="21.7109375" style="102" customWidth="1"/>
    <col min="15621" max="15621" width="40.28515625" style="102" customWidth="1"/>
    <col min="15622" max="15624" width="19.85546875" style="102" customWidth="1"/>
    <col min="15625" max="15625" width="17.42578125" style="102" customWidth="1"/>
    <col min="15626" max="15635" width="8.85546875" style="102" customWidth="1"/>
    <col min="15636" max="15636" width="12.28515625" style="102" customWidth="1"/>
    <col min="15637" max="15637" width="5.5703125" style="102" customWidth="1"/>
    <col min="15638" max="15638" width="12.28515625" style="102" customWidth="1"/>
    <col min="15639" max="15639" width="6" style="102" customWidth="1"/>
    <col min="15640" max="15640" width="13.28515625" style="102" customWidth="1"/>
    <col min="15641" max="15872" width="8.85546875" style="102"/>
    <col min="15873" max="15873" width="6.42578125" style="102" customWidth="1"/>
    <col min="15874" max="15874" width="66.42578125" style="102" customWidth="1"/>
    <col min="15875" max="15875" width="26.85546875" style="102" customWidth="1"/>
    <col min="15876" max="15876" width="21.7109375" style="102" customWidth="1"/>
    <col min="15877" max="15877" width="40.28515625" style="102" customWidth="1"/>
    <col min="15878" max="15880" width="19.85546875" style="102" customWidth="1"/>
    <col min="15881" max="15881" width="17.42578125" style="102" customWidth="1"/>
    <col min="15882" max="15891" width="8.85546875" style="102" customWidth="1"/>
    <col min="15892" max="15892" width="12.28515625" style="102" customWidth="1"/>
    <col min="15893" max="15893" width="5.5703125" style="102" customWidth="1"/>
    <col min="15894" max="15894" width="12.28515625" style="102" customWidth="1"/>
    <col min="15895" max="15895" width="6" style="102" customWidth="1"/>
    <col min="15896" max="15896" width="13.28515625" style="102" customWidth="1"/>
    <col min="15897" max="16128" width="8.85546875" style="102"/>
    <col min="16129" max="16129" width="6.42578125" style="102" customWidth="1"/>
    <col min="16130" max="16130" width="66.42578125" style="102" customWidth="1"/>
    <col min="16131" max="16131" width="26.85546875" style="102" customWidth="1"/>
    <col min="16132" max="16132" width="21.7109375" style="102" customWidth="1"/>
    <col min="16133" max="16133" width="40.28515625" style="102" customWidth="1"/>
    <col min="16134" max="16136" width="19.85546875" style="102" customWidth="1"/>
    <col min="16137" max="16137" width="17.42578125" style="102" customWidth="1"/>
    <col min="16138" max="16147" width="8.85546875" style="102" customWidth="1"/>
    <col min="16148" max="16148" width="12.28515625" style="102" customWidth="1"/>
    <col min="16149" max="16149" width="5.5703125" style="102" customWidth="1"/>
    <col min="16150" max="16150" width="12.28515625" style="102" customWidth="1"/>
    <col min="16151" max="16151" width="6" style="102" customWidth="1"/>
    <col min="16152" max="16152" width="13.28515625" style="102" customWidth="1"/>
    <col min="16153" max="16384" width="8.85546875" style="102"/>
  </cols>
  <sheetData>
    <row r="1" spans="1:24" x14ac:dyDescent="0.3">
      <c r="E1" s="372" t="s">
        <v>520</v>
      </c>
    </row>
    <row r="3" spans="1:24" x14ac:dyDescent="0.3">
      <c r="A3" s="1197" t="s">
        <v>637</v>
      </c>
      <c r="B3" s="1197"/>
      <c r="C3" s="1197"/>
      <c r="D3" s="1197"/>
      <c r="E3" s="1197"/>
    </row>
    <row r="4" spans="1:24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24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24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24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24" x14ac:dyDescent="0.3">
      <c r="A8" s="195"/>
    </row>
    <row r="9" spans="1:24" s="153" customFormat="1" ht="56.25" customHeight="1" x14ac:dyDescent="0.3">
      <c r="A9" s="196" t="s">
        <v>351</v>
      </c>
      <c r="B9" s="196" t="s">
        <v>0</v>
      </c>
      <c r="C9" s="197" t="s">
        <v>426</v>
      </c>
      <c r="D9" s="197" t="s">
        <v>427</v>
      </c>
      <c r="E9" s="197" t="s">
        <v>428</v>
      </c>
      <c r="F9" s="198"/>
      <c r="G9" s="198"/>
      <c r="H9" s="198"/>
    </row>
    <row r="10" spans="1:24" ht="16.5" customHeight="1" x14ac:dyDescent="0.3">
      <c r="A10" s="199">
        <v>1</v>
      </c>
      <c r="B10" s="199">
        <v>2</v>
      </c>
      <c r="C10" s="199">
        <v>3</v>
      </c>
      <c r="D10" s="199">
        <v>4</v>
      </c>
      <c r="E10" s="199">
        <v>5</v>
      </c>
      <c r="F10" s="445" t="s">
        <v>429</v>
      </c>
      <c r="G10" s="445" t="s">
        <v>371</v>
      </c>
      <c r="H10" s="445" t="s">
        <v>372</v>
      </c>
      <c r="T10" s="173"/>
      <c r="U10" s="173"/>
      <c r="V10" s="173"/>
      <c r="W10" s="173"/>
      <c r="X10" s="185"/>
    </row>
    <row r="11" spans="1:24" ht="24" customHeight="1" x14ac:dyDescent="0.3">
      <c r="A11" s="200">
        <v>1</v>
      </c>
      <c r="B11" s="201" t="s">
        <v>430</v>
      </c>
      <c r="C11" s="202">
        <f>E11/D11</f>
        <v>24354.773869346736</v>
      </c>
      <c r="D11" s="203">
        <v>9.9499999999999993</v>
      </c>
      <c r="E11" s="203">
        <v>242330</v>
      </c>
      <c r="F11" s="468"/>
      <c r="G11" s="444"/>
      <c r="H11" s="462">
        <f>E11-G11</f>
        <v>242330</v>
      </c>
      <c r="T11" s="176"/>
      <c r="U11" s="173"/>
      <c r="V11" s="176"/>
      <c r="W11" s="173"/>
      <c r="X11" s="204"/>
    </row>
    <row r="12" spans="1:24" ht="23.25" customHeight="1" x14ac:dyDescent="0.3">
      <c r="A12" s="200">
        <v>2</v>
      </c>
      <c r="B12" s="201" t="s">
        <v>431</v>
      </c>
      <c r="C12" s="202">
        <f t="shared" ref="C12:C18" si="0">E12/D12</f>
        <v>934.65990744250564</v>
      </c>
      <c r="D12" s="203">
        <v>2400.67</v>
      </c>
      <c r="E12" s="203">
        <v>2243810</v>
      </c>
      <c r="F12" s="468"/>
      <c r="G12" s="444"/>
      <c r="H12" s="462">
        <f t="shared" ref="H12:H18" si="1">E12-G12</f>
        <v>2243810</v>
      </c>
    </row>
    <row r="13" spans="1:24" ht="26.25" hidden="1" customHeight="1" x14ac:dyDescent="0.3">
      <c r="A13" s="200">
        <v>3</v>
      </c>
      <c r="B13" s="201" t="s">
        <v>432</v>
      </c>
      <c r="C13" s="202">
        <f t="shared" si="0"/>
        <v>0</v>
      </c>
      <c r="D13" s="203">
        <v>2400.67</v>
      </c>
      <c r="E13" s="203"/>
      <c r="F13" s="468"/>
      <c r="G13" s="444"/>
      <c r="H13" s="462">
        <f t="shared" si="1"/>
        <v>0</v>
      </c>
    </row>
    <row r="14" spans="1:24" ht="26.25" customHeight="1" x14ac:dyDescent="0.3">
      <c r="A14" s="200">
        <v>3</v>
      </c>
      <c r="B14" s="201" t="s">
        <v>433</v>
      </c>
      <c r="C14" s="202">
        <f t="shared" si="0"/>
        <v>1650.750750750751</v>
      </c>
      <c r="D14" s="203">
        <v>33.299999999999997</v>
      </c>
      <c r="E14" s="203">
        <v>54970</v>
      </c>
      <c r="F14" s="468"/>
      <c r="G14" s="444"/>
      <c r="H14" s="462">
        <f t="shared" si="1"/>
        <v>54970</v>
      </c>
    </row>
    <row r="15" spans="1:24" ht="26.25" hidden="1" customHeight="1" x14ac:dyDescent="0.3">
      <c r="A15" s="200">
        <v>5</v>
      </c>
      <c r="B15" s="201" t="s">
        <v>434</v>
      </c>
      <c r="C15" s="202">
        <f t="shared" si="0"/>
        <v>0</v>
      </c>
      <c r="D15" s="203">
        <v>33.299999999999997</v>
      </c>
      <c r="E15" s="203"/>
      <c r="F15" s="468"/>
      <c r="G15" s="444"/>
      <c r="H15" s="462">
        <f t="shared" si="1"/>
        <v>0</v>
      </c>
    </row>
    <row r="16" spans="1:24" ht="26.25" hidden="1" customHeight="1" x14ac:dyDescent="0.3">
      <c r="A16" s="200">
        <v>6</v>
      </c>
      <c r="B16" s="201" t="s">
        <v>435</v>
      </c>
      <c r="C16" s="202">
        <f t="shared" si="0"/>
        <v>0</v>
      </c>
      <c r="D16" s="203">
        <v>47.5</v>
      </c>
      <c r="E16" s="203"/>
      <c r="F16" s="468"/>
      <c r="G16" s="444"/>
      <c r="H16" s="462">
        <f t="shared" si="1"/>
        <v>0</v>
      </c>
    </row>
    <row r="17" spans="1:9" ht="26.25" hidden="1" customHeight="1" x14ac:dyDescent="0.3">
      <c r="A17" s="200">
        <v>7</v>
      </c>
      <c r="B17" s="201" t="s">
        <v>437</v>
      </c>
      <c r="C17" s="202">
        <f t="shared" si="0"/>
        <v>0</v>
      </c>
      <c r="D17" s="203">
        <v>7849.45</v>
      </c>
      <c r="E17" s="605"/>
      <c r="F17" s="468"/>
      <c r="G17" s="444"/>
      <c r="H17" s="462">
        <f t="shared" si="1"/>
        <v>0</v>
      </c>
    </row>
    <row r="18" spans="1:9" ht="26.25" customHeight="1" x14ac:dyDescent="0.3">
      <c r="A18" s="200">
        <v>4</v>
      </c>
      <c r="B18" s="201" t="s">
        <v>436</v>
      </c>
      <c r="C18" s="202">
        <f t="shared" si="0"/>
        <v>4.7027027027027026</v>
      </c>
      <c r="D18" s="203">
        <v>1480</v>
      </c>
      <c r="E18" s="203">
        <v>6960</v>
      </c>
      <c r="F18" s="468"/>
      <c r="G18" s="444"/>
      <c r="H18" s="462">
        <f t="shared" si="1"/>
        <v>6960</v>
      </c>
    </row>
    <row r="19" spans="1:9" ht="26.25" hidden="1" customHeight="1" x14ac:dyDescent="0.3">
      <c r="A19" s="200"/>
      <c r="B19" s="201"/>
      <c r="C19" s="200"/>
      <c r="D19" s="203"/>
      <c r="E19" s="203"/>
      <c r="F19" s="113"/>
      <c r="G19" s="113"/>
      <c r="H19" s="113"/>
    </row>
    <row r="20" spans="1:9" x14ac:dyDescent="0.3">
      <c r="A20" s="200"/>
      <c r="B20" s="201"/>
      <c r="C20" s="200"/>
      <c r="D20" s="203"/>
      <c r="E20" s="203" t="str">
        <f>IF(C20*D20=0," ",C20*D20)</f>
        <v xml:space="preserve"> </v>
      </c>
      <c r="F20" s="113"/>
      <c r="G20" s="113"/>
      <c r="H20" s="113"/>
    </row>
    <row r="21" spans="1:9" s="209" customFormat="1" ht="22.15" customHeight="1" x14ac:dyDescent="0.3">
      <c r="A21" s="205"/>
      <c r="B21" s="206" t="s">
        <v>364</v>
      </c>
      <c r="C21" s="207" t="s">
        <v>374</v>
      </c>
      <c r="D21" s="207" t="s">
        <v>374</v>
      </c>
      <c r="E21" s="208">
        <f>SUM(E11:E20)</f>
        <v>2548070</v>
      </c>
      <c r="F21" s="470" t="s">
        <v>438</v>
      </c>
      <c r="G21" s="461">
        <f>SUM(G11:G20)</f>
        <v>0</v>
      </c>
      <c r="H21" s="461">
        <f>SUM(H11:H20)</f>
        <v>2548070</v>
      </c>
    </row>
    <row r="22" spans="1:9" s="153" customFormat="1" ht="22.15" customHeight="1" x14ac:dyDescent="0.3">
      <c r="A22" s="210"/>
      <c r="B22" s="211"/>
      <c r="C22" s="172"/>
      <c r="D22" s="172"/>
      <c r="E22" s="212"/>
      <c r="F22" s="464"/>
      <c r="G22" s="543"/>
      <c r="H22" s="543"/>
    </row>
    <row r="23" spans="1:9" s="84" customFormat="1" ht="23.25" customHeight="1" x14ac:dyDescent="0.25">
      <c r="A23" s="97" t="s">
        <v>541</v>
      </c>
      <c r="C23" s="378"/>
      <c r="E23" s="604" t="s">
        <v>694</v>
      </c>
      <c r="I23" s="415"/>
    </row>
    <row r="24" spans="1:9" s="389" customFormat="1" ht="12.75" x14ac:dyDescent="0.25">
      <c r="C24" s="391" t="s">
        <v>171</v>
      </c>
      <c r="E24" s="391" t="s">
        <v>172</v>
      </c>
      <c r="I24" s="393"/>
    </row>
    <row r="25" spans="1:9" s="82" customFormat="1" ht="15.75" x14ac:dyDescent="0.25">
      <c r="I25" s="392"/>
    </row>
    <row r="26" spans="1:9" s="84" customFormat="1" ht="23.25" customHeight="1" x14ac:dyDescent="0.25">
      <c r="A26" s="97" t="s">
        <v>173</v>
      </c>
      <c r="C26" s="378"/>
      <c r="E26" s="714" t="s">
        <v>742</v>
      </c>
      <c r="I26" s="415"/>
    </row>
    <row r="27" spans="1:9" s="389" customFormat="1" ht="12.75" x14ac:dyDescent="0.25">
      <c r="C27" s="391" t="s">
        <v>171</v>
      </c>
      <c r="E27" s="391" t="s">
        <v>172</v>
      </c>
      <c r="I27" s="393"/>
    </row>
    <row r="29" spans="1:9" s="213" customFormat="1" ht="19.5" x14ac:dyDescent="0.3">
      <c r="F29" s="214"/>
      <c r="G29" s="214"/>
      <c r="H29" s="214"/>
    </row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5" hidden="1" x14ac:dyDescent="0.3"/>
    <row r="76" hidden="1" x14ac:dyDescent="0.3"/>
    <row r="77" hidden="1" x14ac:dyDescent="0.3"/>
  </sheetData>
  <mergeCells count="2">
    <mergeCell ref="A3:E3"/>
    <mergeCell ref="A6:E6"/>
  </mergeCells>
  <pageMargins left="0.31496062992125984" right="0.31496062992125984" top="0.35433070866141736" bottom="0.35433070866141736" header="0.31496062992125984" footer="0.31496062992125984"/>
  <pageSetup paperSize="9" scale="59" orientation="landscape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66"/>
  <sheetViews>
    <sheetView topLeftCell="C18" zoomScaleNormal="100" zoomScaleSheetLayoutView="70" workbookViewId="0">
      <selection activeCell="G26" sqref="G26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16.28515625" style="215" customWidth="1"/>
    <col min="8" max="8" width="15.85546875" style="215" customWidth="1"/>
    <col min="9" max="9" width="17.42578125" style="216" customWidth="1"/>
    <col min="10" max="10" width="13" style="701" customWidth="1"/>
    <col min="11" max="11" width="15.85546875" style="18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  <c r="J3" s="864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x14ac:dyDescent="0.3">
      <c r="A12" s="1206" t="s">
        <v>550</v>
      </c>
      <c r="B12" s="1207"/>
      <c r="C12" s="1207"/>
      <c r="D12" s="1207"/>
      <c r="E12" s="1207"/>
      <c r="F12" s="1208"/>
      <c r="G12" s="468"/>
      <c r="H12" s="444"/>
      <c r="I12" s="462"/>
    </row>
    <row r="13" spans="1:11" s="184" customFormat="1" x14ac:dyDescent="0.3">
      <c r="A13" s="221">
        <v>1</v>
      </c>
      <c r="B13" s="222" t="s">
        <v>442</v>
      </c>
      <c r="C13" s="476" t="s">
        <v>374</v>
      </c>
      <c r="D13" s="477">
        <f>SUM(D15:D35)</f>
        <v>0</v>
      </c>
      <c r="E13" s="473" t="s">
        <v>374</v>
      </c>
      <c r="F13" s="478">
        <f>SUM(F14:F35)</f>
        <v>182624.97</v>
      </c>
      <c r="G13" s="468"/>
      <c r="H13" s="444"/>
      <c r="I13" s="462"/>
      <c r="J13" s="864"/>
    </row>
    <row r="14" spans="1:11" x14ac:dyDescent="0.3">
      <c r="A14" s="191"/>
      <c r="B14" s="190" t="s">
        <v>267</v>
      </c>
      <c r="C14" s="479"/>
      <c r="D14" s="474"/>
      <c r="E14" s="479"/>
      <c r="F14" s="475"/>
      <c r="G14" s="468"/>
      <c r="H14" s="444"/>
      <c r="I14" s="462"/>
      <c r="K14" s="817">
        <f>F14-G14</f>
        <v>0</v>
      </c>
    </row>
    <row r="15" spans="1:11" hidden="1" x14ac:dyDescent="0.3">
      <c r="A15" s="191"/>
      <c r="B15" s="471" t="s">
        <v>554</v>
      </c>
      <c r="C15" s="479"/>
      <c r="D15" s="474"/>
      <c r="E15" s="479"/>
      <c r="F15" s="772">
        <f>24200-16782-5418-2000</f>
        <v>0</v>
      </c>
      <c r="G15" s="468"/>
      <c r="H15" s="444"/>
      <c r="I15" s="462"/>
      <c r="K15" s="817">
        <f t="shared" ref="K15:K78" si="0">F15-G15</f>
        <v>0</v>
      </c>
    </row>
    <row r="16" spans="1:11" x14ac:dyDescent="0.3">
      <c r="A16" s="191"/>
      <c r="B16" s="471" t="s">
        <v>555</v>
      </c>
      <c r="C16" s="479"/>
      <c r="D16" s="474"/>
      <c r="E16" s="479"/>
      <c r="F16" s="475">
        <v>1400</v>
      </c>
      <c r="G16" s="813">
        <v>1400</v>
      </c>
      <c r="H16" s="444"/>
      <c r="I16" s="462">
        <f t="shared" ref="I16:I77" si="1">F16-H16</f>
        <v>1400</v>
      </c>
      <c r="K16" s="817">
        <f t="shared" si="0"/>
        <v>0</v>
      </c>
    </row>
    <row r="17" spans="1:11" x14ac:dyDescent="0.3">
      <c r="A17" s="191"/>
      <c r="B17" s="471" t="s">
        <v>556</v>
      </c>
      <c r="C17" s="479"/>
      <c r="D17" s="474"/>
      <c r="E17" s="479"/>
      <c r="F17" s="475">
        <v>700</v>
      </c>
      <c r="G17" s="813">
        <f>356.72+280</f>
        <v>636.72</v>
      </c>
      <c r="H17" s="444"/>
      <c r="I17" s="462">
        <f t="shared" si="1"/>
        <v>700</v>
      </c>
      <c r="K17" s="817">
        <f t="shared" si="0"/>
        <v>63.279999999999973</v>
      </c>
    </row>
    <row r="18" spans="1:11" x14ac:dyDescent="0.3">
      <c r="A18" s="191"/>
      <c r="B18" s="471" t="s">
        <v>557</v>
      </c>
      <c r="C18" s="479"/>
      <c r="D18" s="474"/>
      <c r="E18" s="479"/>
      <c r="F18" s="475">
        <v>4000</v>
      </c>
      <c r="G18" s="813">
        <v>3960</v>
      </c>
      <c r="H18" s="444">
        <f>440+440+440+440+440</f>
        <v>2200</v>
      </c>
      <c r="I18" s="462">
        <f t="shared" si="1"/>
        <v>1800</v>
      </c>
      <c r="J18" s="867">
        <v>2200</v>
      </c>
      <c r="K18" s="817">
        <f t="shared" si="0"/>
        <v>40</v>
      </c>
    </row>
    <row r="19" spans="1:11" hidden="1" x14ac:dyDescent="0.3">
      <c r="A19" s="191"/>
      <c r="B19" s="471" t="s">
        <v>558</v>
      </c>
      <c r="C19" s="479"/>
      <c r="D19" s="474"/>
      <c r="E19" s="479"/>
      <c r="F19" s="475"/>
      <c r="G19" s="468"/>
      <c r="H19" s="444"/>
      <c r="I19" s="462">
        <f t="shared" si="1"/>
        <v>0</v>
      </c>
      <c r="K19" s="817">
        <f t="shared" si="0"/>
        <v>0</v>
      </c>
    </row>
    <row r="20" spans="1:11" hidden="1" x14ac:dyDescent="0.3">
      <c r="A20" s="191"/>
      <c r="B20" s="471" t="s">
        <v>559</v>
      </c>
      <c r="C20" s="479"/>
      <c r="D20" s="474"/>
      <c r="E20" s="479"/>
      <c r="F20" s="475"/>
      <c r="G20" s="468"/>
      <c r="H20" s="444"/>
      <c r="I20" s="462">
        <f t="shared" si="1"/>
        <v>0</v>
      </c>
      <c r="K20" s="817">
        <f t="shared" si="0"/>
        <v>0</v>
      </c>
    </row>
    <row r="21" spans="1:11" ht="37.5" x14ac:dyDescent="0.3">
      <c r="A21" s="191"/>
      <c r="B21" s="471" t="s">
        <v>560</v>
      </c>
      <c r="C21" s="479"/>
      <c r="D21" s="474"/>
      <c r="E21" s="479"/>
      <c r="F21" s="475">
        <v>25900</v>
      </c>
      <c r="G21" s="814">
        <v>25900</v>
      </c>
      <c r="H21" s="444">
        <f>11100</f>
        <v>11100</v>
      </c>
      <c r="I21" s="462">
        <f t="shared" si="1"/>
        <v>14800</v>
      </c>
      <c r="J21" s="867">
        <v>11100</v>
      </c>
      <c r="K21" s="817">
        <f t="shared" si="0"/>
        <v>0</v>
      </c>
    </row>
    <row r="22" spans="1:11" ht="37.5" x14ac:dyDescent="0.3">
      <c r="A22" s="191"/>
      <c r="B22" s="471" t="s">
        <v>561</v>
      </c>
      <c r="C22" s="479"/>
      <c r="D22" s="474"/>
      <c r="E22" s="479"/>
      <c r="F22" s="772">
        <v>41058.800000000003</v>
      </c>
      <c r="G22" s="813">
        <v>41058.800000000003</v>
      </c>
      <c r="H22" s="444">
        <f>1300+1300+1300+1300+1300+1300+26758.8+1300</f>
        <v>35858.800000000003</v>
      </c>
      <c r="I22" s="462">
        <f t="shared" si="1"/>
        <v>5200</v>
      </c>
      <c r="J22" s="867">
        <v>34558.800000000003</v>
      </c>
      <c r="K22" s="817">
        <f t="shared" si="0"/>
        <v>0</v>
      </c>
    </row>
    <row r="23" spans="1:11" x14ac:dyDescent="0.3">
      <c r="A23" s="191"/>
      <c r="B23" s="471" t="s">
        <v>562</v>
      </c>
      <c r="C23" s="479"/>
      <c r="D23" s="474"/>
      <c r="E23" s="479"/>
      <c r="F23" s="772">
        <f>15000+9000</f>
        <v>24000</v>
      </c>
      <c r="G23" s="816">
        <f>12000+12000</f>
        <v>24000</v>
      </c>
      <c r="H23" s="444">
        <f>2000+2000+2000+2000+2000+2000+2000+2000</f>
        <v>16000</v>
      </c>
      <c r="I23" s="462">
        <f t="shared" si="1"/>
        <v>8000</v>
      </c>
      <c r="J23" s="867">
        <v>14000</v>
      </c>
      <c r="K23" s="817">
        <f t="shared" si="0"/>
        <v>0</v>
      </c>
    </row>
    <row r="24" spans="1:11" hidden="1" x14ac:dyDescent="0.3">
      <c r="A24" s="191"/>
      <c r="B24" s="471" t="s">
        <v>563</v>
      </c>
      <c r="C24" s="479"/>
      <c r="D24" s="474"/>
      <c r="E24" s="479"/>
      <c r="F24" s="772"/>
      <c r="G24" s="468"/>
      <c r="H24" s="444"/>
      <c r="I24" s="462">
        <f t="shared" si="1"/>
        <v>0</v>
      </c>
      <c r="K24" s="817">
        <f t="shared" si="0"/>
        <v>0</v>
      </c>
    </row>
    <row r="25" spans="1:11" hidden="1" x14ac:dyDescent="0.3">
      <c r="A25" s="191"/>
      <c r="B25" s="471" t="s">
        <v>564</v>
      </c>
      <c r="C25" s="479"/>
      <c r="D25" s="474"/>
      <c r="E25" s="479"/>
      <c r="F25" s="772"/>
      <c r="G25" s="468"/>
      <c r="H25" s="444"/>
      <c r="I25" s="462">
        <f t="shared" si="1"/>
        <v>0</v>
      </c>
      <c r="K25" s="817">
        <f t="shared" si="0"/>
        <v>0</v>
      </c>
    </row>
    <row r="26" spans="1:11" x14ac:dyDescent="0.3">
      <c r="A26" s="191"/>
      <c r="B26" s="471" t="s">
        <v>719</v>
      </c>
      <c r="C26" s="479"/>
      <c r="D26" s="474"/>
      <c r="E26" s="479"/>
      <c r="F26" s="772">
        <f>12000-2141.28</f>
        <v>9858.7199999999993</v>
      </c>
      <c r="G26" s="468"/>
      <c r="H26" s="444"/>
      <c r="I26" s="462">
        <f t="shared" si="1"/>
        <v>9858.7199999999993</v>
      </c>
      <c r="K26" s="817">
        <f t="shared" si="0"/>
        <v>9858.7199999999993</v>
      </c>
    </row>
    <row r="27" spans="1:11" ht="37.5" hidden="1" x14ac:dyDescent="0.3">
      <c r="A27" s="191"/>
      <c r="B27" s="471" t="s">
        <v>566</v>
      </c>
      <c r="C27" s="479"/>
      <c r="D27" s="474"/>
      <c r="E27" s="479"/>
      <c r="F27" s="772"/>
      <c r="G27" s="468"/>
      <c r="H27" s="444"/>
      <c r="I27" s="462">
        <f t="shared" si="1"/>
        <v>0</v>
      </c>
      <c r="K27" s="817">
        <f t="shared" si="0"/>
        <v>0</v>
      </c>
    </row>
    <row r="28" spans="1:11" x14ac:dyDescent="0.3">
      <c r="A28" s="191"/>
      <c r="B28" s="471" t="s">
        <v>567</v>
      </c>
      <c r="C28" s="479"/>
      <c r="D28" s="474"/>
      <c r="E28" s="479"/>
      <c r="F28" s="772">
        <f>49209.77-13868.57+29566.25</f>
        <v>64907.45</v>
      </c>
      <c r="G28" s="813">
        <v>35000</v>
      </c>
      <c r="H28" s="444">
        <f>14000+7000+7000+131.43+7000+7000</f>
        <v>42131.43</v>
      </c>
      <c r="I28" s="462">
        <f t="shared" si="1"/>
        <v>22776.019999999997</v>
      </c>
      <c r="J28" s="867">
        <f>14000+21131.43</f>
        <v>35131.43</v>
      </c>
      <c r="K28" s="817">
        <f t="shared" si="0"/>
        <v>29907.449999999997</v>
      </c>
    </row>
    <row r="29" spans="1:11" x14ac:dyDescent="0.3">
      <c r="A29" s="191"/>
      <c r="B29" s="471" t="s">
        <v>568</v>
      </c>
      <c r="C29" s="479"/>
      <c r="D29" s="474"/>
      <c r="E29" s="479"/>
      <c r="F29" s="772">
        <v>10800</v>
      </c>
      <c r="G29" s="813">
        <v>10800</v>
      </c>
      <c r="H29" s="444">
        <f>900+900+900+900+900+900+900+900</f>
        <v>7200</v>
      </c>
      <c r="I29" s="462">
        <f t="shared" si="1"/>
        <v>3600</v>
      </c>
      <c r="J29" s="867">
        <v>6300</v>
      </c>
      <c r="K29" s="817">
        <f t="shared" si="0"/>
        <v>0</v>
      </c>
    </row>
    <row r="30" spans="1:11" ht="20.25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1"/>
        <v>0</v>
      </c>
      <c r="K30" s="817">
        <f t="shared" si="0"/>
        <v>0</v>
      </c>
    </row>
    <row r="31" spans="1:11" ht="20.2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1"/>
        <v>0</v>
      </c>
      <c r="K31" s="817">
        <f t="shared" si="0"/>
        <v>0</v>
      </c>
    </row>
    <row r="32" spans="1:11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1"/>
        <v>0</v>
      </c>
      <c r="K32" s="817">
        <f t="shared" si="0"/>
        <v>0</v>
      </c>
    </row>
    <row r="33" spans="1:11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1"/>
        <v>0</v>
      </c>
      <c r="K33" s="817">
        <f t="shared" si="0"/>
        <v>0</v>
      </c>
    </row>
    <row r="34" spans="1:11" ht="22.5" hidden="1" customHeight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1"/>
        <v>0</v>
      </c>
      <c r="K34" s="817">
        <f t="shared" si="0"/>
        <v>0</v>
      </c>
    </row>
    <row r="35" spans="1:11" hidden="1" x14ac:dyDescent="0.3">
      <c r="A35" s="191"/>
      <c r="B35" s="190"/>
      <c r="C35" s="479"/>
      <c r="D35" s="474"/>
      <c r="E35" s="479"/>
      <c r="F35" s="475"/>
      <c r="G35" s="468"/>
      <c r="H35" s="444"/>
      <c r="I35" s="462">
        <f t="shared" si="1"/>
        <v>0</v>
      </c>
      <c r="K35" s="817">
        <f t="shared" si="0"/>
        <v>0</v>
      </c>
    </row>
    <row r="36" spans="1:11" s="184" customFormat="1" hidden="1" x14ac:dyDescent="0.3">
      <c r="A36" s="221">
        <v>2</v>
      </c>
      <c r="B36" s="222" t="s">
        <v>443</v>
      </c>
      <c r="C36" s="476" t="s">
        <v>374</v>
      </c>
      <c r="D36" s="480">
        <f>SUM(D38:D41)</f>
        <v>0</v>
      </c>
      <c r="E36" s="476" t="s">
        <v>374</v>
      </c>
      <c r="F36" s="481">
        <f>SUM(F37:F41)</f>
        <v>0</v>
      </c>
      <c r="G36" s="468"/>
      <c r="H36" s="444"/>
      <c r="I36" s="462"/>
      <c r="J36" s="864"/>
      <c r="K36" s="817">
        <f t="shared" si="0"/>
        <v>0</v>
      </c>
    </row>
    <row r="37" spans="1:11" hidden="1" x14ac:dyDescent="0.3">
      <c r="A37" s="191"/>
      <c r="B37" s="190" t="s">
        <v>267</v>
      </c>
      <c r="C37" s="479"/>
      <c r="D37" s="474"/>
      <c r="E37" s="479"/>
      <c r="F37" s="475"/>
      <c r="G37" s="468"/>
      <c r="H37" s="444"/>
      <c r="I37" s="462">
        <f t="shared" si="1"/>
        <v>0</v>
      </c>
      <c r="K37" s="817">
        <f t="shared" si="0"/>
        <v>0</v>
      </c>
    </row>
    <row r="38" spans="1:11" ht="21" hidden="1" customHeight="1" x14ac:dyDescent="0.3">
      <c r="A38" s="191"/>
      <c r="B38" s="190"/>
      <c r="C38" s="479"/>
      <c r="D38" s="474" t="s">
        <v>444</v>
      </c>
      <c r="E38" s="479"/>
      <c r="F38" s="475"/>
      <c r="G38" s="468"/>
      <c r="H38" s="444"/>
      <c r="I38" s="462">
        <f t="shared" si="1"/>
        <v>0</v>
      </c>
      <c r="K38" s="817">
        <f t="shared" si="0"/>
        <v>0</v>
      </c>
    </row>
    <row r="39" spans="1:11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1"/>
        <v>0</v>
      </c>
      <c r="K39" s="817">
        <f t="shared" si="0"/>
        <v>0</v>
      </c>
    </row>
    <row r="40" spans="1:11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1"/>
        <v>0</v>
      </c>
      <c r="K40" s="817">
        <f t="shared" si="0"/>
        <v>0</v>
      </c>
    </row>
    <row r="41" spans="1:11" hidden="1" x14ac:dyDescent="0.3">
      <c r="A41" s="191"/>
      <c r="B41" s="190"/>
      <c r="C41" s="479"/>
      <c r="D41" s="474"/>
      <c r="E41" s="479"/>
      <c r="F41" s="475"/>
      <c r="G41" s="468"/>
      <c r="H41" s="444"/>
      <c r="I41" s="462">
        <f t="shared" si="1"/>
        <v>0</v>
      </c>
      <c r="K41" s="817">
        <f t="shared" si="0"/>
        <v>0</v>
      </c>
    </row>
    <row r="42" spans="1:11" s="184" customFormat="1" hidden="1" x14ac:dyDescent="0.3">
      <c r="A42" s="221">
        <v>3</v>
      </c>
      <c r="B42" s="222" t="s">
        <v>445</v>
      </c>
      <c r="C42" s="476" t="s">
        <v>374</v>
      </c>
      <c r="D42" s="480">
        <f>SUM(D44:D58)</f>
        <v>0</v>
      </c>
      <c r="E42" s="476" t="s">
        <v>374</v>
      </c>
      <c r="F42" s="481">
        <f>SUM(F43:F50)</f>
        <v>0</v>
      </c>
      <c r="G42" s="468"/>
      <c r="H42" s="444"/>
      <c r="I42" s="462"/>
      <c r="J42" s="864"/>
      <c r="K42" s="817">
        <f t="shared" si="0"/>
        <v>0</v>
      </c>
    </row>
    <row r="43" spans="1:11" hidden="1" x14ac:dyDescent="0.3">
      <c r="A43" s="191"/>
      <c r="B43" s="190" t="s">
        <v>267</v>
      </c>
      <c r="C43" s="479"/>
      <c r="D43" s="474"/>
      <c r="E43" s="479"/>
      <c r="F43" s="475"/>
      <c r="G43" s="468"/>
      <c r="H43" s="444"/>
      <c r="I43" s="462">
        <f t="shared" si="1"/>
        <v>0</v>
      </c>
      <c r="K43" s="817">
        <f t="shared" si="0"/>
        <v>0</v>
      </c>
    </row>
    <row r="44" spans="1:11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1"/>
        <v>0</v>
      </c>
      <c r="K44" s="817">
        <f t="shared" si="0"/>
        <v>0</v>
      </c>
    </row>
    <row r="45" spans="1:11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1"/>
        <v>0</v>
      </c>
      <c r="K45" s="817">
        <f t="shared" si="0"/>
        <v>0</v>
      </c>
    </row>
    <row r="46" spans="1:11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1"/>
        <v>0</v>
      </c>
      <c r="K46" s="817">
        <f t="shared" si="0"/>
        <v>0</v>
      </c>
    </row>
    <row r="47" spans="1:11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1"/>
        <v>0</v>
      </c>
      <c r="K47" s="817">
        <f t="shared" si="0"/>
        <v>0</v>
      </c>
    </row>
    <row r="48" spans="1:11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1"/>
        <v>0</v>
      </c>
      <c r="K48" s="817">
        <f t="shared" si="0"/>
        <v>0</v>
      </c>
    </row>
    <row r="49" spans="1:11" ht="23.45" hidden="1" customHeight="1" x14ac:dyDescent="0.3">
      <c r="A49" s="191"/>
      <c r="B49" s="225"/>
      <c r="C49" s="479"/>
      <c r="D49" s="474"/>
      <c r="E49" s="479"/>
      <c r="F49" s="475"/>
      <c r="G49" s="468"/>
      <c r="H49" s="444"/>
      <c r="I49" s="462">
        <f t="shared" si="1"/>
        <v>0</v>
      </c>
      <c r="K49" s="817">
        <f t="shared" si="0"/>
        <v>0</v>
      </c>
    </row>
    <row r="50" spans="1:11" ht="24" customHeight="1" x14ac:dyDescent="0.3">
      <c r="A50" s="191"/>
      <c r="B50" s="226"/>
      <c r="C50" s="479"/>
      <c r="D50" s="474"/>
      <c r="E50" s="479"/>
      <c r="F50" s="475"/>
      <c r="G50" s="468"/>
      <c r="H50" s="444"/>
      <c r="I50" s="462">
        <f t="shared" si="1"/>
        <v>0</v>
      </c>
      <c r="K50" s="817">
        <f t="shared" si="0"/>
        <v>0</v>
      </c>
    </row>
    <row r="51" spans="1:11" s="184" customFormat="1" ht="20.25" customHeight="1" x14ac:dyDescent="0.3">
      <c r="A51" s="221">
        <v>2</v>
      </c>
      <c r="B51" s="221" t="s">
        <v>446</v>
      </c>
      <c r="C51" s="476" t="s">
        <v>374</v>
      </c>
      <c r="D51" s="480">
        <f>SUM(D58:D58)</f>
        <v>0</v>
      </c>
      <c r="E51" s="476" t="s">
        <v>374</v>
      </c>
      <c r="F51" s="481">
        <f>SUM(F52:F58)</f>
        <v>24000</v>
      </c>
      <c r="G51" s="468"/>
      <c r="H51" s="444"/>
      <c r="I51" s="462"/>
      <c r="J51" s="864"/>
      <c r="K51" s="817">
        <f t="shared" si="0"/>
        <v>24000</v>
      </c>
    </row>
    <row r="52" spans="1:11" x14ac:dyDescent="0.3">
      <c r="A52" s="191"/>
      <c r="B52" s="225" t="s">
        <v>267</v>
      </c>
      <c r="C52" s="479"/>
      <c r="D52" s="474"/>
      <c r="E52" s="479"/>
      <c r="F52" s="475"/>
      <c r="G52" s="468"/>
      <c r="H52" s="444"/>
      <c r="I52" s="462">
        <f t="shared" si="1"/>
        <v>0</v>
      </c>
      <c r="K52" s="817">
        <f t="shared" si="0"/>
        <v>0</v>
      </c>
    </row>
    <row r="53" spans="1:11" x14ac:dyDescent="0.3">
      <c r="A53" s="191"/>
      <c r="B53" s="472" t="s">
        <v>569</v>
      </c>
      <c r="C53" s="479"/>
      <c r="D53" s="474"/>
      <c r="E53" s="479"/>
      <c r="F53" s="475">
        <v>24000</v>
      </c>
      <c r="G53" s="468">
        <f>24000</f>
        <v>24000</v>
      </c>
      <c r="H53" s="444">
        <f>24000</f>
        <v>24000</v>
      </c>
      <c r="I53" s="462">
        <f t="shared" si="1"/>
        <v>0</v>
      </c>
      <c r="K53" s="817">
        <f t="shared" si="0"/>
        <v>0</v>
      </c>
    </row>
    <row r="54" spans="1:11" x14ac:dyDescent="0.3">
      <c r="A54" s="191"/>
      <c r="B54" s="225"/>
      <c r="C54" s="479"/>
      <c r="D54" s="474"/>
      <c r="E54" s="479"/>
      <c r="F54" s="772"/>
      <c r="G54" s="468"/>
      <c r="H54" s="444"/>
      <c r="I54" s="462">
        <f t="shared" si="1"/>
        <v>0</v>
      </c>
      <c r="K54" s="817">
        <f t="shared" si="0"/>
        <v>0</v>
      </c>
    </row>
    <row r="55" spans="1:11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1"/>
        <v>0</v>
      </c>
      <c r="K55" s="817">
        <f t="shared" si="0"/>
        <v>0</v>
      </c>
    </row>
    <row r="56" spans="1:11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1"/>
        <v>0</v>
      </c>
      <c r="K56" s="817">
        <f t="shared" si="0"/>
        <v>0</v>
      </c>
    </row>
    <row r="57" spans="1:11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1"/>
        <v>0</v>
      </c>
      <c r="K57" s="817">
        <f t="shared" si="0"/>
        <v>0</v>
      </c>
    </row>
    <row r="58" spans="1:11" hidden="1" x14ac:dyDescent="0.3">
      <c r="A58" s="191"/>
      <c r="B58" s="225"/>
      <c r="C58" s="479"/>
      <c r="D58" s="474"/>
      <c r="E58" s="479"/>
      <c r="F58" s="475"/>
      <c r="G58" s="468"/>
      <c r="H58" s="444"/>
      <c r="I58" s="462">
        <f t="shared" si="1"/>
        <v>0</v>
      </c>
      <c r="K58" s="817">
        <f t="shared" si="0"/>
        <v>0</v>
      </c>
    </row>
    <row r="59" spans="1:11" x14ac:dyDescent="0.3">
      <c r="A59" s="221">
        <v>3</v>
      </c>
      <c r="B59" s="221" t="s">
        <v>447</v>
      </c>
      <c r="C59" s="476" t="s">
        <v>374</v>
      </c>
      <c r="D59" s="480">
        <f>SUM(D60:D82)</f>
        <v>0</v>
      </c>
      <c r="E59" s="476" t="s">
        <v>374</v>
      </c>
      <c r="F59" s="481">
        <f>SUM(F60:F82)</f>
        <v>4000</v>
      </c>
      <c r="G59" s="468"/>
      <c r="H59" s="444"/>
      <c r="I59" s="462"/>
      <c r="K59" s="817">
        <f t="shared" si="0"/>
        <v>4000</v>
      </c>
    </row>
    <row r="60" spans="1:11" x14ac:dyDescent="0.3">
      <c r="A60" s="227"/>
      <c r="B60" s="228" t="s">
        <v>267</v>
      </c>
      <c r="C60" s="479"/>
      <c r="D60" s="474"/>
      <c r="E60" s="479"/>
      <c r="F60" s="475"/>
      <c r="G60" s="468"/>
      <c r="H60" s="444"/>
      <c r="I60" s="462">
        <f t="shared" si="1"/>
        <v>0</v>
      </c>
      <c r="K60" s="817">
        <f t="shared" si="0"/>
        <v>0</v>
      </c>
    </row>
    <row r="61" spans="1:11" hidden="1" x14ac:dyDescent="0.3">
      <c r="A61" s="191"/>
      <c r="B61" s="471" t="s">
        <v>570</v>
      </c>
      <c r="C61" s="479"/>
      <c r="D61" s="474"/>
      <c r="E61" s="479"/>
      <c r="F61" s="475"/>
      <c r="G61" s="468"/>
      <c r="H61" s="444"/>
      <c r="I61" s="462">
        <f t="shared" si="1"/>
        <v>0</v>
      </c>
      <c r="K61" s="817">
        <f t="shared" si="0"/>
        <v>0</v>
      </c>
    </row>
    <row r="62" spans="1:11" hidden="1" x14ac:dyDescent="0.3">
      <c r="A62" s="191"/>
      <c r="B62" s="471" t="s">
        <v>571</v>
      </c>
      <c r="C62" s="479"/>
      <c r="D62" s="474"/>
      <c r="E62" s="479"/>
      <c r="F62" s="475"/>
      <c r="G62" s="468"/>
      <c r="H62" s="444"/>
      <c r="I62" s="462">
        <f t="shared" si="1"/>
        <v>0</v>
      </c>
      <c r="K62" s="817">
        <f t="shared" si="0"/>
        <v>0</v>
      </c>
    </row>
    <row r="63" spans="1:11" x14ac:dyDescent="0.3">
      <c r="A63" s="191"/>
      <c r="B63" s="471" t="s">
        <v>572</v>
      </c>
      <c r="C63" s="479"/>
      <c r="D63" s="474"/>
      <c r="E63" s="479"/>
      <c r="F63" s="475"/>
      <c r="G63" s="468"/>
      <c r="H63" s="444"/>
      <c r="I63" s="462">
        <f t="shared" si="1"/>
        <v>0</v>
      </c>
      <c r="K63" s="817">
        <f t="shared" si="0"/>
        <v>0</v>
      </c>
    </row>
    <row r="64" spans="1:11" x14ac:dyDescent="0.3">
      <c r="A64" s="191"/>
      <c r="B64" s="471" t="s">
        <v>573</v>
      </c>
      <c r="C64" s="479"/>
      <c r="D64" s="474"/>
      <c r="E64" s="479"/>
      <c r="F64" s="475">
        <v>4000</v>
      </c>
      <c r="G64" s="813">
        <v>3991.97</v>
      </c>
      <c r="H64" s="444">
        <v>3991.97</v>
      </c>
      <c r="I64" s="462">
        <f t="shared" si="1"/>
        <v>8.0300000000002001</v>
      </c>
      <c r="J64" s="867">
        <v>3991.97</v>
      </c>
      <c r="K64" s="817">
        <f t="shared" si="0"/>
        <v>8.0300000000002001</v>
      </c>
    </row>
    <row r="65" spans="1:11" hidden="1" x14ac:dyDescent="0.3">
      <c r="A65" s="191"/>
      <c r="B65" s="472" t="s">
        <v>574</v>
      </c>
      <c r="C65" s="479"/>
      <c r="D65" s="474"/>
      <c r="E65" s="479"/>
      <c r="F65" s="475"/>
      <c r="G65" s="468"/>
      <c r="H65" s="444"/>
      <c r="I65" s="462">
        <f t="shared" si="1"/>
        <v>0</v>
      </c>
      <c r="K65" s="817">
        <f t="shared" si="0"/>
        <v>0</v>
      </c>
    </row>
    <row r="66" spans="1:11" hidden="1" x14ac:dyDescent="0.3">
      <c r="A66" s="191"/>
      <c r="B66" s="471" t="s">
        <v>575</v>
      </c>
      <c r="C66" s="479"/>
      <c r="D66" s="474"/>
      <c r="E66" s="479"/>
      <c r="F66" s="475"/>
      <c r="G66" s="468"/>
      <c r="H66" s="444"/>
      <c r="I66" s="462">
        <f t="shared" si="1"/>
        <v>0</v>
      </c>
      <c r="K66" s="817">
        <f t="shared" si="0"/>
        <v>0</v>
      </c>
    </row>
    <row r="67" spans="1:11" hidden="1" x14ac:dyDescent="0.3">
      <c r="A67" s="191"/>
      <c r="B67" s="471" t="s">
        <v>579</v>
      </c>
      <c r="C67" s="479"/>
      <c r="D67" s="474"/>
      <c r="E67" s="479"/>
      <c r="F67" s="475"/>
      <c r="G67" s="468"/>
      <c r="H67" s="444"/>
      <c r="I67" s="462"/>
      <c r="K67" s="817">
        <f t="shared" si="0"/>
        <v>0</v>
      </c>
    </row>
    <row r="68" spans="1:11" hidden="1" x14ac:dyDescent="0.3">
      <c r="A68" s="191"/>
      <c r="B68" s="471" t="s">
        <v>576</v>
      </c>
      <c r="C68" s="479"/>
      <c r="D68" s="474"/>
      <c r="E68" s="479"/>
      <c r="F68" s="475"/>
      <c r="G68" s="468"/>
      <c r="H68" s="444"/>
      <c r="I68" s="462">
        <f t="shared" si="1"/>
        <v>0</v>
      </c>
      <c r="K68" s="817">
        <f t="shared" si="0"/>
        <v>0</v>
      </c>
    </row>
    <row r="69" spans="1:11" hidden="1" x14ac:dyDescent="0.3">
      <c r="A69" s="191"/>
      <c r="B69" s="471" t="s">
        <v>577</v>
      </c>
      <c r="C69" s="479"/>
      <c r="D69" s="474"/>
      <c r="E69" s="479"/>
      <c r="F69" s="475"/>
      <c r="G69" s="468"/>
      <c r="H69" s="444"/>
      <c r="I69" s="462">
        <f t="shared" si="1"/>
        <v>0</v>
      </c>
      <c r="K69" s="817">
        <f t="shared" si="0"/>
        <v>0</v>
      </c>
    </row>
    <row r="70" spans="1:11" hidden="1" x14ac:dyDescent="0.3">
      <c r="A70" s="191"/>
      <c r="B70" s="471" t="s">
        <v>578</v>
      </c>
      <c r="C70" s="479"/>
      <c r="D70" s="474"/>
      <c r="E70" s="479"/>
      <c r="F70" s="475"/>
      <c r="G70" s="468"/>
      <c r="H70" s="444"/>
      <c r="I70" s="462">
        <f t="shared" si="1"/>
        <v>0</v>
      </c>
      <c r="K70" s="817">
        <f t="shared" si="0"/>
        <v>0</v>
      </c>
    </row>
    <row r="71" spans="1:11" hidden="1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1"/>
        <v>0</v>
      </c>
      <c r="K71" s="817">
        <f t="shared" si="0"/>
        <v>0</v>
      </c>
    </row>
    <row r="72" spans="1:11" hidden="1" x14ac:dyDescent="0.3">
      <c r="A72" s="191"/>
      <c r="B72" s="471"/>
      <c r="C72" s="479"/>
      <c r="D72" s="474"/>
      <c r="E72" s="479"/>
      <c r="F72" s="475"/>
      <c r="G72" s="468"/>
      <c r="H72" s="444"/>
      <c r="I72" s="462">
        <f t="shared" si="1"/>
        <v>0</v>
      </c>
      <c r="K72" s="817">
        <f t="shared" si="0"/>
        <v>0</v>
      </c>
    </row>
    <row r="73" spans="1:11" hidden="1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1"/>
        <v>0</v>
      </c>
      <c r="K73" s="817">
        <f t="shared" si="0"/>
        <v>0</v>
      </c>
    </row>
    <row r="74" spans="1:11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1"/>
        <v>0</v>
      </c>
      <c r="K74" s="817">
        <f t="shared" si="0"/>
        <v>0</v>
      </c>
    </row>
    <row r="75" spans="1:11" hidden="1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1"/>
        <v>0</v>
      </c>
      <c r="K75" s="817">
        <f t="shared" si="0"/>
        <v>0</v>
      </c>
    </row>
    <row r="76" spans="1:11" hidden="1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1"/>
        <v>0</v>
      </c>
      <c r="K76" s="817">
        <f t="shared" si="0"/>
        <v>0</v>
      </c>
    </row>
    <row r="77" spans="1:11" hidden="1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si="1"/>
        <v>0</v>
      </c>
      <c r="K77" s="817">
        <f t="shared" si="0"/>
        <v>0</v>
      </c>
    </row>
    <row r="78" spans="1:11" hidden="1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ref="I78:I81" si="2">F78-H78</f>
        <v>0</v>
      </c>
      <c r="K78" s="817">
        <f t="shared" si="0"/>
        <v>0</v>
      </c>
    </row>
    <row r="79" spans="1:11" hidden="1" x14ac:dyDescent="0.3">
      <c r="A79" s="191"/>
      <c r="B79" s="190"/>
      <c r="C79" s="479"/>
      <c r="D79" s="474"/>
      <c r="E79" s="479"/>
      <c r="F79" s="475"/>
      <c r="G79" s="468"/>
      <c r="H79" s="444"/>
      <c r="I79" s="462">
        <f t="shared" si="2"/>
        <v>0</v>
      </c>
      <c r="K79" s="817">
        <f t="shared" ref="K79:K142" si="3">F79-G79</f>
        <v>0</v>
      </c>
    </row>
    <row r="80" spans="1:11" hidden="1" x14ac:dyDescent="0.3">
      <c r="A80" s="191"/>
      <c r="B80" s="225"/>
      <c r="C80" s="479"/>
      <c r="D80" s="474"/>
      <c r="E80" s="479"/>
      <c r="F80" s="482"/>
      <c r="G80" s="468"/>
      <c r="H80" s="444"/>
      <c r="I80" s="462">
        <f t="shared" si="2"/>
        <v>0</v>
      </c>
      <c r="K80" s="817">
        <f t="shared" si="3"/>
        <v>0</v>
      </c>
    </row>
    <row r="81" spans="1:11" hidden="1" x14ac:dyDescent="0.3">
      <c r="A81" s="191"/>
      <c r="B81" s="190"/>
      <c r="C81" s="479"/>
      <c r="D81" s="474"/>
      <c r="E81" s="479"/>
      <c r="F81" s="475"/>
      <c r="G81" s="468"/>
      <c r="H81" s="444"/>
      <c r="I81" s="462">
        <f t="shared" si="2"/>
        <v>0</v>
      </c>
      <c r="K81" s="817">
        <f t="shared" si="3"/>
        <v>0</v>
      </c>
    </row>
    <row r="82" spans="1:11" hidden="1" x14ac:dyDescent="0.3">
      <c r="A82" s="191"/>
      <c r="B82" s="190"/>
      <c r="C82" s="479"/>
      <c r="D82" s="474"/>
      <c r="E82" s="479"/>
      <c r="F82" s="475"/>
      <c r="G82" s="468"/>
      <c r="H82" s="444"/>
      <c r="I82" s="462"/>
      <c r="K82" s="817">
        <f t="shared" si="3"/>
        <v>0</v>
      </c>
    </row>
    <row r="83" spans="1:11" s="184" customFormat="1" x14ac:dyDescent="0.3">
      <c r="A83" s="192"/>
      <c r="B83" s="193" t="s">
        <v>364</v>
      </c>
      <c r="C83" s="483" t="s">
        <v>374</v>
      </c>
      <c r="D83" s="484">
        <f>D51+D42+D36+D13+D59</f>
        <v>0</v>
      </c>
      <c r="E83" s="483" t="s">
        <v>10</v>
      </c>
      <c r="F83" s="485">
        <f>F51+F42+F36+F13+F59</f>
        <v>210624.97</v>
      </c>
      <c r="G83" s="470" t="s">
        <v>438</v>
      </c>
      <c r="H83" s="461">
        <f>SUM(H12:H82)</f>
        <v>142482.20000000001</v>
      </c>
      <c r="I83" s="461">
        <f>SUM(I12:I82)</f>
        <v>68142.76999999999</v>
      </c>
      <c r="J83" s="864"/>
      <c r="K83" s="817"/>
    </row>
    <row r="84" spans="1:11" x14ac:dyDescent="0.3">
      <c r="A84" s="1206" t="s">
        <v>551</v>
      </c>
      <c r="B84" s="1207"/>
      <c r="C84" s="1207"/>
      <c r="D84" s="1207"/>
      <c r="E84" s="1207"/>
      <c r="F84" s="1208"/>
      <c r="K84" s="817">
        <f t="shared" si="3"/>
        <v>0</v>
      </c>
    </row>
    <row r="85" spans="1:11" x14ac:dyDescent="0.3">
      <c r="A85" s="221">
        <v>1</v>
      </c>
      <c r="B85" s="222" t="s">
        <v>442</v>
      </c>
      <c r="C85" s="476" t="s">
        <v>374</v>
      </c>
      <c r="D85" s="477">
        <f>SUM(D87:D107)</f>
        <v>0</v>
      </c>
      <c r="E85" s="473" t="s">
        <v>374</v>
      </c>
      <c r="F85" s="478">
        <f>SUM(F86:F107)</f>
        <v>13868.57</v>
      </c>
      <c r="G85" s="468"/>
      <c r="H85" s="444"/>
      <c r="I85" s="462"/>
      <c r="K85" s="817"/>
    </row>
    <row r="86" spans="1:11" s="84" customFormat="1" ht="23.25" customHeight="1" x14ac:dyDescent="0.3">
      <c r="A86" s="191"/>
      <c r="B86" s="190" t="s">
        <v>267</v>
      </c>
      <c r="C86" s="479"/>
      <c r="D86" s="474"/>
      <c r="E86" s="479"/>
      <c r="F86" s="475"/>
      <c r="G86" s="468"/>
      <c r="H86" s="444"/>
      <c r="I86" s="462">
        <f t="shared" ref="I86:I107" si="4">F86-H86</f>
        <v>0</v>
      </c>
      <c r="J86" s="863"/>
      <c r="K86" s="817">
        <f t="shared" si="3"/>
        <v>0</v>
      </c>
    </row>
    <row r="87" spans="1:11" s="389" customFormat="1" hidden="1" x14ac:dyDescent="0.3">
      <c r="A87" s="191"/>
      <c r="B87" s="471" t="s">
        <v>554</v>
      </c>
      <c r="C87" s="479"/>
      <c r="D87" s="474"/>
      <c r="E87" s="479"/>
      <c r="F87" s="475"/>
      <c r="G87" s="468"/>
      <c r="H87" s="444"/>
      <c r="I87" s="462">
        <f t="shared" si="4"/>
        <v>0</v>
      </c>
      <c r="J87" s="865"/>
      <c r="K87" s="817">
        <f t="shared" si="3"/>
        <v>0</v>
      </c>
    </row>
    <row r="88" spans="1:11" s="82" customFormat="1" hidden="1" x14ac:dyDescent="0.3">
      <c r="A88" s="191"/>
      <c r="B88" s="471" t="s">
        <v>555</v>
      </c>
      <c r="C88" s="479"/>
      <c r="D88" s="474"/>
      <c r="E88" s="479"/>
      <c r="F88" s="475"/>
      <c r="G88" s="468"/>
      <c r="H88" s="444"/>
      <c r="I88" s="462">
        <f t="shared" si="4"/>
        <v>0</v>
      </c>
      <c r="J88" s="863"/>
      <c r="K88" s="817">
        <f t="shared" si="3"/>
        <v>0</v>
      </c>
    </row>
    <row r="89" spans="1:11" s="84" customFormat="1" ht="23.25" hidden="1" customHeight="1" x14ac:dyDescent="0.3">
      <c r="A89" s="191"/>
      <c r="B89" s="471" t="s">
        <v>556</v>
      </c>
      <c r="C89" s="479"/>
      <c r="D89" s="474"/>
      <c r="E89" s="479"/>
      <c r="F89" s="475"/>
      <c r="G89" s="468"/>
      <c r="H89" s="444"/>
      <c r="I89" s="462">
        <f t="shared" si="4"/>
        <v>0</v>
      </c>
      <c r="J89" s="863"/>
      <c r="K89" s="817">
        <f t="shared" si="3"/>
        <v>0</v>
      </c>
    </row>
    <row r="90" spans="1:11" s="389" customFormat="1" hidden="1" x14ac:dyDescent="0.3">
      <c r="A90" s="191"/>
      <c r="B90" s="471" t="s">
        <v>557</v>
      </c>
      <c r="C90" s="479"/>
      <c r="D90" s="474"/>
      <c r="E90" s="479"/>
      <c r="F90" s="475"/>
      <c r="G90" s="468"/>
      <c r="H90" s="444"/>
      <c r="I90" s="462">
        <f t="shared" si="4"/>
        <v>0</v>
      </c>
      <c r="J90" s="865"/>
      <c r="K90" s="817">
        <f t="shared" si="3"/>
        <v>0</v>
      </c>
    </row>
    <row r="91" spans="1:11" hidden="1" x14ac:dyDescent="0.3">
      <c r="A91" s="191"/>
      <c r="B91" s="471" t="s">
        <v>558</v>
      </c>
      <c r="C91" s="479"/>
      <c r="D91" s="474"/>
      <c r="E91" s="479"/>
      <c r="F91" s="475"/>
      <c r="G91" s="468"/>
      <c r="H91" s="444"/>
      <c r="I91" s="462">
        <f t="shared" si="4"/>
        <v>0</v>
      </c>
      <c r="K91" s="817">
        <f t="shared" si="3"/>
        <v>0</v>
      </c>
    </row>
    <row r="92" spans="1:11" hidden="1" x14ac:dyDescent="0.3">
      <c r="A92" s="191"/>
      <c r="B92" s="471" t="s">
        <v>559</v>
      </c>
      <c r="C92" s="479"/>
      <c r="D92" s="474"/>
      <c r="E92" s="479"/>
      <c r="F92" s="475"/>
      <c r="G92" s="468"/>
      <c r="H92" s="444"/>
      <c r="I92" s="462">
        <f t="shared" si="4"/>
        <v>0</v>
      </c>
      <c r="K92" s="817">
        <f t="shared" si="3"/>
        <v>0</v>
      </c>
    </row>
    <row r="93" spans="1:11" ht="37.5" hidden="1" x14ac:dyDescent="0.3">
      <c r="A93" s="191"/>
      <c r="B93" s="471" t="s">
        <v>560</v>
      </c>
      <c r="C93" s="479"/>
      <c r="D93" s="474"/>
      <c r="E93" s="479"/>
      <c r="F93" s="475"/>
      <c r="G93" s="468"/>
      <c r="H93" s="444"/>
      <c r="I93" s="462">
        <f t="shared" si="4"/>
        <v>0</v>
      </c>
      <c r="K93" s="817">
        <f t="shared" si="3"/>
        <v>0</v>
      </c>
    </row>
    <row r="94" spans="1:11" ht="37.5" hidden="1" x14ac:dyDescent="0.3">
      <c r="A94" s="191"/>
      <c r="B94" s="471" t="s">
        <v>561</v>
      </c>
      <c r="C94" s="479"/>
      <c r="D94" s="474"/>
      <c r="E94" s="479"/>
      <c r="F94" s="475"/>
      <c r="G94" s="468"/>
      <c r="H94" s="444"/>
      <c r="I94" s="462">
        <f t="shared" si="4"/>
        <v>0</v>
      </c>
      <c r="K94" s="817">
        <f t="shared" si="3"/>
        <v>0</v>
      </c>
    </row>
    <row r="95" spans="1:11" hidden="1" x14ac:dyDescent="0.3">
      <c r="A95" s="191"/>
      <c r="B95" s="471" t="s">
        <v>562</v>
      </c>
      <c r="C95" s="479"/>
      <c r="D95" s="474"/>
      <c r="E95" s="479"/>
      <c r="F95" s="475"/>
      <c r="G95" s="468"/>
      <c r="H95" s="444"/>
      <c r="I95" s="462">
        <f t="shared" si="4"/>
        <v>0</v>
      </c>
      <c r="K95" s="817">
        <f t="shared" si="3"/>
        <v>0</v>
      </c>
    </row>
    <row r="96" spans="1:11" hidden="1" x14ac:dyDescent="0.3">
      <c r="A96" s="191"/>
      <c r="B96" s="471" t="s">
        <v>563</v>
      </c>
      <c r="C96" s="479"/>
      <c r="D96" s="474"/>
      <c r="E96" s="479"/>
      <c r="F96" s="475"/>
      <c r="G96" s="468"/>
      <c r="H96" s="444"/>
      <c r="I96" s="462">
        <f t="shared" si="4"/>
        <v>0</v>
      </c>
      <c r="K96" s="817">
        <f t="shared" si="3"/>
        <v>0</v>
      </c>
    </row>
    <row r="97" spans="1:12" hidden="1" x14ac:dyDescent="0.3">
      <c r="A97" s="191"/>
      <c r="B97" s="471" t="s">
        <v>564</v>
      </c>
      <c r="C97" s="479"/>
      <c r="D97" s="474"/>
      <c r="E97" s="479"/>
      <c r="F97" s="475"/>
      <c r="G97" s="468"/>
      <c r="H97" s="444"/>
      <c r="I97" s="462">
        <f t="shared" si="4"/>
        <v>0</v>
      </c>
      <c r="K97" s="817">
        <f t="shared" si="3"/>
        <v>0</v>
      </c>
    </row>
    <row r="98" spans="1:12" hidden="1" x14ac:dyDescent="0.3">
      <c r="A98" s="191"/>
      <c r="B98" s="471" t="s">
        <v>565</v>
      </c>
      <c r="C98" s="479"/>
      <c r="D98" s="474"/>
      <c r="E98" s="479"/>
      <c r="F98" s="475"/>
      <c r="G98" s="468"/>
      <c r="H98" s="444"/>
      <c r="I98" s="462">
        <f t="shared" si="4"/>
        <v>0</v>
      </c>
      <c r="K98" s="817">
        <f t="shared" si="3"/>
        <v>0</v>
      </c>
    </row>
    <row r="99" spans="1:12" ht="37.5" hidden="1" x14ac:dyDescent="0.3">
      <c r="A99" s="191"/>
      <c r="B99" s="471" t="s">
        <v>566</v>
      </c>
      <c r="C99" s="479"/>
      <c r="D99" s="474"/>
      <c r="E99" s="479"/>
      <c r="F99" s="475"/>
      <c r="G99" s="468"/>
      <c r="H99" s="444"/>
      <c r="I99" s="462">
        <f t="shared" si="4"/>
        <v>0</v>
      </c>
      <c r="K99" s="817">
        <f t="shared" si="3"/>
        <v>0</v>
      </c>
    </row>
    <row r="100" spans="1:12" x14ac:dyDescent="0.3">
      <c r="A100" s="191"/>
      <c r="B100" s="471" t="s">
        <v>567</v>
      </c>
      <c r="C100" s="479"/>
      <c r="D100" s="474"/>
      <c r="E100" s="479"/>
      <c r="F100" s="475">
        <v>13868.57</v>
      </c>
      <c r="G100" s="813">
        <v>7000</v>
      </c>
      <c r="H100" s="444">
        <f>7000+6868.57</f>
        <v>13868.57</v>
      </c>
      <c r="I100" s="462">
        <f t="shared" si="4"/>
        <v>0</v>
      </c>
      <c r="J100" s="866">
        <v>13868.57</v>
      </c>
      <c r="K100" s="817">
        <f t="shared" si="3"/>
        <v>6868.57</v>
      </c>
      <c r="L100" s="819" t="s">
        <v>821</v>
      </c>
    </row>
    <row r="101" spans="1:12" hidden="1" x14ac:dyDescent="0.3">
      <c r="A101" s="191"/>
      <c r="B101" s="471" t="s">
        <v>568</v>
      </c>
      <c r="C101" s="479"/>
      <c r="D101" s="474"/>
      <c r="E101" s="479"/>
      <c r="F101" s="475"/>
      <c r="G101" s="468"/>
      <c r="H101" s="444"/>
      <c r="I101" s="462">
        <f t="shared" si="4"/>
        <v>0</v>
      </c>
      <c r="K101" s="817">
        <f t="shared" si="3"/>
        <v>0</v>
      </c>
    </row>
    <row r="102" spans="1:12" hidden="1" x14ac:dyDescent="0.3">
      <c r="A102" s="191"/>
      <c r="B102" s="190"/>
      <c r="C102" s="479"/>
      <c r="D102" s="474"/>
      <c r="E102" s="479"/>
      <c r="F102" s="475"/>
      <c r="G102" s="468"/>
      <c r="H102" s="444"/>
      <c r="I102" s="462">
        <f t="shared" si="4"/>
        <v>0</v>
      </c>
      <c r="K102" s="817">
        <f t="shared" si="3"/>
        <v>0</v>
      </c>
    </row>
    <row r="103" spans="1:12" hidden="1" x14ac:dyDescent="0.3">
      <c r="A103" s="191"/>
      <c r="B103" s="190"/>
      <c r="C103" s="479"/>
      <c r="D103" s="474"/>
      <c r="E103" s="479"/>
      <c r="F103" s="475"/>
      <c r="G103" s="468"/>
      <c r="H103" s="444"/>
      <c r="I103" s="462">
        <f t="shared" si="4"/>
        <v>0</v>
      </c>
      <c r="K103" s="817">
        <f t="shared" si="3"/>
        <v>0</v>
      </c>
    </row>
    <row r="104" spans="1:12" hidden="1" x14ac:dyDescent="0.3">
      <c r="A104" s="191"/>
      <c r="B104" s="190"/>
      <c r="C104" s="479"/>
      <c r="D104" s="474"/>
      <c r="E104" s="479"/>
      <c r="F104" s="475"/>
      <c r="G104" s="468"/>
      <c r="H104" s="444"/>
      <c r="I104" s="462">
        <f t="shared" si="4"/>
        <v>0</v>
      </c>
      <c r="K104" s="817">
        <f t="shared" si="3"/>
        <v>0</v>
      </c>
    </row>
    <row r="105" spans="1:12" hidden="1" x14ac:dyDescent="0.3">
      <c r="A105" s="191"/>
      <c r="B105" s="190"/>
      <c r="C105" s="479"/>
      <c r="D105" s="474"/>
      <c r="E105" s="479"/>
      <c r="F105" s="475"/>
      <c r="G105" s="468"/>
      <c r="H105" s="444"/>
      <c r="I105" s="462">
        <f t="shared" si="4"/>
        <v>0</v>
      </c>
      <c r="K105" s="817">
        <f t="shared" si="3"/>
        <v>0</v>
      </c>
    </row>
    <row r="106" spans="1:12" hidden="1" x14ac:dyDescent="0.3">
      <c r="A106" s="191"/>
      <c r="B106" s="190"/>
      <c r="C106" s="479"/>
      <c r="D106" s="474"/>
      <c r="E106" s="479"/>
      <c r="F106" s="475"/>
      <c r="G106" s="468"/>
      <c r="H106" s="444"/>
      <c r="I106" s="462">
        <f t="shared" si="4"/>
        <v>0</v>
      </c>
      <c r="K106" s="817">
        <f t="shared" si="3"/>
        <v>0</v>
      </c>
    </row>
    <row r="107" spans="1:12" hidden="1" x14ac:dyDescent="0.3">
      <c r="A107" s="191"/>
      <c r="B107" s="190"/>
      <c r="C107" s="479"/>
      <c r="D107" s="474"/>
      <c r="E107" s="479"/>
      <c r="F107" s="475"/>
      <c r="G107" s="468"/>
      <c r="H107" s="444"/>
      <c r="I107" s="462">
        <f t="shared" si="4"/>
        <v>0</v>
      </c>
      <c r="K107" s="817">
        <f t="shared" si="3"/>
        <v>0</v>
      </c>
    </row>
    <row r="108" spans="1:12" hidden="1" x14ac:dyDescent="0.3">
      <c r="A108" s="221">
        <v>2</v>
      </c>
      <c r="B108" s="222" t="s">
        <v>443</v>
      </c>
      <c r="C108" s="476" t="s">
        <v>374</v>
      </c>
      <c r="D108" s="480">
        <f>SUM(D110:D113)</f>
        <v>0</v>
      </c>
      <c r="E108" s="476" t="s">
        <v>374</v>
      </c>
      <c r="F108" s="481">
        <f>SUM(F109:F113)</f>
        <v>0</v>
      </c>
      <c r="G108" s="468"/>
      <c r="H108" s="444"/>
      <c r="I108" s="462"/>
      <c r="K108" s="817">
        <f t="shared" si="3"/>
        <v>0</v>
      </c>
    </row>
    <row r="109" spans="1:12" hidden="1" x14ac:dyDescent="0.3">
      <c r="A109" s="191"/>
      <c r="B109" s="190" t="s">
        <v>267</v>
      </c>
      <c r="C109" s="479"/>
      <c r="D109" s="474"/>
      <c r="E109" s="479"/>
      <c r="F109" s="475"/>
      <c r="G109" s="468"/>
      <c r="H109" s="444"/>
      <c r="I109" s="462">
        <f t="shared" ref="I109:I113" si="5">F109-H109</f>
        <v>0</v>
      </c>
      <c r="K109" s="817">
        <f t="shared" si="3"/>
        <v>0</v>
      </c>
    </row>
    <row r="110" spans="1:12" hidden="1" x14ac:dyDescent="0.3">
      <c r="A110" s="191"/>
      <c r="B110" s="190"/>
      <c r="C110" s="479"/>
      <c r="D110" s="474" t="s">
        <v>444</v>
      </c>
      <c r="E110" s="479"/>
      <c r="F110" s="475"/>
      <c r="G110" s="468"/>
      <c r="H110" s="444"/>
      <c r="I110" s="462">
        <f t="shared" si="5"/>
        <v>0</v>
      </c>
      <c r="K110" s="817">
        <f t="shared" si="3"/>
        <v>0</v>
      </c>
    </row>
    <row r="111" spans="1:12" hidden="1" x14ac:dyDescent="0.3">
      <c r="A111" s="191"/>
      <c r="B111" s="190"/>
      <c r="C111" s="479"/>
      <c r="D111" s="474"/>
      <c r="E111" s="479"/>
      <c r="F111" s="475"/>
      <c r="G111" s="468"/>
      <c r="H111" s="444"/>
      <c r="I111" s="462">
        <f t="shared" si="5"/>
        <v>0</v>
      </c>
      <c r="K111" s="817">
        <f t="shared" si="3"/>
        <v>0</v>
      </c>
    </row>
    <row r="112" spans="1:12" hidden="1" x14ac:dyDescent="0.3">
      <c r="A112" s="191"/>
      <c r="B112" s="190"/>
      <c r="C112" s="479"/>
      <c r="D112" s="474"/>
      <c r="E112" s="479"/>
      <c r="F112" s="475"/>
      <c r="G112" s="468"/>
      <c r="H112" s="444"/>
      <c r="I112" s="462">
        <f t="shared" si="5"/>
        <v>0</v>
      </c>
      <c r="K112" s="817">
        <f t="shared" si="3"/>
        <v>0</v>
      </c>
    </row>
    <row r="113" spans="1:11" hidden="1" x14ac:dyDescent="0.3">
      <c r="A113" s="191"/>
      <c r="B113" s="190"/>
      <c r="C113" s="479"/>
      <c r="D113" s="474"/>
      <c r="E113" s="479"/>
      <c r="F113" s="475"/>
      <c r="G113" s="468"/>
      <c r="H113" s="444"/>
      <c r="I113" s="462">
        <f t="shared" si="5"/>
        <v>0</v>
      </c>
      <c r="K113" s="817">
        <f t="shared" si="3"/>
        <v>0</v>
      </c>
    </row>
    <row r="114" spans="1:11" hidden="1" x14ac:dyDescent="0.3">
      <c r="A114" s="221">
        <v>3</v>
      </c>
      <c r="B114" s="222" t="s">
        <v>445</v>
      </c>
      <c r="C114" s="476" t="s">
        <v>374</v>
      </c>
      <c r="D114" s="480">
        <f>SUM(D116:D130)</f>
        <v>0</v>
      </c>
      <c r="E114" s="476" t="s">
        <v>374</v>
      </c>
      <c r="F114" s="481">
        <f>SUM(F115:F122)</f>
        <v>0</v>
      </c>
      <c r="G114" s="468"/>
      <c r="H114" s="444"/>
      <c r="I114" s="462"/>
      <c r="K114" s="817">
        <f t="shared" si="3"/>
        <v>0</v>
      </c>
    </row>
    <row r="115" spans="1:11" hidden="1" x14ac:dyDescent="0.3">
      <c r="A115" s="191"/>
      <c r="B115" s="190" t="s">
        <v>267</v>
      </c>
      <c r="C115" s="479"/>
      <c r="D115" s="474"/>
      <c r="E115" s="479"/>
      <c r="F115" s="475"/>
      <c r="G115" s="468"/>
      <c r="H115" s="444"/>
      <c r="I115" s="462">
        <f t="shared" ref="I115:I122" si="6">F115-H115</f>
        <v>0</v>
      </c>
      <c r="K115" s="817">
        <f t="shared" si="3"/>
        <v>0</v>
      </c>
    </row>
    <row r="116" spans="1:11" hidden="1" x14ac:dyDescent="0.3">
      <c r="A116" s="191"/>
      <c r="B116" s="225"/>
      <c r="C116" s="479"/>
      <c r="D116" s="474"/>
      <c r="E116" s="479"/>
      <c r="F116" s="475"/>
      <c r="G116" s="468"/>
      <c r="H116" s="444"/>
      <c r="I116" s="462">
        <f t="shared" si="6"/>
        <v>0</v>
      </c>
      <c r="K116" s="817">
        <f t="shared" si="3"/>
        <v>0</v>
      </c>
    </row>
    <row r="117" spans="1:11" hidden="1" x14ac:dyDescent="0.3">
      <c r="A117" s="191"/>
      <c r="B117" s="225"/>
      <c r="C117" s="479"/>
      <c r="D117" s="474"/>
      <c r="E117" s="479"/>
      <c r="F117" s="475"/>
      <c r="G117" s="468"/>
      <c r="H117" s="444"/>
      <c r="I117" s="462">
        <f t="shared" si="6"/>
        <v>0</v>
      </c>
      <c r="K117" s="817">
        <f t="shared" si="3"/>
        <v>0</v>
      </c>
    </row>
    <row r="118" spans="1:11" hidden="1" x14ac:dyDescent="0.3">
      <c r="A118" s="191"/>
      <c r="B118" s="225"/>
      <c r="C118" s="479"/>
      <c r="D118" s="474"/>
      <c r="E118" s="479"/>
      <c r="F118" s="475"/>
      <c r="G118" s="468"/>
      <c r="H118" s="444"/>
      <c r="I118" s="462">
        <f t="shared" si="6"/>
        <v>0</v>
      </c>
      <c r="K118" s="817">
        <f t="shared" si="3"/>
        <v>0</v>
      </c>
    </row>
    <row r="119" spans="1:11" hidden="1" x14ac:dyDescent="0.3">
      <c r="A119" s="191"/>
      <c r="B119" s="225"/>
      <c r="C119" s="479"/>
      <c r="D119" s="474"/>
      <c r="E119" s="479"/>
      <c r="F119" s="475"/>
      <c r="G119" s="468"/>
      <c r="H119" s="444"/>
      <c r="I119" s="462">
        <f t="shared" si="6"/>
        <v>0</v>
      </c>
      <c r="K119" s="817">
        <f t="shared" si="3"/>
        <v>0</v>
      </c>
    </row>
    <row r="120" spans="1:11" hidden="1" x14ac:dyDescent="0.3">
      <c r="A120" s="191"/>
      <c r="B120" s="225"/>
      <c r="C120" s="479"/>
      <c r="D120" s="474"/>
      <c r="E120" s="479"/>
      <c r="F120" s="475"/>
      <c r="G120" s="468"/>
      <c r="H120" s="444"/>
      <c r="I120" s="462">
        <f t="shared" si="6"/>
        <v>0</v>
      </c>
      <c r="K120" s="817">
        <f t="shared" si="3"/>
        <v>0</v>
      </c>
    </row>
    <row r="121" spans="1:11" hidden="1" x14ac:dyDescent="0.3">
      <c r="A121" s="191"/>
      <c r="B121" s="225"/>
      <c r="C121" s="479"/>
      <c r="D121" s="474"/>
      <c r="E121" s="479"/>
      <c r="F121" s="475"/>
      <c r="G121" s="468"/>
      <c r="H121" s="444"/>
      <c r="I121" s="462">
        <f t="shared" si="6"/>
        <v>0</v>
      </c>
      <c r="K121" s="817">
        <f t="shared" si="3"/>
        <v>0</v>
      </c>
    </row>
    <row r="122" spans="1:11" hidden="1" x14ac:dyDescent="0.3">
      <c r="A122" s="191"/>
      <c r="B122" s="226"/>
      <c r="C122" s="479"/>
      <c r="D122" s="474"/>
      <c r="E122" s="479"/>
      <c r="F122" s="475"/>
      <c r="G122" s="468"/>
      <c r="H122" s="444"/>
      <c r="I122" s="462">
        <f t="shared" si="6"/>
        <v>0</v>
      </c>
      <c r="K122" s="817">
        <f t="shared" si="3"/>
        <v>0</v>
      </c>
    </row>
    <row r="123" spans="1:11" hidden="1" x14ac:dyDescent="0.3">
      <c r="A123" s="221">
        <v>4</v>
      </c>
      <c r="B123" s="221" t="s">
        <v>446</v>
      </c>
      <c r="C123" s="476" t="s">
        <v>374</v>
      </c>
      <c r="D123" s="480">
        <f>SUM(D130:D130)</f>
        <v>0</v>
      </c>
      <c r="E123" s="476" t="s">
        <v>374</v>
      </c>
      <c r="F123" s="481">
        <f>SUM(F124:F130)</f>
        <v>0</v>
      </c>
      <c r="G123" s="468"/>
      <c r="H123" s="444"/>
      <c r="I123" s="462"/>
      <c r="K123" s="817">
        <f t="shared" si="3"/>
        <v>0</v>
      </c>
    </row>
    <row r="124" spans="1:11" hidden="1" x14ac:dyDescent="0.3">
      <c r="A124" s="191"/>
      <c r="B124" s="225" t="s">
        <v>267</v>
      </c>
      <c r="C124" s="479"/>
      <c r="D124" s="474"/>
      <c r="E124" s="479"/>
      <c r="F124" s="475"/>
      <c r="G124" s="468"/>
      <c r="H124" s="444"/>
      <c r="I124" s="462">
        <f t="shared" ref="I124:I130" si="7">F124-H124</f>
        <v>0</v>
      </c>
      <c r="K124" s="817">
        <f t="shared" si="3"/>
        <v>0</v>
      </c>
    </row>
    <row r="125" spans="1:11" hidden="1" x14ac:dyDescent="0.3">
      <c r="A125" s="191"/>
      <c r="B125" s="472" t="s">
        <v>569</v>
      </c>
      <c r="C125" s="479"/>
      <c r="D125" s="474"/>
      <c r="E125" s="479"/>
      <c r="F125" s="475"/>
      <c r="G125" s="468"/>
      <c r="H125" s="444"/>
      <c r="I125" s="462">
        <f t="shared" si="7"/>
        <v>0</v>
      </c>
      <c r="K125" s="817">
        <f t="shared" si="3"/>
        <v>0</v>
      </c>
    </row>
    <row r="126" spans="1:11" hidden="1" x14ac:dyDescent="0.3">
      <c r="A126" s="191"/>
      <c r="B126" s="225"/>
      <c r="C126" s="479"/>
      <c r="D126" s="474"/>
      <c r="E126" s="479"/>
      <c r="F126" s="475"/>
      <c r="G126" s="468"/>
      <c r="H126" s="444"/>
      <c r="I126" s="462">
        <f t="shared" si="7"/>
        <v>0</v>
      </c>
      <c r="K126" s="817">
        <f t="shared" si="3"/>
        <v>0</v>
      </c>
    </row>
    <row r="127" spans="1:11" hidden="1" x14ac:dyDescent="0.3">
      <c r="A127" s="191"/>
      <c r="B127" s="225"/>
      <c r="C127" s="479"/>
      <c r="D127" s="474"/>
      <c r="E127" s="479"/>
      <c r="F127" s="475"/>
      <c r="G127" s="468"/>
      <c r="H127" s="444"/>
      <c r="I127" s="462">
        <f t="shared" si="7"/>
        <v>0</v>
      </c>
      <c r="K127" s="817">
        <f t="shared" si="3"/>
        <v>0</v>
      </c>
    </row>
    <row r="128" spans="1:11" hidden="1" x14ac:dyDescent="0.3">
      <c r="A128" s="191"/>
      <c r="B128" s="225"/>
      <c r="C128" s="479"/>
      <c r="D128" s="474"/>
      <c r="E128" s="479"/>
      <c r="F128" s="475"/>
      <c r="G128" s="468"/>
      <c r="H128" s="444"/>
      <c r="I128" s="462">
        <f t="shared" si="7"/>
        <v>0</v>
      </c>
      <c r="K128" s="817">
        <f t="shared" si="3"/>
        <v>0</v>
      </c>
    </row>
    <row r="129" spans="1:11" hidden="1" x14ac:dyDescent="0.3">
      <c r="A129" s="191"/>
      <c r="B129" s="225"/>
      <c r="C129" s="479"/>
      <c r="D129" s="474"/>
      <c r="E129" s="479"/>
      <c r="F129" s="475"/>
      <c r="G129" s="468"/>
      <c r="H129" s="444"/>
      <c r="I129" s="462">
        <f t="shared" si="7"/>
        <v>0</v>
      </c>
      <c r="K129" s="817">
        <f t="shared" si="3"/>
        <v>0</v>
      </c>
    </row>
    <row r="130" spans="1:11" hidden="1" x14ac:dyDescent="0.3">
      <c r="A130" s="191"/>
      <c r="B130" s="225"/>
      <c r="C130" s="479"/>
      <c r="D130" s="474"/>
      <c r="E130" s="479"/>
      <c r="F130" s="475"/>
      <c r="G130" s="468"/>
      <c r="H130" s="444"/>
      <c r="I130" s="462">
        <f t="shared" si="7"/>
        <v>0</v>
      </c>
      <c r="K130" s="817">
        <f t="shared" si="3"/>
        <v>0</v>
      </c>
    </row>
    <row r="131" spans="1:11" hidden="1" x14ac:dyDescent="0.3">
      <c r="A131" s="221">
        <v>5</v>
      </c>
      <c r="B131" s="221" t="s">
        <v>447</v>
      </c>
      <c r="C131" s="476" t="s">
        <v>374</v>
      </c>
      <c r="D131" s="480">
        <f>SUM(D132:D154)</f>
        <v>0</v>
      </c>
      <c r="E131" s="476" t="s">
        <v>374</v>
      </c>
      <c r="F131" s="481">
        <f>SUM(F132:F154)</f>
        <v>0</v>
      </c>
      <c r="G131" s="468"/>
      <c r="H131" s="444"/>
      <c r="I131" s="462"/>
      <c r="K131" s="817">
        <f t="shared" si="3"/>
        <v>0</v>
      </c>
    </row>
    <row r="132" spans="1:11" hidden="1" x14ac:dyDescent="0.3">
      <c r="A132" s="227"/>
      <c r="B132" s="228" t="s">
        <v>267</v>
      </c>
      <c r="C132" s="479"/>
      <c r="D132" s="474"/>
      <c r="E132" s="479"/>
      <c r="F132" s="475"/>
      <c r="G132" s="468"/>
      <c r="H132" s="444"/>
      <c r="I132" s="462">
        <f t="shared" ref="I132:I138" si="8">F132-H132</f>
        <v>0</v>
      </c>
      <c r="K132" s="817">
        <f t="shared" si="3"/>
        <v>0</v>
      </c>
    </row>
    <row r="133" spans="1:11" hidden="1" x14ac:dyDescent="0.3">
      <c r="A133" s="191"/>
      <c r="B133" s="471" t="s">
        <v>570</v>
      </c>
      <c r="C133" s="479"/>
      <c r="D133" s="474"/>
      <c r="E133" s="479"/>
      <c r="F133" s="475"/>
      <c r="G133" s="468"/>
      <c r="H133" s="444"/>
      <c r="I133" s="462">
        <f t="shared" si="8"/>
        <v>0</v>
      </c>
      <c r="K133" s="817">
        <f t="shared" si="3"/>
        <v>0</v>
      </c>
    </row>
    <row r="134" spans="1:11" hidden="1" x14ac:dyDescent="0.3">
      <c r="A134" s="191"/>
      <c r="B134" s="471" t="s">
        <v>571</v>
      </c>
      <c r="C134" s="479"/>
      <c r="D134" s="474"/>
      <c r="E134" s="479"/>
      <c r="F134" s="475"/>
      <c r="G134" s="468"/>
      <c r="H134" s="444"/>
      <c r="I134" s="462">
        <f t="shared" si="8"/>
        <v>0</v>
      </c>
      <c r="K134" s="817">
        <f t="shared" si="3"/>
        <v>0</v>
      </c>
    </row>
    <row r="135" spans="1:11" hidden="1" x14ac:dyDescent="0.3">
      <c r="A135" s="191"/>
      <c r="B135" s="471" t="s">
        <v>572</v>
      </c>
      <c r="C135" s="479"/>
      <c r="D135" s="474"/>
      <c r="E135" s="479"/>
      <c r="F135" s="475"/>
      <c r="G135" s="468"/>
      <c r="H135" s="444"/>
      <c r="I135" s="462">
        <f t="shared" si="8"/>
        <v>0</v>
      </c>
      <c r="K135" s="817">
        <f t="shared" si="3"/>
        <v>0</v>
      </c>
    </row>
    <row r="136" spans="1:11" hidden="1" x14ac:dyDescent="0.3">
      <c r="A136" s="191"/>
      <c r="B136" s="471" t="s">
        <v>573</v>
      </c>
      <c r="C136" s="479"/>
      <c r="D136" s="474"/>
      <c r="E136" s="479"/>
      <c r="F136" s="475"/>
      <c r="G136" s="468"/>
      <c r="H136" s="444"/>
      <c r="I136" s="462">
        <f t="shared" si="8"/>
        <v>0</v>
      </c>
      <c r="K136" s="817">
        <f t="shared" si="3"/>
        <v>0</v>
      </c>
    </row>
    <row r="137" spans="1:11" hidden="1" x14ac:dyDescent="0.3">
      <c r="A137" s="191"/>
      <c r="B137" s="472" t="s">
        <v>574</v>
      </c>
      <c r="C137" s="479"/>
      <c r="D137" s="474"/>
      <c r="E137" s="479"/>
      <c r="F137" s="475"/>
      <c r="G137" s="468"/>
      <c r="H137" s="444"/>
      <c r="I137" s="462">
        <f t="shared" si="8"/>
        <v>0</v>
      </c>
      <c r="K137" s="817">
        <f t="shared" si="3"/>
        <v>0</v>
      </c>
    </row>
    <row r="138" spans="1:11" hidden="1" x14ac:dyDescent="0.3">
      <c r="A138" s="191"/>
      <c r="B138" s="471" t="s">
        <v>575</v>
      </c>
      <c r="C138" s="479"/>
      <c r="D138" s="474"/>
      <c r="E138" s="479"/>
      <c r="F138" s="475"/>
      <c r="G138" s="468"/>
      <c r="H138" s="444"/>
      <c r="I138" s="462">
        <f t="shared" si="8"/>
        <v>0</v>
      </c>
      <c r="K138" s="817">
        <f t="shared" si="3"/>
        <v>0</v>
      </c>
    </row>
    <row r="139" spans="1:11" hidden="1" x14ac:dyDescent="0.3">
      <c r="A139" s="191"/>
      <c r="B139" s="471" t="s">
        <v>579</v>
      </c>
      <c r="C139" s="479"/>
      <c r="D139" s="474"/>
      <c r="E139" s="479"/>
      <c r="F139" s="475"/>
      <c r="G139" s="468"/>
      <c r="H139" s="444"/>
      <c r="I139" s="462"/>
      <c r="K139" s="817">
        <f t="shared" si="3"/>
        <v>0</v>
      </c>
    </row>
    <row r="140" spans="1:11" hidden="1" x14ac:dyDescent="0.3">
      <c r="A140" s="191"/>
      <c r="B140" s="471" t="s">
        <v>576</v>
      </c>
      <c r="C140" s="479"/>
      <c r="D140" s="474"/>
      <c r="E140" s="479"/>
      <c r="F140" s="475"/>
      <c r="G140" s="468"/>
      <c r="H140" s="444"/>
      <c r="I140" s="462">
        <f t="shared" ref="I140:I153" si="9">F140-H140</f>
        <v>0</v>
      </c>
      <c r="K140" s="817">
        <f t="shared" si="3"/>
        <v>0</v>
      </c>
    </row>
    <row r="141" spans="1:11" hidden="1" x14ac:dyDescent="0.3">
      <c r="A141" s="191"/>
      <c r="B141" s="471" t="s">
        <v>577</v>
      </c>
      <c r="C141" s="479"/>
      <c r="D141" s="474"/>
      <c r="E141" s="479"/>
      <c r="F141" s="475"/>
      <c r="G141" s="468"/>
      <c r="H141" s="444"/>
      <c r="I141" s="462">
        <f t="shared" si="9"/>
        <v>0</v>
      </c>
      <c r="K141" s="817">
        <f t="shared" si="3"/>
        <v>0</v>
      </c>
    </row>
    <row r="142" spans="1:11" hidden="1" x14ac:dyDescent="0.3">
      <c r="A142" s="191"/>
      <c r="B142" s="471" t="s">
        <v>578</v>
      </c>
      <c r="C142" s="479"/>
      <c r="D142" s="474"/>
      <c r="E142" s="479"/>
      <c r="F142" s="475"/>
      <c r="G142" s="468"/>
      <c r="H142" s="444"/>
      <c r="I142" s="462">
        <f t="shared" si="9"/>
        <v>0</v>
      </c>
      <c r="K142" s="817">
        <f t="shared" si="3"/>
        <v>0</v>
      </c>
    </row>
    <row r="143" spans="1:11" hidden="1" x14ac:dyDescent="0.3">
      <c r="A143" s="191"/>
      <c r="B143" s="471"/>
      <c r="C143" s="479"/>
      <c r="D143" s="474"/>
      <c r="E143" s="479"/>
      <c r="F143" s="475"/>
      <c r="G143" s="468"/>
      <c r="H143" s="444"/>
      <c r="I143" s="462">
        <f t="shared" si="9"/>
        <v>0</v>
      </c>
      <c r="K143" s="817">
        <f t="shared" ref="K143:K154" si="10">F143-G143</f>
        <v>0</v>
      </c>
    </row>
    <row r="144" spans="1:11" hidden="1" x14ac:dyDescent="0.3">
      <c r="A144" s="191"/>
      <c r="B144" s="471"/>
      <c r="C144" s="479"/>
      <c r="D144" s="474"/>
      <c r="E144" s="479"/>
      <c r="F144" s="475"/>
      <c r="G144" s="468"/>
      <c r="H144" s="444"/>
      <c r="I144" s="462">
        <f t="shared" si="9"/>
        <v>0</v>
      </c>
      <c r="K144" s="817">
        <f t="shared" si="10"/>
        <v>0</v>
      </c>
    </row>
    <row r="145" spans="1:11" hidden="1" x14ac:dyDescent="0.3">
      <c r="A145" s="191"/>
      <c r="B145" s="190"/>
      <c r="C145" s="479"/>
      <c r="D145" s="474"/>
      <c r="E145" s="479"/>
      <c r="F145" s="475"/>
      <c r="G145" s="468"/>
      <c r="H145" s="444"/>
      <c r="I145" s="462">
        <f t="shared" si="9"/>
        <v>0</v>
      </c>
      <c r="K145" s="817">
        <f t="shared" si="10"/>
        <v>0</v>
      </c>
    </row>
    <row r="146" spans="1:11" hidden="1" x14ac:dyDescent="0.3">
      <c r="A146" s="191"/>
      <c r="B146" s="190"/>
      <c r="C146" s="479"/>
      <c r="D146" s="474"/>
      <c r="E146" s="479"/>
      <c r="F146" s="475"/>
      <c r="G146" s="468"/>
      <c r="H146" s="444"/>
      <c r="I146" s="462">
        <f t="shared" si="9"/>
        <v>0</v>
      </c>
      <c r="K146" s="817">
        <f t="shared" si="10"/>
        <v>0</v>
      </c>
    </row>
    <row r="147" spans="1:11" hidden="1" x14ac:dyDescent="0.3">
      <c r="A147" s="191"/>
      <c r="B147" s="190"/>
      <c r="C147" s="479"/>
      <c r="D147" s="474"/>
      <c r="E147" s="479"/>
      <c r="F147" s="475"/>
      <c r="G147" s="468"/>
      <c r="H147" s="444"/>
      <c r="I147" s="462">
        <f t="shared" si="9"/>
        <v>0</v>
      </c>
      <c r="K147" s="817">
        <f t="shared" si="10"/>
        <v>0</v>
      </c>
    </row>
    <row r="148" spans="1:11" hidden="1" x14ac:dyDescent="0.3">
      <c r="A148" s="191"/>
      <c r="B148" s="190"/>
      <c r="C148" s="479"/>
      <c r="D148" s="474"/>
      <c r="E148" s="479"/>
      <c r="F148" s="475"/>
      <c r="G148" s="468"/>
      <c r="H148" s="444"/>
      <c r="I148" s="462">
        <f t="shared" si="9"/>
        <v>0</v>
      </c>
      <c r="K148" s="817">
        <f t="shared" si="10"/>
        <v>0</v>
      </c>
    </row>
    <row r="149" spans="1:11" hidden="1" x14ac:dyDescent="0.3">
      <c r="A149" s="191"/>
      <c r="B149" s="190"/>
      <c r="C149" s="479"/>
      <c r="D149" s="474"/>
      <c r="E149" s="479"/>
      <c r="F149" s="475"/>
      <c r="G149" s="468"/>
      <c r="H149" s="444"/>
      <c r="I149" s="462">
        <f t="shared" si="9"/>
        <v>0</v>
      </c>
      <c r="K149" s="817">
        <f t="shared" si="10"/>
        <v>0</v>
      </c>
    </row>
    <row r="150" spans="1:11" hidden="1" x14ac:dyDescent="0.3">
      <c r="A150" s="191"/>
      <c r="B150" s="190"/>
      <c r="C150" s="479"/>
      <c r="D150" s="474"/>
      <c r="E150" s="479"/>
      <c r="F150" s="475"/>
      <c r="G150" s="468"/>
      <c r="H150" s="444"/>
      <c r="I150" s="462">
        <f t="shared" si="9"/>
        <v>0</v>
      </c>
      <c r="K150" s="817">
        <f t="shared" si="10"/>
        <v>0</v>
      </c>
    </row>
    <row r="151" spans="1:11" hidden="1" x14ac:dyDescent="0.3">
      <c r="A151" s="191"/>
      <c r="B151" s="190"/>
      <c r="C151" s="479"/>
      <c r="D151" s="474"/>
      <c r="E151" s="479"/>
      <c r="F151" s="475"/>
      <c r="G151" s="468"/>
      <c r="H151" s="444"/>
      <c r="I151" s="462">
        <f t="shared" si="9"/>
        <v>0</v>
      </c>
      <c r="K151" s="817">
        <f t="shared" si="10"/>
        <v>0</v>
      </c>
    </row>
    <row r="152" spans="1:11" hidden="1" x14ac:dyDescent="0.3">
      <c r="A152" s="191"/>
      <c r="B152" s="225"/>
      <c r="C152" s="479"/>
      <c r="D152" s="474"/>
      <c r="E152" s="479"/>
      <c r="F152" s="482"/>
      <c r="G152" s="468"/>
      <c r="H152" s="444"/>
      <c r="I152" s="462">
        <f t="shared" si="9"/>
        <v>0</v>
      </c>
      <c r="K152" s="817">
        <f t="shared" si="10"/>
        <v>0</v>
      </c>
    </row>
    <row r="153" spans="1:11" hidden="1" x14ac:dyDescent="0.3">
      <c r="A153" s="191"/>
      <c r="B153" s="190"/>
      <c r="C153" s="479"/>
      <c r="D153" s="474"/>
      <c r="E153" s="479"/>
      <c r="F153" s="475"/>
      <c r="G153" s="468"/>
      <c r="H153" s="444"/>
      <c r="I153" s="462">
        <f t="shared" si="9"/>
        <v>0</v>
      </c>
      <c r="K153" s="817">
        <f t="shared" si="10"/>
        <v>0</v>
      </c>
    </row>
    <row r="154" spans="1:11" hidden="1" x14ac:dyDescent="0.3">
      <c r="A154" s="191"/>
      <c r="B154" s="190"/>
      <c r="C154" s="479"/>
      <c r="D154" s="474"/>
      <c r="E154" s="479"/>
      <c r="F154" s="475"/>
      <c r="G154" s="468"/>
      <c r="H154" s="444"/>
      <c r="I154" s="462"/>
      <c r="K154" s="817">
        <f t="shared" si="10"/>
        <v>0</v>
      </c>
    </row>
    <row r="155" spans="1:11" x14ac:dyDescent="0.3">
      <c r="A155" s="192"/>
      <c r="B155" s="193" t="s">
        <v>364</v>
      </c>
      <c r="C155" s="483" t="s">
        <v>374</v>
      </c>
      <c r="D155" s="484">
        <f>D123+D114+D108+D85+D131</f>
        <v>0</v>
      </c>
      <c r="E155" s="483" t="s">
        <v>10</v>
      </c>
      <c r="F155" s="485">
        <f>F123+F114+F108+F85+F131</f>
        <v>13868.57</v>
      </c>
      <c r="G155" s="470" t="s">
        <v>438</v>
      </c>
      <c r="H155" s="461">
        <f>SUM(H84:H154)</f>
        <v>13868.57</v>
      </c>
      <c r="I155" s="461">
        <f>SUM(I84:I154)</f>
        <v>0</v>
      </c>
      <c r="K155" s="817"/>
    </row>
    <row r="156" spans="1:11" x14ac:dyDescent="0.3">
      <c r="F156" s="194"/>
      <c r="G156" s="464" t="s">
        <v>552</v>
      </c>
      <c r="H156" s="465">
        <f>H83+H155</f>
        <v>156350.77000000002</v>
      </c>
      <c r="I156" s="465">
        <f>I83+I155</f>
        <v>68142.76999999999</v>
      </c>
    </row>
    <row r="157" spans="1:11" x14ac:dyDescent="0.3">
      <c r="F157" s="194"/>
    </row>
    <row r="158" spans="1:11" x14ac:dyDescent="0.3">
      <c r="F158" s="194"/>
    </row>
    <row r="159" spans="1:11" x14ac:dyDescent="0.3">
      <c r="A159" s="1001" t="s">
        <v>541</v>
      </c>
      <c r="B159" s="84"/>
      <c r="C159" s="84"/>
      <c r="D159" s="378"/>
      <c r="E159" s="84"/>
      <c r="F159" s="1000" t="s">
        <v>694</v>
      </c>
      <c r="G159" s="84"/>
      <c r="H159" s="84"/>
      <c r="I159" s="415"/>
    </row>
    <row r="160" spans="1:11" x14ac:dyDescent="0.3">
      <c r="A160" s="389"/>
      <c r="B160" s="389"/>
      <c r="C160" s="389"/>
      <c r="D160" s="391" t="s">
        <v>171</v>
      </c>
      <c r="E160" s="389"/>
      <c r="F160" s="391" t="s">
        <v>172</v>
      </c>
      <c r="G160" s="389"/>
      <c r="H160" s="389"/>
      <c r="I160" s="393"/>
    </row>
    <row r="161" spans="1:9" x14ac:dyDescent="0.3">
      <c r="A161" s="82"/>
      <c r="B161" s="82"/>
      <c r="C161" s="82"/>
      <c r="D161" s="82"/>
      <c r="E161" s="82"/>
      <c r="F161" s="82"/>
      <c r="G161" s="82"/>
      <c r="H161" s="82"/>
      <c r="I161" s="392"/>
    </row>
    <row r="162" spans="1:9" x14ac:dyDescent="0.3">
      <c r="A162" s="97" t="s">
        <v>173</v>
      </c>
      <c r="B162" s="84"/>
      <c r="C162" s="84"/>
      <c r="D162" s="378"/>
      <c r="E162" s="84"/>
      <c r="F162" s="1002" t="s">
        <v>810</v>
      </c>
      <c r="G162" s="84"/>
      <c r="H162" s="84"/>
      <c r="I162" s="415"/>
    </row>
    <row r="163" spans="1:9" x14ac:dyDescent="0.3">
      <c r="A163" s="389"/>
      <c r="B163" s="389"/>
      <c r="C163" s="389"/>
      <c r="D163" s="391" t="s">
        <v>171</v>
      </c>
      <c r="E163" s="389"/>
      <c r="F163" s="391" t="s">
        <v>172</v>
      </c>
      <c r="G163" s="389"/>
      <c r="H163" s="389"/>
      <c r="I163" s="393"/>
    </row>
    <row r="165" spans="1:9" ht="28.5" x14ac:dyDescent="0.45">
      <c r="B165" s="748" t="s">
        <v>771</v>
      </c>
    </row>
    <row r="166" spans="1:9" ht="21" x14ac:dyDescent="0.35">
      <c r="B166" s="232"/>
    </row>
  </sheetData>
  <mergeCells count="8">
    <mergeCell ref="A84:F84"/>
    <mergeCell ref="A3:F3"/>
    <mergeCell ref="A9:A10"/>
    <mergeCell ref="B9:B10"/>
    <mergeCell ref="C9:D9"/>
    <mergeCell ref="E9:F9"/>
    <mergeCell ref="A12:F12"/>
    <mergeCell ref="A6:E6"/>
  </mergeCells>
  <pageMargins left="0.19685039370078741" right="0.19685039370078741" top="0.70866141732283472" bottom="0.19685039370078741" header="0.62992125984251968" footer="0.35433070866141736"/>
  <pageSetup paperSize="9" scale="44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92"/>
  <sheetViews>
    <sheetView view="pageBreakPreview" topLeftCell="A8" zoomScale="80" zoomScaleSheetLayoutView="80" workbookViewId="0">
      <selection activeCell="Q15" sqref="Q15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639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170400</v>
      </c>
      <c r="G12" s="468"/>
      <c r="H12" s="444"/>
      <c r="I12" s="462"/>
    </row>
    <row r="13" spans="1:1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x14ac:dyDescent="0.3">
      <c r="A14" s="191"/>
      <c r="B14" s="471" t="s">
        <v>554</v>
      </c>
      <c r="C14" s="479"/>
      <c r="D14" s="474"/>
      <c r="E14" s="479"/>
      <c r="F14" s="475">
        <v>24200</v>
      </c>
      <c r="G14" s="468"/>
      <c r="H14" s="444"/>
      <c r="I14" s="462">
        <f t="shared" si="0"/>
        <v>24200</v>
      </c>
    </row>
    <row r="15" spans="1:11" x14ac:dyDescent="0.3">
      <c r="A15" s="191"/>
      <c r="B15" s="471" t="s">
        <v>555</v>
      </c>
      <c r="C15" s="479"/>
      <c r="D15" s="474"/>
      <c r="E15" s="479"/>
      <c r="F15" s="475">
        <v>1400</v>
      </c>
      <c r="G15" s="468"/>
      <c r="H15" s="444"/>
      <c r="I15" s="462">
        <f t="shared" si="0"/>
        <v>1400</v>
      </c>
    </row>
    <row r="16" spans="1:11" x14ac:dyDescent="0.3">
      <c r="A16" s="191"/>
      <c r="B16" s="471" t="s">
        <v>556</v>
      </c>
      <c r="C16" s="479"/>
      <c r="D16" s="474"/>
      <c r="E16" s="479"/>
      <c r="F16" s="475">
        <v>700</v>
      </c>
      <c r="G16" s="468"/>
      <c r="H16" s="444"/>
      <c r="I16" s="462">
        <f t="shared" si="0"/>
        <v>700</v>
      </c>
    </row>
    <row r="17" spans="1:9" x14ac:dyDescent="0.3">
      <c r="A17" s="191"/>
      <c r="B17" s="471" t="s">
        <v>557</v>
      </c>
      <c r="C17" s="479"/>
      <c r="D17" s="474"/>
      <c r="E17" s="479"/>
      <c r="F17" s="475">
        <v>4000</v>
      </c>
      <c r="G17" s="468"/>
      <c r="H17" s="444"/>
      <c r="I17" s="462">
        <f t="shared" si="0"/>
        <v>4000</v>
      </c>
    </row>
    <row r="18" spans="1:9" hidden="1" x14ac:dyDescent="0.3">
      <c r="A18" s="191"/>
      <c r="B18" s="471" t="s">
        <v>558</v>
      </c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 t="s">
        <v>559</v>
      </c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t="37.5" x14ac:dyDescent="0.3">
      <c r="A20" s="191"/>
      <c r="B20" s="471" t="s">
        <v>560</v>
      </c>
      <c r="C20" s="479"/>
      <c r="D20" s="474"/>
      <c r="E20" s="479"/>
      <c r="F20" s="475">
        <v>25900</v>
      </c>
      <c r="G20" s="468"/>
      <c r="H20" s="444"/>
      <c r="I20" s="462">
        <f t="shared" si="0"/>
        <v>25900</v>
      </c>
    </row>
    <row r="21" spans="1:9" ht="37.5" x14ac:dyDescent="0.3">
      <c r="A21" s="191"/>
      <c r="B21" s="471" t="s">
        <v>561</v>
      </c>
      <c r="C21" s="479"/>
      <c r="D21" s="474"/>
      <c r="E21" s="479"/>
      <c r="F21" s="475">
        <v>41058.800000000003</v>
      </c>
      <c r="G21" s="468"/>
      <c r="H21" s="444"/>
      <c r="I21" s="462">
        <f t="shared" si="0"/>
        <v>41058.800000000003</v>
      </c>
    </row>
    <row r="22" spans="1:9" x14ac:dyDescent="0.3">
      <c r="A22" s="191"/>
      <c r="B22" s="471" t="s">
        <v>562</v>
      </c>
      <c r="C22" s="479"/>
      <c r="D22" s="474"/>
      <c r="E22" s="479"/>
      <c r="F22" s="475">
        <v>15000</v>
      </c>
      <c r="G22" s="468"/>
      <c r="H22" s="444"/>
      <c r="I22" s="462">
        <f t="shared" si="0"/>
        <v>15000</v>
      </c>
    </row>
    <row r="23" spans="1:9" hidden="1" x14ac:dyDescent="0.3">
      <c r="A23" s="191"/>
      <c r="B23" s="471" t="s">
        <v>563</v>
      </c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 t="s">
        <v>564</v>
      </c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x14ac:dyDescent="0.3">
      <c r="A25" s="191"/>
      <c r="B25" s="471" t="s">
        <v>719</v>
      </c>
      <c r="C25" s="479"/>
      <c r="D25" s="474"/>
      <c r="E25" s="479"/>
      <c r="F25" s="475">
        <v>12000</v>
      </c>
      <c r="G25" s="468"/>
      <c r="H25" s="444"/>
      <c r="I25" s="462">
        <f t="shared" si="0"/>
        <v>12000</v>
      </c>
    </row>
    <row r="26" spans="1:9" ht="37.5" hidden="1" x14ac:dyDescent="0.3">
      <c r="A26" s="191"/>
      <c r="B26" s="471" t="s">
        <v>566</v>
      </c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x14ac:dyDescent="0.3">
      <c r="A27" s="191"/>
      <c r="B27" s="471" t="s">
        <v>567</v>
      </c>
      <c r="C27" s="479"/>
      <c r="D27" s="474"/>
      <c r="E27" s="479"/>
      <c r="F27" s="475">
        <f>49209.77-13868.57</f>
        <v>35341.199999999997</v>
      </c>
      <c r="G27" s="468"/>
      <c r="H27" s="444"/>
      <c r="I27" s="462">
        <f t="shared" si="0"/>
        <v>35341.199999999997</v>
      </c>
    </row>
    <row r="28" spans="1:9" x14ac:dyDescent="0.3">
      <c r="A28" s="191"/>
      <c r="B28" s="471" t="s">
        <v>568</v>
      </c>
      <c r="C28" s="479"/>
      <c r="D28" s="474"/>
      <c r="E28" s="479"/>
      <c r="F28" s="475">
        <v>10800</v>
      </c>
      <c r="G28" s="468"/>
      <c r="H28" s="444"/>
      <c r="I28" s="462">
        <f t="shared" si="0"/>
        <v>10800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4000</v>
      </c>
      <c r="G35" s="468"/>
      <c r="H35" s="444"/>
      <c r="I35" s="462"/>
    </row>
    <row r="36" spans="1:9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customHeight="1" x14ac:dyDescent="0.3">
      <c r="A37" s="191"/>
      <c r="B37" s="471" t="s">
        <v>573</v>
      </c>
      <c r="C37" s="479"/>
      <c r="D37" s="474"/>
      <c r="E37" s="479"/>
      <c r="F37" s="475">
        <v>4000</v>
      </c>
      <c r="G37" s="468"/>
      <c r="H37" s="444"/>
      <c r="I37" s="462">
        <f t="shared" si="0"/>
        <v>4000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hidden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hidden="1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hidden="1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hidden="1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hidden="1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hidden="1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hidden="1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hidden="1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hidden="1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hidden="1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hidden="1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hidden="1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hidden="1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hidden="1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hidden="1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hidden="1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hidden="1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hidden="1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hidden="1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hidden="1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hidden="1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0</v>
      </c>
      <c r="E82" s="483" t="s">
        <v>10</v>
      </c>
      <c r="F82" s="485">
        <f>F50+F41+F35+F12+F58</f>
        <v>174400</v>
      </c>
      <c r="G82" s="470" t="s">
        <v>438</v>
      </c>
      <c r="H82" s="461">
        <f>SUM(H12:H81)</f>
        <v>0</v>
      </c>
      <c r="I82" s="461">
        <f>SUM(I12:I81)</f>
        <v>174400</v>
      </c>
    </row>
    <row r="83" spans="1:9" x14ac:dyDescent="0.3">
      <c r="F83" s="194"/>
    </row>
    <row r="84" spans="1:9" x14ac:dyDescent="0.3">
      <c r="F84" s="194"/>
    </row>
    <row r="85" spans="1:9" x14ac:dyDescent="0.25">
      <c r="A85" s="97" t="s">
        <v>541</v>
      </c>
      <c r="B85" s="84"/>
      <c r="C85" s="84"/>
      <c r="D85" s="378"/>
      <c r="E85" s="84"/>
      <c r="F85" s="604" t="s">
        <v>694</v>
      </c>
      <c r="G85" s="84"/>
      <c r="H85" s="84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97" t="s">
        <v>173</v>
      </c>
      <c r="B88" s="84"/>
      <c r="C88" s="84"/>
      <c r="D88" s="378"/>
      <c r="E88" s="84"/>
      <c r="F88" s="714" t="s">
        <v>742</v>
      </c>
      <c r="G88" s="84"/>
      <c r="H88" s="84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6">
    <mergeCell ref="A3:F3"/>
    <mergeCell ref="A9:A10"/>
    <mergeCell ref="B9:B10"/>
    <mergeCell ref="C9:D9"/>
    <mergeCell ref="E9:F9"/>
    <mergeCell ref="A6:E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92"/>
  <sheetViews>
    <sheetView view="pageBreakPreview" topLeftCell="A13" zoomScale="80" zoomScaleSheetLayoutView="80" workbookViewId="0">
      <selection activeCell="Q15" sqref="Q15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640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286" t="s">
        <v>422</v>
      </c>
      <c r="D10" s="286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286">
        <v>2</v>
      </c>
      <c r="C11" s="219">
        <v>3</v>
      </c>
      <c r="D11" s="219">
        <v>4</v>
      </c>
      <c r="E11" s="21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476" t="s">
        <v>374</v>
      </c>
      <c r="D12" s="477">
        <f>SUM(D14:D34)</f>
        <v>0</v>
      </c>
      <c r="E12" s="473" t="s">
        <v>374</v>
      </c>
      <c r="F12" s="478">
        <f>SUM(F13:F34)</f>
        <v>170400</v>
      </c>
      <c r="G12" s="468"/>
      <c r="H12" s="444"/>
      <c r="I12" s="462"/>
    </row>
    <row r="13" spans="1:11" x14ac:dyDescent="0.3">
      <c r="A13" s="191"/>
      <c r="B13" s="190" t="s">
        <v>267</v>
      </c>
      <c r="C13" s="479"/>
      <c r="D13" s="474"/>
      <c r="E13" s="479"/>
      <c r="F13" s="475"/>
      <c r="G13" s="468"/>
      <c r="H13" s="444"/>
      <c r="I13" s="462">
        <f t="shared" ref="I13:I76" si="0">F13-H13</f>
        <v>0</v>
      </c>
    </row>
    <row r="14" spans="1:11" x14ac:dyDescent="0.3">
      <c r="A14" s="191"/>
      <c r="B14" s="471" t="s">
        <v>554</v>
      </c>
      <c r="C14" s="479"/>
      <c r="D14" s="474"/>
      <c r="E14" s="479"/>
      <c r="F14" s="475">
        <v>24200</v>
      </c>
      <c r="G14" s="468"/>
      <c r="H14" s="444"/>
      <c r="I14" s="462">
        <f t="shared" si="0"/>
        <v>24200</v>
      </c>
    </row>
    <row r="15" spans="1:11" x14ac:dyDescent="0.3">
      <c r="A15" s="191"/>
      <c r="B15" s="471" t="s">
        <v>555</v>
      </c>
      <c r="C15" s="479"/>
      <c r="D15" s="474"/>
      <c r="E15" s="479"/>
      <c r="F15" s="475">
        <v>1400</v>
      </c>
      <c r="G15" s="468"/>
      <c r="H15" s="444"/>
      <c r="I15" s="462">
        <f t="shared" si="0"/>
        <v>1400</v>
      </c>
    </row>
    <row r="16" spans="1:11" x14ac:dyDescent="0.3">
      <c r="A16" s="191"/>
      <c r="B16" s="471" t="s">
        <v>556</v>
      </c>
      <c r="C16" s="479"/>
      <c r="D16" s="474"/>
      <c r="E16" s="479"/>
      <c r="F16" s="475">
        <v>700</v>
      </c>
      <c r="G16" s="468"/>
      <c r="H16" s="444"/>
      <c r="I16" s="462">
        <f t="shared" si="0"/>
        <v>700</v>
      </c>
    </row>
    <row r="17" spans="1:9" x14ac:dyDescent="0.3">
      <c r="A17" s="191"/>
      <c r="B17" s="471" t="s">
        <v>557</v>
      </c>
      <c r="C17" s="479"/>
      <c r="D17" s="474"/>
      <c r="E17" s="479"/>
      <c r="F17" s="475">
        <v>4000</v>
      </c>
      <c r="G17" s="468"/>
      <c r="H17" s="444"/>
      <c r="I17" s="462">
        <f t="shared" si="0"/>
        <v>4000</v>
      </c>
    </row>
    <row r="18" spans="1:9" hidden="1" x14ac:dyDescent="0.3">
      <c r="A18" s="191"/>
      <c r="B18" s="471" t="s">
        <v>558</v>
      </c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 t="s">
        <v>559</v>
      </c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t="37.5" x14ac:dyDescent="0.3">
      <c r="A20" s="191"/>
      <c r="B20" s="471" t="s">
        <v>560</v>
      </c>
      <c r="C20" s="479"/>
      <c r="D20" s="474"/>
      <c r="E20" s="479"/>
      <c r="F20" s="475">
        <v>25900</v>
      </c>
      <c r="G20" s="468"/>
      <c r="H20" s="444"/>
      <c r="I20" s="462">
        <f t="shared" si="0"/>
        <v>25900</v>
      </c>
    </row>
    <row r="21" spans="1:9" ht="37.5" x14ac:dyDescent="0.3">
      <c r="A21" s="191"/>
      <c r="B21" s="471" t="s">
        <v>561</v>
      </c>
      <c r="C21" s="479"/>
      <c r="D21" s="474"/>
      <c r="E21" s="479"/>
      <c r="F21" s="475">
        <v>41058.800000000003</v>
      </c>
      <c r="G21" s="468"/>
      <c r="H21" s="444"/>
      <c r="I21" s="462">
        <f t="shared" si="0"/>
        <v>41058.800000000003</v>
      </c>
    </row>
    <row r="22" spans="1:9" x14ac:dyDescent="0.3">
      <c r="A22" s="191"/>
      <c r="B22" s="471" t="s">
        <v>562</v>
      </c>
      <c r="C22" s="479"/>
      <c r="D22" s="474"/>
      <c r="E22" s="479"/>
      <c r="F22" s="475">
        <v>15000</v>
      </c>
      <c r="G22" s="468"/>
      <c r="H22" s="444"/>
      <c r="I22" s="462">
        <f t="shared" si="0"/>
        <v>15000</v>
      </c>
    </row>
    <row r="23" spans="1:9" hidden="1" x14ac:dyDescent="0.3">
      <c r="A23" s="191"/>
      <c r="B23" s="471" t="s">
        <v>563</v>
      </c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 t="s">
        <v>564</v>
      </c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x14ac:dyDescent="0.3">
      <c r="A25" s="191"/>
      <c r="B25" s="471" t="s">
        <v>719</v>
      </c>
      <c r="C25" s="479"/>
      <c r="D25" s="474"/>
      <c r="E25" s="479"/>
      <c r="F25" s="475">
        <v>12000</v>
      </c>
      <c r="G25" s="468"/>
      <c r="H25" s="444"/>
      <c r="I25" s="462">
        <f t="shared" si="0"/>
        <v>12000</v>
      </c>
    </row>
    <row r="26" spans="1:9" ht="37.5" hidden="1" x14ac:dyDescent="0.3">
      <c r="A26" s="191"/>
      <c r="B26" s="471" t="s">
        <v>566</v>
      </c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x14ac:dyDescent="0.3">
      <c r="A27" s="191"/>
      <c r="B27" s="471" t="s">
        <v>567</v>
      </c>
      <c r="C27" s="479"/>
      <c r="D27" s="474"/>
      <c r="E27" s="479"/>
      <c r="F27" s="475">
        <f>49209.77-13868.57</f>
        <v>35341.199999999997</v>
      </c>
      <c r="G27" s="468"/>
      <c r="H27" s="444"/>
      <c r="I27" s="462">
        <f t="shared" si="0"/>
        <v>35341.199999999997</v>
      </c>
    </row>
    <row r="28" spans="1:9" x14ac:dyDescent="0.3">
      <c r="A28" s="191"/>
      <c r="B28" s="471" t="s">
        <v>568</v>
      </c>
      <c r="C28" s="479"/>
      <c r="D28" s="474"/>
      <c r="E28" s="479"/>
      <c r="F28" s="475">
        <v>10800</v>
      </c>
      <c r="G28" s="468"/>
      <c r="H28" s="444"/>
      <c r="I28" s="462">
        <f t="shared" si="0"/>
        <v>10800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4000</v>
      </c>
      <c r="G35" s="468"/>
      <c r="H35" s="444"/>
      <c r="I35" s="462"/>
    </row>
    <row r="36" spans="1:9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customHeight="1" x14ac:dyDescent="0.3">
      <c r="A37" s="191"/>
      <c r="B37" s="471" t="s">
        <v>573</v>
      </c>
      <c r="C37" s="479"/>
      <c r="D37" s="474"/>
      <c r="E37" s="479"/>
      <c r="F37" s="475">
        <v>4000</v>
      </c>
      <c r="G37" s="468"/>
      <c r="H37" s="444"/>
      <c r="I37" s="462">
        <f t="shared" si="0"/>
        <v>4000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hidden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hidden="1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hidden="1" x14ac:dyDescent="0.3">
      <c r="A58" s="221">
        <v>5</v>
      </c>
      <c r="B58" s="221" t="s">
        <v>447</v>
      </c>
      <c r="C58" s="476" t="s">
        <v>374</v>
      </c>
      <c r="D58" s="480">
        <f>SUM(D59:D81)</f>
        <v>0</v>
      </c>
      <c r="E58" s="476" t="s">
        <v>374</v>
      </c>
      <c r="F58" s="481">
        <f>SUM(F59:F81)</f>
        <v>0</v>
      </c>
      <c r="G58" s="468"/>
      <c r="H58" s="444"/>
      <c r="I58" s="462"/>
    </row>
    <row r="59" spans="1:9" hidden="1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hidden="1" x14ac:dyDescent="0.3">
      <c r="A60" s="191"/>
      <c r="B60" s="471"/>
      <c r="C60" s="479"/>
      <c r="D60" s="474"/>
      <c r="E60" s="479"/>
      <c r="F60" s="475"/>
      <c r="G60" s="468"/>
      <c r="H60" s="444"/>
      <c r="I60" s="462">
        <f t="shared" si="0"/>
        <v>0</v>
      </c>
    </row>
    <row r="61" spans="1:9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hidden="1" x14ac:dyDescent="0.3">
      <c r="A64" s="191"/>
      <c r="B64" s="472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hidden="1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hidden="1" x14ac:dyDescent="0.3">
      <c r="A66" s="191"/>
      <c r="B66" s="471"/>
      <c r="C66" s="479"/>
      <c r="D66" s="474"/>
      <c r="E66" s="479"/>
      <c r="F66" s="475"/>
      <c r="G66" s="468"/>
      <c r="H66" s="444"/>
      <c r="I66" s="462"/>
    </row>
    <row r="67" spans="1:9" hidden="1" x14ac:dyDescent="0.3">
      <c r="A67" s="191"/>
      <c r="B67" s="471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hidden="1" x14ac:dyDescent="0.3">
      <c r="A68" s="191"/>
      <c r="B68" s="471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hidden="1" x14ac:dyDescent="0.3">
      <c r="A69" s="191"/>
      <c r="B69" s="471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hidden="1" x14ac:dyDescent="0.3">
      <c r="A70" s="191"/>
      <c r="B70" s="471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hidden="1" x14ac:dyDescent="0.3">
      <c r="A71" s="191"/>
      <c r="B71" s="471"/>
      <c r="C71" s="479"/>
      <c r="D71" s="474"/>
      <c r="E71" s="479"/>
      <c r="F71" s="475"/>
      <c r="G71" s="468"/>
      <c r="H71" s="444"/>
      <c r="I71" s="462">
        <f t="shared" si="0"/>
        <v>0</v>
      </c>
    </row>
    <row r="72" spans="1:9" hidden="1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0"/>
        <v>0</v>
      </c>
    </row>
    <row r="73" spans="1:9" hidden="1" x14ac:dyDescent="0.3">
      <c r="A73" s="191"/>
      <c r="B73" s="190"/>
      <c r="C73" s="479"/>
      <c r="D73" s="474"/>
      <c r="E73" s="479"/>
      <c r="F73" s="475"/>
      <c r="G73" s="468"/>
      <c r="H73" s="444"/>
      <c r="I73" s="462">
        <f t="shared" si="0"/>
        <v>0</v>
      </c>
    </row>
    <row r="74" spans="1:9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0"/>
        <v>0</v>
      </c>
    </row>
    <row r="75" spans="1:9" hidden="1" x14ac:dyDescent="0.3">
      <c r="A75" s="191"/>
      <c r="B75" s="190"/>
      <c r="C75" s="479"/>
      <c r="D75" s="474"/>
      <c r="E75" s="479"/>
      <c r="F75" s="475"/>
      <c r="G75" s="468"/>
      <c r="H75" s="444"/>
      <c r="I75" s="462">
        <f t="shared" si="0"/>
        <v>0</v>
      </c>
    </row>
    <row r="76" spans="1:9" hidden="1" x14ac:dyDescent="0.3">
      <c r="A76" s="191"/>
      <c r="B76" s="190"/>
      <c r="C76" s="479"/>
      <c r="D76" s="474"/>
      <c r="E76" s="479"/>
      <c r="F76" s="475"/>
      <c r="G76" s="468"/>
      <c r="H76" s="444"/>
      <c r="I76" s="462">
        <f t="shared" si="0"/>
        <v>0</v>
      </c>
    </row>
    <row r="77" spans="1:9" hidden="1" x14ac:dyDescent="0.3">
      <c r="A77" s="191"/>
      <c r="B77" s="190"/>
      <c r="C77" s="479"/>
      <c r="D77" s="474"/>
      <c r="E77" s="479"/>
      <c r="F77" s="475"/>
      <c r="G77" s="468"/>
      <c r="H77" s="444"/>
      <c r="I77" s="462">
        <f t="shared" ref="I77:I80" si="1">F77-H77</f>
        <v>0</v>
      </c>
    </row>
    <row r="78" spans="1:9" hidden="1" x14ac:dyDescent="0.3">
      <c r="A78" s="191"/>
      <c r="B78" s="190"/>
      <c r="C78" s="479"/>
      <c r="D78" s="474"/>
      <c r="E78" s="479"/>
      <c r="F78" s="475"/>
      <c r="G78" s="468"/>
      <c r="H78" s="444"/>
      <c r="I78" s="462">
        <f t="shared" si="1"/>
        <v>0</v>
      </c>
    </row>
    <row r="79" spans="1:9" hidden="1" x14ac:dyDescent="0.3">
      <c r="A79" s="191"/>
      <c r="B79" s="225"/>
      <c r="C79" s="479"/>
      <c r="D79" s="474"/>
      <c r="E79" s="479"/>
      <c r="F79" s="482"/>
      <c r="G79" s="468"/>
      <c r="H79" s="444"/>
      <c r="I79" s="462">
        <f t="shared" si="1"/>
        <v>0</v>
      </c>
    </row>
    <row r="80" spans="1:9" hidden="1" x14ac:dyDescent="0.3">
      <c r="A80" s="191"/>
      <c r="B80" s="190"/>
      <c r="C80" s="479"/>
      <c r="D80" s="474"/>
      <c r="E80" s="479"/>
      <c r="F80" s="475"/>
      <c r="G80" s="468"/>
      <c r="H80" s="444"/>
      <c r="I80" s="462">
        <f t="shared" si="1"/>
        <v>0</v>
      </c>
    </row>
    <row r="81" spans="1:9" x14ac:dyDescent="0.3">
      <c r="A81" s="191"/>
      <c r="B81" s="190"/>
      <c r="C81" s="479"/>
      <c r="D81" s="474"/>
      <c r="E81" s="479"/>
      <c r="F81" s="475"/>
      <c r="G81" s="468"/>
      <c r="H81" s="444"/>
      <c r="I81" s="462"/>
    </row>
    <row r="82" spans="1:9" s="184" customFormat="1" x14ac:dyDescent="0.3">
      <c r="A82" s="192"/>
      <c r="B82" s="193" t="s">
        <v>364</v>
      </c>
      <c r="C82" s="483" t="s">
        <v>374</v>
      </c>
      <c r="D82" s="484">
        <f>D50+D41+D35+D12+D58</f>
        <v>0</v>
      </c>
      <c r="E82" s="483" t="s">
        <v>10</v>
      </c>
      <c r="F82" s="485">
        <f>F50+F41+F35+F12+F58</f>
        <v>174400</v>
      </c>
      <c r="G82" s="470" t="s">
        <v>438</v>
      </c>
      <c r="H82" s="461">
        <f>SUM(H12:H81)</f>
        <v>0</v>
      </c>
      <c r="I82" s="461">
        <f>SUM(I12:I81)</f>
        <v>174400</v>
      </c>
    </row>
    <row r="83" spans="1:9" x14ac:dyDescent="0.3">
      <c r="F83" s="194"/>
    </row>
    <row r="84" spans="1:9" x14ac:dyDescent="0.3">
      <c r="F84" s="194"/>
    </row>
    <row r="85" spans="1:9" x14ac:dyDescent="0.25">
      <c r="A85" s="97" t="s">
        <v>541</v>
      </c>
      <c r="B85" s="84"/>
      <c r="C85" s="84"/>
      <c r="D85" s="378"/>
      <c r="E85" s="84"/>
      <c r="F85" s="604" t="s">
        <v>694</v>
      </c>
      <c r="G85" s="84"/>
      <c r="H85" s="84"/>
      <c r="I85" s="415"/>
    </row>
    <row r="86" spans="1:9" ht="15" x14ac:dyDescent="0.25">
      <c r="A86" s="389"/>
      <c r="B86" s="389"/>
      <c r="C86" s="389"/>
      <c r="D86" s="391" t="s">
        <v>171</v>
      </c>
      <c r="E86" s="389"/>
      <c r="F86" s="391" t="s">
        <v>172</v>
      </c>
      <c r="G86" s="389"/>
      <c r="H86" s="389"/>
      <c r="I86" s="393"/>
    </row>
    <row r="87" spans="1:9" ht="15.75" x14ac:dyDescent="0.25">
      <c r="A87" s="82"/>
      <c r="B87" s="82"/>
      <c r="C87" s="82"/>
      <c r="D87" s="82"/>
      <c r="E87" s="82"/>
      <c r="F87" s="82"/>
      <c r="G87" s="82"/>
      <c r="H87" s="82"/>
      <c r="I87" s="392"/>
    </row>
    <row r="88" spans="1:9" x14ac:dyDescent="0.25">
      <c r="A88" s="97" t="s">
        <v>173</v>
      </c>
      <c r="B88" s="84"/>
      <c r="C88" s="84"/>
      <c r="D88" s="378"/>
      <c r="E88" s="84"/>
      <c r="F88" s="714" t="s">
        <v>742</v>
      </c>
      <c r="G88" s="84"/>
      <c r="H88" s="84"/>
      <c r="I88" s="415"/>
    </row>
    <row r="89" spans="1:9" ht="15" x14ac:dyDescent="0.25">
      <c r="A89" s="389"/>
      <c r="B89" s="389"/>
      <c r="C89" s="389"/>
      <c r="D89" s="391" t="s">
        <v>171</v>
      </c>
      <c r="E89" s="389"/>
      <c r="F89" s="391" t="s">
        <v>172</v>
      </c>
      <c r="G89" s="389"/>
      <c r="H89" s="389"/>
      <c r="I89" s="393"/>
    </row>
    <row r="92" spans="1:9" ht="21" x14ac:dyDescent="0.35">
      <c r="B92" s="232"/>
    </row>
  </sheetData>
  <mergeCells count="6">
    <mergeCell ref="A3:F3"/>
    <mergeCell ref="A9:A10"/>
    <mergeCell ref="B9:B10"/>
    <mergeCell ref="C9:D9"/>
    <mergeCell ref="E9:F9"/>
    <mergeCell ref="A6:E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46"/>
  <sheetViews>
    <sheetView tabSelected="1" topLeftCell="A13" zoomScaleNormal="100" zoomScaleSheetLayoutView="70" workbookViewId="0">
      <selection activeCell="A35" sqref="A3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3.85546875" style="215" customWidth="1"/>
    <col min="8" max="8" width="21.85546875" style="215" customWidth="1"/>
    <col min="9" max="9" width="20.140625" style="215" customWidth="1"/>
    <col min="10" max="10" width="17.5703125" style="233" customWidth="1"/>
    <col min="11" max="11" width="14.7109375" style="181" customWidth="1"/>
    <col min="12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ht="21" customHeight="1" x14ac:dyDescent="0.3">
      <c r="A12" s="1206" t="s">
        <v>550</v>
      </c>
      <c r="B12" s="1207"/>
      <c r="C12" s="1207"/>
      <c r="D12" s="1207"/>
      <c r="E12" s="1207"/>
      <c r="F12" s="1208"/>
      <c r="G12" s="223"/>
      <c r="H12" s="223"/>
      <c r="I12" s="223"/>
    </row>
    <row r="13" spans="1:11" s="506" customFormat="1" ht="21.6" customHeight="1" x14ac:dyDescent="0.25">
      <c r="A13" s="502">
        <v>1</v>
      </c>
      <c r="B13" s="503" t="s">
        <v>450</v>
      </c>
      <c r="C13" s="489" t="s">
        <v>374</v>
      </c>
      <c r="D13" s="490">
        <f>SUM(D14:D18)</f>
        <v>0</v>
      </c>
      <c r="E13" s="489" t="s">
        <v>374</v>
      </c>
      <c r="F13" s="490">
        <f>SUM(F14:F18)</f>
        <v>17000</v>
      </c>
      <c r="G13" s="504"/>
      <c r="H13" s="504"/>
      <c r="I13" s="504"/>
      <c r="J13" s="505"/>
    </row>
    <row r="14" spans="1:11" x14ac:dyDescent="0.3">
      <c r="A14" s="454"/>
      <c r="B14" s="491" t="s">
        <v>451</v>
      </c>
      <c r="C14" s="492"/>
      <c r="D14" s="467"/>
      <c r="E14" s="492"/>
      <c r="F14" s="467"/>
      <c r="G14" s="220"/>
      <c r="H14" s="220"/>
      <c r="I14" s="220">
        <f t="shared" ref="I14:I69" si="0">F14-H14</f>
        <v>0</v>
      </c>
    </row>
    <row r="15" spans="1:11" x14ac:dyDescent="0.3">
      <c r="A15" s="454"/>
      <c r="B15" s="507" t="s">
        <v>580</v>
      </c>
      <c r="C15" s="492"/>
      <c r="D15" s="467"/>
      <c r="E15" s="492"/>
      <c r="F15" s="467">
        <v>17000</v>
      </c>
      <c r="G15" s="815">
        <v>16816.439999999999</v>
      </c>
      <c r="H15" s="220">
        <f>1401.37+1401.37+1401.37+1401.37+1401.37+1401.37+1401.37+1401.37</f>
        <v>11210.96</v>
      </c>
      <c r="I15" s="220">
        <f t="shared" si="0"/>
        <v>5789.0400000000009</v>
      </c>
      <c r="J15" s="233">
        <v>9809.59</v>
      </c>
      <c r="K15" s="817">
        <f>F15-G15</f>
        <v>183.56000000000131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  <c r="K16" s="817">
        <f t="shared" ref="K16:K71" si="1">F16-G16</f>
        <v>0</v>
      </c>
    </row>
    <row r="17" spans="1:11" hidden="1" x14ac:dyDescent="0.3">
      <c r="A17" s="454"/>
      <c r="B17" s="491"/>
      <c r="C17" s="492"/>
      <c r="D17" s="467"/>
      <c r="E17" s="492"/>
      <c r="F17" s="467"/>
      <c r="G17" s="220"/>
      <c r="H17" s="220"/>
      <c r="I17" s="220">
        <f t="shared" si="0"/>
        <v>0</v>
      </c>
      <c r="K17" s="817">
        <f t="shared" si="1"/>
        <v>0</v>
      </c>
    </row>
    <row r="18" spans="1:11" hidden="1" x14ac:dyDescent="0.3">
      <c r="A18" s="454"/>
      <c r="B18" s="450"/>
      <c r="C18" s="492"/>
      <c r="D18" s="467"/>
      <c r="E18" s="492"/>
      <c r="F18" s="467"/>
      <c r="G18" s="220"/>
      <c r="H18" s="220"/>
      <c r="I18" s="220">
        <f t="shared" si="0"/>
        <v>0</v>
      </c>
      <c r="K18" s="817">
        <f t="shared" si="1"/>
        <v>0</v>
      </c>
    </row>
    <row r="19" spans="1:11" s="506" customFormat="1" ht="38.25" customHeight="1" x14ac:dyDescent="0.3">
      <c r="A19" s="502">
        <v>2</v>
      </c>
      <c r="B19" s="503" t="s">
        <v>452</v>
      </c>
      <c r="C19" s="489" t="s">
        <v>374</v>
      </c>
      <c r="D19" s="490">
        <f>SUM(D20:D26)</f>
        <v>0</v>
      </c>
      <c r="E19" s="489" t="s">
        <v>374</v>
      </c>
      <c r="F19" s="490">
        <f>SUM(F20:F26)</f>
        <v>0</v>
      </c>
      <c r="G19" s="504"/>
      <c r="H19" s="504"/>
      <c r="I19" s="504"/>
      <c r="J19" s="505"/>
      <c r="K19" s="817">
        <f t="shared" si="1"/>
        <v>0</v>
      </c>
    </row>
    <row r="20" spans="1:11" hidden="1" x14ac:dyDescent="0.3">
      <c r="A20" s="454"/>
      <c r="B20" s="491" t="s">
        <v>267</v>
      </c>
      <c r="C20" s="492"/>
      <c r="D20" s="467"/>
      <c r="E20" s="492"/>
      <c r="F20" s="467"/>
      <c r="G20" s="220"/>
      <c r="H20" s="220"/>
      <c r="I20" s="220">
        <f t="shared" si="0"/>
        <v>0</v>
      </c>
      <c r="K20" s="817">
        <f t="shared" si="1"/>
        <v>0</v>
      </c>
    </row>
    <row r="21" spans="1:11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  <c r="K21" s="817">
        <f t="shared" si="1"/>
        <v>0</v>
      </c>
    </row>
    <row r="22" spans="1:11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  <c r="K22" s="817">
        <f t="shared" si="1"/>
        <v>0</v>
      </c>
    </row>
    <row r="23" spans="1:11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  <c r="K23" s="817">
        <f t="shared" si="1"/>
        <v>0</v>
      </c>
    </row>
    <row r="24" spans="1:11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  <c r="K24" s="817">
        <f t="shared" si="1"/>
        <v>0</v>
      </c>
    </row>
    <row r="25" spans="1:11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  <c r="K25" s="817">
        <f t="shared" si="1"/>
        <v>0</v>
      </c>
    </row>
    <row r="26" spans="1:11" hidden="1" x14ac:dyDescent="0.3">
      <c r="A26" s="454"/>
      <c r="B26" s="491"/>
      <c r="C26" s="492"/>
      <c r="D26" s="467"/>
      <c r="E26" s="492"/>
      <c r="F26" s="467"/>
      <c r="G26" s="220"/>
      <c r="H26" s="220"/>
      <c r="I26" s="220">
        <f t="shared" si="0"/>
        <v>0</v>
      </c>
      <c r="K26" s="817">
        <f t="shared" si="1"/>
        <v>0</v>
      </c>
    </row>
    <row r="27" spans="1:11" s="506" customFormat="1" ht="21.6" customHeight="1" x14ac:dyDescent="0.3">
      <c r="A27" s="502">
        <v>3</v>
      </c>
      <c r="B27" s="503" t="s">
        <v>453</v>
      </c>
      <c r="C27" s="489" t="s">
        <v>374</v>
      </c>
      <c r="D27" s="490">
        <f>SUM(D28:D32)</f>
        <v>0</v>
      </c>
      <c r="E27" s="489" t="s">
        <v>374</v>
      </c>
      <c r="F27" s="490">
        <f>SUM(F28:F33)</f>
        <v>0</v>
      </c>
      <c r="G27" s="504"/>
      <c r="H27" s="504"/>
      <c r="I27" s="504"/>
      <c r="J27" s="505"/>
      <c r="K27" s="817">
        <f t="shared" si="1"/>
        <v>0</v>
      </c>
    </row>
    <row r="28" spans="1:11" hidden="1" x14ac:dyDescent="0.3">
      <c r="A28" s="454"/>
      <c r="B28" s="491" t="s">
        <v>267</v>
      </c>
      <c r="C28" s="492"/>
      <c r="D28" s="467"/>
      <c r="E28" s="492"/>
      <c r="F28" s="467"/>
      <c r="G28" s="220"/>
      <c r="H28" s="220"/>
      <c r="I28" s="220">
        <f t="shared" si="0"/>
        <v>0</v>
      </c>
      <c r="K28" s="817">
        <f t="shared" si="1"/>
        <v>0</v>
      </c>
    </row>
    <row r="29" spans="1:11" hidden="1" x14ac:dyDescent="0.3">
      <c r="A29" s="454"/>
      <c r="B29" s="493"/>
      <c r="C29" s="492"/>
      <c r="D29" s="467"/>
      <c r="E29" s="492"/>
      <c r="F29" s="467"/>
      <c r="G29" s="220"/>
      <c r="H29" s="229"/>
      <c r="I29" s="220">
        <f t="shared" si="0"/>
        <v>0</v>
      </c>
      <c r="K29" s="817">
        <f t="shared" si="1"/>
        <v>0</v>
      </c>
    </row>
    <row r="30" spans="1:11" hidden="1" x14ac:dyDescent="0.3">
      <c r="A30" s="454"/>
      <c r="B30" s="491"/>
      <c r="C30" s="492"/>
      <c r="D30" s="467"/>
      <c r="E30" s="492"/>
      <c r="F30" s="467"/>
      <c r="G30" s="220"/>
      <c r="H30" s="229"/>
      <c r="I30" s="220">
        <f t="shared" si="0"/>
        <v>0</v>
      </c>
      <c r="K30" s="817">
        <f t="shared" si="1"/>
        <v>0</v>
      </c>
    </row>
    <row r="31" spans="1:11" hidden="1" x14ac:dyDescent="0.3">
      <c r="A31" s="454"/>
      <c r="B31" s="494"/>
      <c r="C31" s="492"/>
      <c r="D31" s="467"/>
      <c r="E31" s="492"/>
      <c r="F31" s="467"/>
      <c r="G31" s="220"/>
      <c r="H31" s="220"/>
      <c r="I31" s="220">
        <f t="shared" si="0"/>
        <v>0</v>
      </c>
      <c r="K31" s="817">
        <f t="shared" si="1"/>
        <v>0</v>
      </c>
    </row>
    <row r="32" spans="1:11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  <c r="K32" s="817">
        <f t="shared" si="1"/>
        <v>0</v>
      </c>
    </row>
    <row r="33" spans="1:11" hidden="1" x14ac:dyDescent="0.3">
      <c r="A33" s="454"/>
      <c r="B33" s="491"/>
      <c r="C33" s="492"/>
      <c r="D33" s="467"/>
      <c r="E33" s="492"/>
      <c r="F33" s="467"/>
      <c r="G33" s="220"/>
      <c r="H33" s="220"/>
      <c r="I33" s="220">
        <f t="shared" si="0"/>
        <v>0</v>
      </c>
      <c r="K33" s="817">
        <f t="shared" si="1"/>
        <v>0</v>
      </c>
    </row>
    <row r="34" spans="1:11" s="506" customFormat="1" ht="21.6" customHeight="1" x14ac:dyDescent="0.3">
      <c r="A34" s="502">
        <v>4</v>
      </c>
      <c r="B34" s="503" t="s">
        <v>454</v>
      </c>
      <c r="C34" s="489" t="s">
        <v>374</v>
      </c>
      <c r="D34" s="490">
        <f>SUM(D35:D68)</f>
        <v>0</v>
      </c>
      <c r="E34" s="489" t="s">
        <v>374</v>
      </c>
      <c r="F34" s="490">
        <f>SUM(F36:F72)</f>
        <v>12320.58</v>
      </c>
      <c r="G34" s="504"/>
      <c r="H34" s="504"/>
      <c r="I34" s="504"/>
      <c r="J34" s="505"/>
      <c r="K34" s="817">
        <f t="shared" si="1"/>
        <v>12320.58</v>
      </c>
    </row>
    <row r="35" spans="1:11" x14ac:dyDescent="0.3">
      <c r="A35" s="501"/>
      <c r="B35" s="491" t="s">
        <v>267</v>
      </c>
      <c r="C35" s="492"/>
      <c r="D35" s="467"/>
      <c r="E35" s="492"/>
      <c r="F35" s="467"/>
      <c r="G35" s="220"/>
      <c r="H35" s="220"/>
      <c r="I35" s="220">
        <f t="shared" si="0"/>
        <v>0</v>
      </c>
      <c r="K35" s="817">
        <f t="shared" si="1"/>
        <v>0</v>
      </c>
    </row>
    <row r="36" spans="1:11" hidden="1" x14ac:dyDescent="0.3">
      <c r="A36" s="495"/>
      <c r="B36" s="507" t="s">
        <v>581</v>
      </c>
      <c r="C36" s="492"/>
      <c r="D36" s="467"/>
      <c r="E36" s="492"/>
      <c r="F36" s="467"/>
      <c r="G36" s="220"/>
      <c r="H36" s="220"/>
      <c r="I36" s="220">
        <f t="shared" si="0"/>
        <v>0</v>
      </c>
      <c r="K36" s="817">
        <f t="shared" si="1"/>
        <v>0</v>
      </c>
    </row>
    <row r="37" spans="1:11" hidden="1" x14ac:dyDescent="0.3">
      <c r="A37" s="495"/>
      <c r="B37" s="507" t="s">
        <v>582</v>
      </c>
      <c r="C37" s="492"/>
      <c r="D37" s="467"/>
      <c r="E37" s="492"/>
      <c r="F37" s="467"/>
      <c r="G37" s="220"/>
      <c r="H37" s="220"/>
      <c r="I37" s="220">
        <f t="shared" si="0"/>
        <v>0</v>
      </c>
      <c r="K37" s="817">
        <f t="shared" si="1"/>
        <v>0</v>
      </c>
    </row>
    <row r="38" spans="1:11" ht="37.5" hidden="1" x14ac:dyDescent="0.3">
      <c r="A38" s="495"/>
      <c r="B38" s="507" t="s">
        <v>583</v>
      </c>
      <c r="C38" s="492"/>
      <c r="D38" s="467"/>
      <c r="E38" s="492"/>
      <c r="F38" s="467"/>
      <c r="G38" s="220"/>
      <c r="H38" s="220"/>
      <c r="I38" s="220">
        <f t="shared" si="0"/>
        <v>0</v>
      </c>
      <c r="K38" s="817">
        <f t="shared" si="1"/>
        <v>0</v>
      </c>
    </row>
    <row r="39" spans="1:11" ht="56.25" hidden="1" x14ac:dyDescent="0.3">
      <c r="A39" s="495"/>
      <c r="B39" s="507" t="s">
        <v>584</v>
      </c>
      <c r="C39" s="492"/>
      <c r="D39" s="467"/>
      <c r="E39" s="492"/>
      <c r="F39" s="467"/>
      <c r="G39" s="220"/>
      <c r="H39" s="220"/>
      <c r="I39" s="220">
        <f t="shared" si="0"/>
        <v>0</v>
      </c>
      <c r="K39" s="817">
        <f t="shared" si="1"/>
        <v>0</v>
      </c>
    </row>
    <row r="40" spans="1:11" ht="37.5" hidden="1" x14ac:dyDescent="0.3">
      <c r="A40" s="495"/>
      <c r="B40" s="507" t="s">
        <v>585</v>
      </c>
      <c r="C40" s="492"/>
      <c r="D40" s="467"/>
      <c r="E40" s="492"/>
      <c r="F40" s="467"/>
      <c r="G40" s="220"/>
      <c r="H40" s="220"/>
      <c r="I40" s="220">
        <f t="shared" si="0"/>
        <v>0</v>
      </c>
      <c r="K40" s="817">
        <f t="shared" si="1"/>
        <v>0</v>
      </c>
    </row>
    <row r="41" spans="1:11" ht="56.25" hidden="1" x14ac:dyDescent="0.3">
      <c r="A41" s="495"/>
      <c r="B41" s="507" t="s">
        <v>586</v>
      </c>
      <c r="C41" s="492"/>
      <c r="D41" s="467"/>
      <c r="E41" s="492"/>
      <c r="F41" s="467"/>
      <c r="G41" s="220"/>
      <c r="H41" s="220"/>
      <c r="I41" s="220">
        <f t="shared" si="0"/>
        <v>0</v>
      </c>
      <c r="K41" s="817">
        <f t="shared" si="1"/>
        <v>0</v>
      </c>
    </row>
    <row r="42" spans="1:11" ht="37.5" hidden="1" x14ac:dyDescent="0.3">
      <c r="A42" s="495"/>
      <c r="B42" s="507" t="s">
        <v>587</v>
      </c>
      <c r="C42" s="492"/>
      <c r="D42" s="467"/>
      <c r="E42" s="492"/>
      <c r="F42" s="467"/>
      <c r="G42" s="220"/>
      <c r="H42" s="220"/>
      <c r="I42" s="220">
        <f t="shared" si="0"/>
        <v>0</v>
      </c>
      <c r="K42" s="817">
        <f t="shared" si="1"/>
        <v>0</v>
      </c>
    </row>
    <row r="43" spans="1:11" hidden="1" x14ac:dyDescent="0.3">
      <c r="A43" s="495"/>
      <c r="B43" s="507" t="s">
        <v>588</v>
      </c>
      <c r="C43" s="492"/>
      <c r="D43" s="467"/>
      <c r="E43" s="492"/>
      <c r="F43" s="467"/>
      <c r="G43" s="220"/>
      <c r="H43" s="220"/>
      <c r="I43" s="220">
        <f t="shared" si="0"/>
        <v>0</v>
      </c>
      <c r="K43" s="817">
        <f t="shared" si="1"/>
        <v>0</v>
      </c>
    </row>
    <row r="44" spans="1:11" hidden="1" x14ac:dyDescent="0.3">
      <c r="A44" s="495"/>
      <c r="B44" s="507" t="s">
        <v>589</v>
      </c>
      <c r="C44" s="492"/>
      <c r="D44" s="467"/>
      <c r="E44" s="492"/>
      <c r="F44" s="467"/>
      <c r="G44" s="220"/>
      <c r="H44" s="220"/>
      <c r="I44" s="220">
        <f t="shared" si="0"/>
        <v>0</v>
      </c>
      <c r="K44" s="817">
        <f t="shared" si="1"/>
        <v>0</v>
      </c>
    </row>
    <row r="45" spans="1:11" hidden="1" x14ac:dyDescent="0.3">
      <c r="A45" s="495"/>
      <c r="B45" s="507" t="s">
        <v>590</v>
      </c>
      <c r="C45" s="492"/>
      <c r="D45" s="467"/>
      <c r="E45" s="492"/>
      <c r="F45" s="467"/>
      <c r="G45" s="220"/>
      <c r="H45" s="220"/>
      <c r="I45" s="220">
        <f t="shared" si="0"/>
        <v>0</v>
      </c>
      <c r="K45" s="817">
        <f t="shared" si="1"/>
        <v>0</v>
      </c>
    </row>
    <row r="46" spans="1:11" ht="37.5" x14ac:dyDescent="0.3">
      <c r="A46" s="495"/>
      <c r="B46" s="507" t="s">
        <v>591</v>
      </c>
      <c r="C46" s="492"/>
      <c r="D46" s="467"/>
      <c r="E46" s="492"/>
      <c r="F46" s="760">
        <f>5279-3099.7</f>
        <v>2179.3000000000002</v>
      </c>
      <c r="G46" s="220">
        <f>2179.3</f>
        <v>2179.3000000000002</v>
      </c>
      <c r="H46" s="220">
        <f>2179.3</f>
        <v>2179.3000000000002</v>
      </c>
      <c r="I46" s="220">
        <f t="shared" si="0"/>
        <v>0</v>
      </c>
      <c r="K46" s="817">
        <f t="shared" si="1"/>
        <v>0</v>
      </c>
    </row>
    <row r="47" spans="1:11" ht="37.5" hidden="1" x14ac:dyDescent="0.3">
      <c r="A47" s="495"/>
      <c r="B47" s="507" t="s">
        <v>592</v>
      </c>
      <c r="C47" s="492"/>
      <c r="D47" s="467"/>
      <c r="E47" s="492"/>
      <c r="F47" s="773"/>
      <c r="G47" s="220"/>
      <c r="H47" s="220"/>
      <c r="I47" s="220">
        <f t="shared" si="0"/>
        <v>0</v>
      </c>
      <c r="K47" s="817">
        <f t="shared" si="1"/>
        <v>0</v>
      </c>
    </row>
    <row r="48" spans="1:11" ht="37.5" hidden="1" x14ac:dyDescent="0.3">
      <c r="A48" s="495"/>
      <c r="B48" s="507" t="s">
        <v>593</v>
      </c>
      <c r="C48" s="492"/>
      <c r="D48" s="467"/>
      <c r="E48" s="492"/>
      <c r="F48" s="773"/>
      <c r="G48" s="220"/>
      <c r="H48" s="220"/>
      <c r="I48" s="220">
        <f t="shared" si="0"/>
        <v>0</v>
      </c>
      <c r="K48" s="817">
        <f t="shared" si="1"/>
        <v>0</v>
      </c>
    </row>
    <row r="49" spans="1:11" ht="56.25" hidden="1" x14ac:dyDescent="0.3">
      <c r="A49" s="495"/>
      <c r="B49" s="507" t="s">
        <v>594</v>
      </c>
      <c r="C49" s="492"/>
      <c r="D49" s="467"/>
      <c r="E49" s="492"/>
      <c r="F49" s="773"/>
      <c r="G49" s="220"/>
      <c r="H49" s="220"/>
      <c r="I49" s="220">
        <f t="shared" si="0"/>
        <v>0</v>
      </c>
      <c r="K49" s="817">
        <f t="shared" si="1"/>
        <v>0</v>
      </c>
    </row>
    <row r="50" spans="1:11" ht="37.5" hidden="1" x14ac:dyDescent="0.3">
      <c r="A50" s="495"/>
      <c r="B50" s="507" t="s">
        <v>595</v>
      </c>
      <c r="C50" s="492"/>
      <c r="D50" s="467"/>
      <c r="E50" s="492"/>
      <c r="F50" s="773"/>
      <c r="G50" s="220"/>
      <c r="H50" s="220"/>
      <c r="I50" s="220">
        <f t="shared" si="0"/>
        <v>0</v>
      </c>
      <c r="K50" s="817">
        <f t="shared" si="1"/>
        <v>0</v>
      </c>
    </row>
    <row r="51" spans="1:11" ht="37.5" hidden="1" x14ac:dyDescent="0.3">
      <c r="A51" s="495"/>
      <c r="B51" s="507" t="s">
        <v>596</v>
      </c>
      <c r="C51" s="492"/>
      <c r="D51" s="467"/>
      <c r="E51" s="492"/>
      <c r="F51" s="773"/>
      <c r="G51" s="220"/>
      <c r="H51" s="220"/>
      <c r="I51" s="220">
        <f t="shared" si="0"/>
        <v>0</v>
      </c>
      <c r="K51" s="817">
        <f t="shared" si="1"/>
        <v>0</v>
      </c>
    </row>
    <row r="52" spans="1:11" hidden="1" x14ac:dyDescent="0.3">
      <c r="A52" s="495"/>
      <c r="B52" s="507" t="s">
        <v>597</v>
      </c>
      <c r="C52" s="492"/>
      <c r="D52" s="467"/>
      <c r="E52" s="492"/>
      <c r="F52" s="773"/>
      <c r="G52" s="220"/>
      <c r="H52" s="220"/>
      <c r="I52" s="220">
        <f t="shared" si="0"/>
        <v>0</v>
      </c>
      <c r="K52" s="817">
        <f t="shared" si="1"/>
        <v>0</v>
      </c>
    </row>
    <row r="53" spans="1:11" ht="37.5" x14ac:dyDescent="0.3">
      <c r="A53" s="495"/>
      <c r="B53" s="507" t="s">
        <v>598</v>
      </c>
      <c r="C53" s="492"/>
      <c r="D53" s="467"/>
      <c r="E53" s="492"/>
      <c r="F53" s="773">
        <v>3000</v>
      </c>
      <c r="G53" s="815">
        <v>3000</v>
      </c>
      <c r="H53" s="220">
        <v>3000</v>
      </c>
      <c r="I53" s="220">
        <f t="shared" si="0"/>
        <v>0</v>
      </c>
      <c r="J53" s="233">
        <v>3000</v>
      </c>
      <c r="K53" s="817">
        <f t="shared" si="1"/>
        <v>0</v>
      </c>
    </row>
    <row r="54" spans="1:11" x14ac:dyDescent="0.3">
      <c r="A54" s="495"/>
      <c r="B54" s="507" t="s">
        <v>599</v>
      </c>
      <c r="C54" s="492"/>
      <c r="D54" s="467"/>
      <c r="E54" s="492"/>
      <c r="F54" s="773">
        <v>3000</v>
      </c>
      <c r="G54" s="815">
        <v>3000</v>
      </c>
      <c r="H54" s="220">
        <v>3000</v>
      </c>
      <c r="I54" s="220">
        <f t="shared" si="0"/>
        <v>0</v>
      </c>
      <c r="J54" s="233">
        <v>3000</v>
      </c>
      <c r="K54" s="817">
        <f t="shared" si="1"/>
        <v>0</v>
      </c>
    </row>
    <row r="55" spans="1:11" hidden="1" x14ac:dyDescent="0.3">
      <c r="A55" s="495"/>
      <c r="B55" s="507" t="s">
        <v>600</v>
      </c>
      <c r="C55" s="492"/>
      <c r="D55" s="467"/>
      <c r="E55" s="492"/>
      <c r="F55" s="467"/>
      <c r="G55" s="220"/>
      <c r="H55" s="220"/>
      <c r="I55" s="220">
        <f t="shared" si="0"/>
        <v>0</v>
      </c>
      <c r="K55" s="817">
        <f t="shared" si="1"/>
        <v>0</v>
      </c>
    </row>
    <row r="56" spans="1:11" ht="37.5" hidden="1" x14ac:dyDescent="0.3">
      <c r="A56" s="495"/>
      <c r="B56" s="507" t="s">
        <v>601</v>
      </c>
      <c r="C56" s="492"/>
      <c r="D56" s="467"/>
      <c r="E56" s="492"/>
      <c r="F56" s="467"/>
      <c r="G56" s="220"/>
      <c r="H56" s="220"/>
      <c r="I56" s="220">
        <f t="shared" si="0"/>
        <v>0</v>
      </c>
      <c r="K56" s="817">
        <f t="shared" si="1"/>
        <v>0</v>
      </c>
    </row>
    <row r="57" spans="1:11" x14ac:dyDescent="0.3">
      <c r="A57" s="495"/>
      <c r="B57" s="507" t="s">
        <v>602</v>
      </c>
      <c r="C57" s="492"/>
      <c r="D57" s="467"/>
      <c r="E57" s="492"/>
      <c r="F57" s="773">
        <v>4141.28</v>
      </c>
      <c r="G57" s="220">
        <v>4141.26</v>
      </c>
      <c r="H57" s="220">
        <v>4141.26</v>
      </c>
      <c r="I57" s="220">
        <f t="shared" si="0"/>
        <v>1.9999999999527063E-2</v>
      </c>
      <c r="J57" s="233">
        <v>4141.26</v>
      </c>
      <c r="K57" s="817">
        <f t="shared" si="1"/>
        <v>1.9999999999527063E-2</v>
      </c>
    </row>
    <row r="58" spans="1:11" hidden="1" x14ac:dyDescent="0.3">
      <c r="A58" s="495"/>
      <c r="B58" s="507" t="s">
        <v>607</v>
      </c>
      <c r="C58" s="492"/>
      <c r="D58" s="467"/>
      <c r="E58" s="492"/>
      <c r="F58" s="467"/>
      <c r="G58" s="220"/>
      <c r="H58" s="220"/>
      <c r="I58" s="220">
        <f t="shared" si="0"/>
        <v>0</v>
      </c>
      <c r="K58" s="817">
        <f t="shared" si="1"/>
        <v>0</v>
      </c>
    </row>
    <row r="59" spans="1:11" ht="56.25" hidden="1" x14ac:dyDescent="0.3">
      <c r="A59" s="495"/>
      <c r="B59" s="507" t="s">
        <v>603</v>
      </c>
      <c r="C59" s="492"/>
      <c r="D59" s="467"/>
      <c r="E59" s="492"/>
      <c r="F59" s="467"/>
      <c r="G59" s="220"/>
      <c r="H59" s="220"/>
      <c r="I59" s="220">
        <f t="shared" si="0"/>
        <v>0</v>
      </c>
      <c r="K59" s="817">
        <f t="shared" si="1"/>
        <v>0</v>
      </c>
    </row>
    <row r="60" spans="1:11" hidden="1" x14ac:dyDescent="0.3">
      <c r="A60" s="495"/>
      <c r="B60" s="507" t="s">
        <v>606</v>
      </c>
      <c r="C60" s="492"/>
      <c r="D60" s="467"/>
      <c r="E60" s="492"/>
      <c r="F60" s="467"/>
      <c r="G60" s="220"/>
      <c r="H60" s="220"/>
      <c r="I60" s="220">
        <f t="shared" si="0"/>
        <v>0</v>
      </c>
      <c r="K60" s="817">
        <f t="shared" si="1"/>
        <v>0</v>
      </c>
    </row>
    <row r="61" spans="1:11" ht="37.5" hidden="1" x14ac:dyDescent="0.3">
      <c r="A61" s="495"/>
      <c r="B61" s="508" t="s">
        <v>604</v>
      </c>
      <c r="C61" s="492"/>
      <c r="D61" s="467"/>
      <c r="E61" s="492"/>
      <c r="F61" s="467"/>
      <c r="G61" s="220"/>
      <c r="H61" s="220"/>
      <c r="I61" s="220">
        <f t="shared" si="0"/>
        <v>0</v>
      </c>
      <c r="K61" s="817">
        <f t="shared" si="1"/>
        <v>0</v>
      </c>
    </row>
    <row r="62" spans="1:11" ht="37.5" hidden="1" x14ac:dyDescent="0.3">
      <c r="A62" s="495"/>
      <c r="B62" s="247" t="s">
        <v>605</v>
      </c>
      <c r="C62" s="492"/>
      <c r="D62" s="467"/>
      <c r="E62" s="492"/>
      <c r="F62" s="467"/>
      <c r="G62" s="220"/>
      <c r="H62" s="220"/>
      <c r="I62" s="220">
        <f t="shared" si="0"/>
        <v>0</v>
      </c>
      <c r="K62" s="817">
        <f t="shared" si="1"/>
        <v>0</v>
      </c>
    </row>
    <row r="63" spans="1:11" hidden="1" x14ac:dyDescent="0.3">
      <c r="A63" s="495"/>
      <c r="B63" s="491"/>
      <c r="C63" s="492"/>
      <c r="D63" s="467"/>
      <c r="E63" s="492"/>
      <c r="F63" s="467"/>
      <c r="G63" s="220"/>
      <c r="H63" s="220"/>
      <c r="I63" s="220">
        <f t="shared" si="0"/>
        <v>0</v>
      </c>
      <c r="K63" s="817">
        <f t="shared" si="1"/>
        <v>0</v>
      </c>
    </row>
    <row r="64" spans="1:11" hidden="1" x14ac:dyDescent="0.3">
      <c r="A64" s="495"/>
      <c r="B64" s="491"/>
      <c r="C64" s="492"/>
      <c r="D64" s="467"/>
      <c r="E64" s="492"/>
      <c r="F64" s="467"/>
      <c r="G64" s="220"/>
      <c r="H64" s="220"/>
      <c r="I64" s="220">
        <f t="shared" si="0"/>
        <v>0</v>
      </c>
      <c r="K64" s="817">
        <f t="shared" si="1"/>
        <v>0</v>
      </c>
    </row>
    <row r="65" spans="1:12" hidden="1" x14ac:dyDescent="0.3">
      <c r="A65" s="495"/>
      <c r="B65" s="491"/>
      <c r="C65" s="492"/>
      <c r="D65" s="467"/>
      <c r="E65" s="492"/>
      <c r="F65" s="467"/>
      <c r="G65" s="220"/>
      <c r="H65" s="220"/>
      <c r="I65" s="220">
        <f t="shared" si="0"/>
        <v>0</v>
      </c>
      <c r="K65" s="817">
        <f t="shared" si="1"/>
        <v>0</v>
      </c>
    </row>
    <row r="66" spans="1:12" ht="27.75" hidden="1" customHeight="1" x14ac:dyDescent="0.3">
      <c r="A66" s="495"/>
      <c r="B66" s="491"/>
      <c r="C66" s="492"/>
      <c r="D66" s="467"/>
      <c r="E66" s="492"/>
      <c r="F66" s="467"/>
      <c r="G66" s="220"/>
      <c r="H66" s="229"/>
      <c r="I66" s="220">
        <f t="shared" si="0"/>
        <v>0</v>
      </c>
      <c r="K66" s="817">
        <f t="shared" si="1"/>
        <v>0</v>
      </c>
    </row>
    <row r="67" spans="1:12" hidden="1" x14ac:dyDescent="0.3">
      <c r="A67" s="495"/>
      <c r="B67" s="491"/>
      <c r="C67" s="492"/>
      <c r="D67" s="467"/>
      <c r="E67" s="492"/>
      <c r="F67" s="467"/>
      <c r="G67" s="220"/>
      <c r="H67" s="229"/>
      <c r="I67" s="220">
        <f t="shared" si="0"/>
        <v>0</v>
      </c>
      <c r="K67" s="817">
        <f t="shared" si="1"/>
        <v>0</v>
      </c>
    </row>
    <row r="68" spans="1:12" hidden="1" x14ac:dyDescent="0.3">
      <c r="A68" s="495"/>
      <c r="B68" s="494"/>
      <c r="C68" s="492"/>
      <c r="D68" s="467"/>
      <c r="E68" s="492"/>
      <c r="F68" s="467"/>
      <c r="G68" s="220"/>
      <c r="H68" s="229"/>
      <c r="I68" s="220">
        <f t="shared" si="0"/>
        <v>0</v>
      </c>
      <c r="K68" s="817">
        <f t="shared" si="1"/>
        <v>0</v>
      </c>
      <c r="L68" s="236"/>
    </row>
    <row r="69" spans="1:12" hidden="1" x14ac:dyDescent="0.3">
      <c r="A69" s="495"/>
      <c r="B69" s="491"/>
      <c r="C69" s="492"/>
      <c r="D69" s="467"/>
      <c r="E69" s="492"/>
      <c r="F69" s="467"/>
      <c r="G69" s="496"/>
      <c r="H69" s="220"/>
      <c r="I69" s="220">
        <f t="shared" si="0"/>
        <v>0</v>
      </c>
      <c r="K69" s="817">
        <f t="shared" si="1"/>
        <v>0</v>
      </c>
    </row>
    <row r="70" spans="1:12" hidden="1" x14ac:dyDescent="0.3">
      <c r="A70" s="495"/>
      <c r="B70" s="491"/>
      <c r="C70" s="492"/>
      <c r="D70" s="467"/>
      <c r="E70" s="492"/>
      <c r="F70" s="467"/>
      <c r="G70" s="220"/>
      <c r="H70" s="229"/>
      <c r="I70" s="220">
        <f>F70-H70</f>
        <v>0</v>
      </c>
      <c r="K70" s="817">
        <f t="shared" si="1"/>
        <v>0</v>
      </c>
    </row>
    <row r="71" spans="1:12" hidden="1" x14ac:dyDescent="0.3">
      <c r="A71" s="495"/>
      <c r="B71" s="491"/>
      <c r="C71" s="492"/>
      <c r="D71" s="467"/>
      <c r="E71" s="492"/>
      <c r="F71" s="467"/>
      <c r="G71" s="220"/>
      <c r="H71" s="220"/>
      <c r="I71" s="220">
        <f>F71-H71</f>
        <v>0</v>
      </c>
      <c r="K71" s="817">
        <f t="shared" si="1"/>
        <v>0</v>
      </c>
    </row>
    <row r="72" spans="1:12" x14ac:dyDescent="0.3">
      <c r="A72" s="495"/>
      <c r="B72" s="491"/>
      <c r="C72" s="492"/>
      <c r="D72" s="467"/>
      <c r="E72" s="492"/>
      <c r="F72" s="467"/>
      <c r="G72" s="220"/>
      <c r="H72" s="220"/>
      <c r="I72" s="220"/>
    </row>
    <row r="73" spans="1:12" ht="21" customHeight="1" x14ac:dyDescent="0.3">
      <c r="A73" s="497"/>
      <c r="B73" s="498" t="s">
        <v>364</v>
      </c>
      <c r="C73" s="499" t="s">
        <v>374</v>
      </c>
      <c r="D73" s="500">
        <f>D34+D27+D19+D13</f>
        <v>0</v>
      </c>
      <c r="E73" s="499" t="s">
        <v>374</v>
      </c>
      <c r="F73" s="500">
        <f>F13+F19+F27+F34</f>
        <v>29320.58</v>
      </c>
      <c r="G73" s="500" t="s">
        <v>438</v>
      </c>
      <c r="H73" s="500">
        <f>SUM(H12:H72)</f>
        <v>23531.519999999997</v>
      </c>
      <c r="I73" s="500">
        <f>SUM(I12:I72)</f>
        <v>5789.06</v>
      </c>
    </row>
    <row r="74" spans="1:12" hidden="1" x14ac:dyDescent="0.3">
      <c r="A74" s="1206" t="s">
        <v>551</v>
      </c>
      <c r="B74" s="1207"/>
      <c r="C74" s="1207"/>
      <c r="D74" s="1207"/>
      <c r="E74" s="1207"/>
      <c r="F74" s="1208"/>
    </row>
    <row r="75" spans="1:12" hidden="1" x14ac:dyDescent="0.3">
      <c r="A75" s="502">
        <v>1</v>
      </c>
      <c r="B75" s="503" t="s">
        <v>450</v>
      </c>
      <c r="C75" s="489" t="s">
        <v>374</v>
      </c>
      <c r="D75" s="490">
        <f>SUM(D76:D80)</f>
        <v>0</v>
      </c>
      <c r="E75" s="489" t="s">
        <v>374</v>
      </c>
      <c r="F75" s="490">
        <f>SUM(F76:F80)</f>
        <v>0</v>
      </c>
      <c r="G75" s="504"/>
      <c r="H75" s="504"/>
      <c r="I75" s="504"/>
    </row>
    <row r="76" spans="1:12" hidden="1" x14ac:dyDescent="0.3">
      <c r="A76" s="454"/>
      <c r="B76" s="491" t="s">
        <v>451</v>
      </c>
      <c r="C76" s="492"/>
      <c r="D76" s="467"/>
      <c r="E76" s="492"/>
      <c r="F76" s="467"/>
      <c r="G76" s="220"/>
      <c r="H76" s="220"/>
      <c r="I76" s="220">
        <f t="shared" ref="I76:I80" si="2">F76-H76</f>
        <v>0</v>
      </c>
    </row>
    <row r="77" spans="1:12" hidden="1" x14ac:dyDescent="0.3">
      <c r="A77" s="454"/>
      <c r="B77" s="507" t="s">
        <v>580</v>
      </c>
      <c r="C77" s="492"/>
      <c r="D77" s="467"/>
      <c r="E77" s="492"/>
      <c r="F77" s="467"/>
      <c r="G77" s="220"/>
      <c r="H77" s="220"/>
      <c r="I77" s="220">
        <f t="shared" si="2"/>
        <v>0</v>
      </c>
    </row>
    <row r="78" spans="1:12" s="82" customFormat="1" ht="23.25" hidden="1" customHeight="1" x14ac:dyDescent="0.3">
      <c r="A78" s="454"/>
      <c r="B78" s="491"/>
      <c r="C78" s="492"/>
      <c r="D78" s="467"/>
      <c r="E78" s="492"/>
      <c r="F78" s="467"/>
      <c r="G78" s="220"/>
      <c r="H78" s="220"/>
      <c r="I78" s="220">
        <f t="shared" si="2"/>
        <v>0</v>
      </c>
    </row>
    <row r="79" spans="1:12" s="82" customFormat="1" hidden="1" x14ac:dyDescent="0.3">
      <c r="A79" s="454"/>
      <c r="B79" s="491"/>
      <c r="C79" s="492"/>
      <c r="D79" s="467"/>
      <c r="E79" s="492"/>
      <c r="F79" s="467"/>
      <c r="G79" s="220"/>
      <c r="H79" s="220"/>
      <c r="I79" s="220">
        <f t="shared" si="2"/>
        <v>0</v>
      </c>
    </row>
    <row r="80" spans="1:12" s="82" customFormat="1" hidden="1" x14ac:dyDescent="0.3">
      <c r="A80" s="454"/>
      <c r="B80" s="450"/>
      <c r="C80" s="492"/>
      <c r="D80" s="467"/>
      <c r="E80" s="492"/>
      <c r="F80" s="467"/>
      <c r="G80" s="220"/>
      <c r="H80" s="220"/>
      <c r="I80" s="220">
        <f t="shared" si="2"/>
        <v>0</v>
      </c>
    </row>
    <row r="81" spans="1:10" s="82" customFormat="1" ht="37.5" hidden="1" x14ac:dyDescent="0.25">
      <c r="A81" s="502">
        <v>2</v>
      </c>
      <c r="B81" s="503" t="s">
        <v>452</v>
      </c>
      <c r="C81" s="489" t="s">
        <v>374</v>
      </c>
      <c r="D81" s="490">
        <f>SUM(D82:D88)</f>
        <v>0</v>
      </c>
      <c r="E81" s="489" t="s">
        <v>374</v>
      </c>
      <c r="F81" s="490">
        <f>SUM(F82:F88)</f>
        <v>0</v>
      </c>
      <c r="G81" s="504"/>
      <c r="H81" s="504"/>
      <c r="I81" s="504"/>
    </row>
    <row r="82" spans="1:10" s="82" customFormat="1" hidden="1" x14ac:dyDescent="0.3">
      <c r="A82" s="454"/>
      <c r="B82" s="491" t="s">
        <v>267</v>
      </c>
      <c r="C82" s="492"/>
      <c r="D82" s="467"/>
      <c r="E82" s="492"/>
      <c r="F82" s="467"/>
      <c r="G82" s="220"/>
      <c r="H82" s="220"/>
      <c r="I82" s="220">
        <f t="shared" ref="I82:I88" si="3">F82-H82</f>
        <v>0</v>
      </c>
    </row>
    <row r="83" spans="1:10" s="102" customFormat="1" hidden="1" x14ac:dyDescent="0.3">
      <c r="A83" s="454"/>
      <c r="B83" s="491"/>
      <c r="C83" s="492"/>
      <c r="D83" s="467"/>
      <c r="E83" s="492"/>
      <c r="F83" s="467"/>
      <c r="G83" s="220"/>
      <c r="H83" s="220"/>
      <c r="I83" s="220">
        <f t="shared" si="3"/>
        <v>0</v>
      </c>
      <c r="J83" s="233"/>
    </row>
    <row r="84" spans="1:10" hidden="1" x14ac:dyDescent="0.3">
      <c r="A84" s="454"/>
      <c r="B84" s="491"/>
      <c r="C84" s="492"/>
      <c r="D84" s="467"/>
      <c r="E84" s="492"/>
      <c r="F84" s="467"/>
      <c r="G84" s="220"/>
      <c r="H84" s="220"/>
      <c r="I84" s="220">
        <f t="shared" si="3"/>
        <v>0</v>
      </c>
    </row>
    <row r="85" spans="1:10" hidden="1" x14ac:dyDescent="0.3">
      <c r="A85" s="454"/>
      <c r="B85" s="491"/>
      <c r="C85" s="492"/>
      <c r="D85" s="467"/>
      <c r="E85" s="492"/>
      <c r="F85" s="467"/>
      <c r="G85" s="220"/>
      <c r="H85" s="220"/>
      <c r="I85" s="220">
        <f t="shared" si="3"/>
        <v>0</v>
      </c>
    </row>
    <row r="86" spans="1:10" hidden="1" x14ac:dyDescent="0.3">
      <c r="A86" s="454"/>
      <c r="B86" s="491"/>
      <c r="C86" s="492"/>
      <c r="D86" s="467"/>
      <c r="E86" s="492"/>
      <c r="F86" s="467"/>
      <c r="G86" s="220"/>
      <c r="H86" s="220"/>
      <c r="I86" s="220">
        <f t="shared" si="3"/>
        <v>0</v>
      </c>
    </row>
    <row r="87" spans="1:10" hidden="1" x14ac:dyDescent="0.3">
      <c r="A87" s="454"/>
      <c r="B87" s="491"/>
      <c r="C87" s="492"/>
      <c r="D87" s="467"/>
      <c r="E87" s="492"/>
      <c r="F87" s="467"/>
      <c r="G87" s="220"/>
      <c r="H87" s="220"/>
      <c r="I87" s="220">
        <f t="shared" si="3"/>
        <v>0</v>
      </c>
    </row>
    <row r="88" spans="1:10" hidden="1" x14ac:dyDescent="0.3">
      <c r="A88" s="454"/>
      <c r="B88" s="491"/>
      <c r="C88" s="492"/>
      <c r="D88" s="467"/>
      <c r="E88" s="492"/>
      <c r="F88" s="467"/>
      <c r="G88" s="220"/>
      <c r="H88" s="220"/>
      <c r="I88" s="220">
        <f t="shared" si="3"/>
        <v>0</v>
      </c>
    </row>
    <row r="89" spans="1:10" hidden="1" x14ac:dyDescent="0.3">
      <c r="A89" s="502">
        <v>3</v>
      </c>
      <c r="B89" s="503" t="s">
        <v>453</v>
      </c>
      <c r="C89" s="489" t="s">
        <v>374</v>
      </c>
      <c r="D89" s="490">
        <f>SUM(D90:D94)</f>
        <v>0</v>
      </c>
      <c r="E89" s="489" t="s">
        <v>374</v>
      </c>
      <c r="F89" s="490">
        <f>SUM(F90:F95)</f>
        <v>0</v>
      </c>
      <c r="G89" s="504"/>
      <c r="H89" s="504"/>
      <c r="I89" s="504"/>
    </row>
    <row r="90" spans="1:10" hidden="1" x14ac:dyDescent="0.3">
      <c r="A90" s="454"/>
      <c r="B90" s="491" t="s">
        <v>267</v>
      </c>
      <c r="C90" s="492"/>
      <c r="D90" s="467"/>
      <c r="E90" s="492"/>
      <c r="F90" s="467"/>
      <c r="G90" s="220"/>
      <c r="H90" s="220"/>
      <c r="I90" s="220">
        <f t="shared" ref="I90:I95" si="4">F90-H90</f>
        <v>0</v>
      </c>
    </row>
    <row r="91" spans="1:10" hidden="1" x14ac:dyDescent="0.3">
      <c r="A91" s="454"/>
      <c r="B91" s="493"/>
      <c r="C91" s="492"/>
      <c r="D91" s="467"/>
      <c r="E91" s="492"/>
      <c r="F91" s="467"/>
      <c r="G91" s="220"/>
      <c r="H91" s="229"/>
      <c r="I91" s="220">
        <f t="shared" si="4"/>
        <v>0</v>
      </c>
    </row>
    <row r="92" spans="1:10" hidden="1" x14ac:dyDescent="0.3">
      <c r="A92" s="454"/>
      <c r="B92" s="491"/>
      <c r="C92" s="492"/>
      <c r="D92" s="467"/>
      <c r="E92" s="492"/>
      <c r="F92" s="467"/>
      <c r="G92" s="220"/>
      <c r="H92" s="229"/>
      <c r="I92" s="220">
        <f t="shared" si="4"/>
        <v>0</v>
      </c>
    </row>
    <row r="93" spans="1:10" hidden="1" x14ac:dyDescent="0.3">
      <c r="A93" s="454"/>
      <c r="B93" s="494"/>
      <c r="C93" s="492"/>
      <c r="D93" s="467"/>
      <c r="E93" s="492"/>
      <c r="F93" s="467"/>
      <c r="G93" s="220"/>
      <c r="H93" s="220"/>
      <c r="I93" s="220">
        <f t="shared" si="4"/>
        <v>0</v>
      </c>
    </row>
    <row r="94" spans="1:10" hidden="1" x14ac:dyDescent="0.3">
      <c r="A94" s="454"/>
      <c r="B94" s="491"/>
      <c r="C94" s="492"/>
      <c r="D94" s="467"/>
      <c r="E94" s="492"/>
      <c r="F94" s="467"/>
      <c r="G94" s="220"/>
      <c r="H94" s="220"/>
      <c r="I94" s="220">
        <f t="shared" si="4"/>
        <v>0</v>
      </c>
    </row>
    <row r="95" spans="1:10" hidden="1" x14ac:dyDescent="0.3">
      <c r="A95" s="454"/>
      <c r="B95" s="491"/>
      <c r="C95" s="492"/>
      <c r="D95" s="467"/>
      <c r="E95" s="492"/>
      <c r="F95" s="467"/>
      <c r="G95" s="220"/>
      <c r="H95" s="220"/>
      <c r="I95" s="220">
        <f t="shared" si="4"/>
        <v>0</v>
      </c>
    </row>
    <row r="96" spans="1:10" hidden="1" x14ac:dyDescent="0.3">
      <c r="A96" s="502">
        <v>4</v>
      </c>
      <c r="B96" s="503" t="s">
        <v>454</v>
      </c>
      <c r="C96" s="489" t="s">
        <v>374</v>
      </c>
      <c r="D96" s="490">
        <f>SUM(D97:D130)</f>
        <v>0</v>
      </c>
      <c r="E96" s="489" t="s">
        <v>374</v>
      </c>
      <c r="F96" s="490">
        <f>SUM(F98:F134)</f>
        <v>0</v>
      </c>
      <c r="G96" s="504"/>
      <c r="H96" s="504"/>
      <c r="I96" s="504"/>
    </row>
    <row r="97" spans="1:9" hidden="1" x14ac:dyDescent="0.3">
      <c r="A97" s="501"/>
      <c r="B97" s="491" t="s">
        <v>267</v>
      </c>
      <c r="C97" s="492"/>
      <c r="D97" s="467"/>
      <c r="E97" s="492"/>
      <c r="F97" s="467"/>
      <c r="G97" s="220"/>
      <c r="H97" s="220"/>
      <c r="I97" s="220">
        <f t="shared" ref="I97:I131" si="5">F97-H97</f>
        <v>0</v>
      </c>
    </row>
    <row r="98" spans="1:9" hidden="1" x14ac:dyDescent="0.3">
      <c r="A98" s="495"/>
      <c r="B98" s="507" t="s">
        <v>581</v>
      </c>
      <c r="C98" s="492"/>
      <c r="D98" s="467"/>
      <c r="E98" s="492"/>
      <c r="F98" s="467"/>
      <c r="G98" s="220"/>
      <c r="H98" s="220"/>
      <c r="I98" s="220">
        <f t="shared" si="5"/>
        <v>0</v>
      </c>
    </row>
    <row r="99" spans="1:9" hidden="1" x14ac:dyDescent="0.3">
      <c r="A99" s="495"/>
      <c r="B99" s="507" t="s">
        <v>582</v>
      </c>
      <c r="C99" s="492"/>
      <c r="D99" s="467"/>
      <c r="E99" s="492"/>
      <c r="F99" s="467"/>
      <c r="G99" s="220"/>
      <c r="H99" s="220"/>
      <c r="I99" s="220">
        <f t="shared" si="5"/>
        <v>0</v>
      </c>
    </row>
    <row r="100" spans="1:9" ht="37.5" hidden="1" x14ac:dyDescent="0.3">
      <c r="A100" s="495"/>
      <c r="B100" s="507" t="s">
        <v>583</v>
      </c>
      <c r="C100" s="492"/>
      <c r="D100" s="467"/>
      <c r="E100" s="492"/>
      <c r="F100" s="467"/>
      <c r="G100" s="220"/>
      <c r="H100" s="220"/>
      <c r="I100" s="220">
        <f t="shared" si="5"/>
        <v>0</v>
      </c>
    </row>
    <row r="101" spans="1:9" ht="56.25" hidden="1" x14ac:dyDescent="0.3">
      <c r="A101" s="495"/>
      <c r="B101" s="507" t="s">
        <v>584</v>
      </c>
      <c r="C101" s="492"/>
      <c r="D101" s="467"/>
      <c r="E101" s="492"/>
      <c r="F101" s="467"/>
      <c r="G101" s="220"/>
      <c r="H101" s="220"/>
      <c r="I101" s="220">
        <f t="shared" si="5"/>
        <v>0</v>
      </c>
    </row>
    <row r="102" spans="1:9" ht="37.5" hidden="1" x14ac:dyDescent="0.3">
      <c r="A102" s="495"/>
      <c r="B102" s="507" t="s">
        <v>585</v>
      </c>
      <c r="C102" s="492"/>
      <c r="D102" s="467"/>
      <c r="E102" s="492"/>
      <c r="F102" s="467"/>
      <c r="G102" s="220"/>
      <c r="H102" s="220"/>
      <c r="I102" s="220">
        <f t="shared" si="5"/>
        <v>0</v>
      </c>
    </row>
    <row r="103" spans="1:9" ht="56.25" hidden="1" x14ac:dyDescent="0.3">
      <c r="A103" s="495"/>
      <c r="B103" s="507" t="s">
        <v>586</v>
      </c>
      <c r="C103" s="492"/>
      <c r="D103" s="467"/>
      <c r="E103" s="492"/>
      <c r="F103" s="467"/>
      <c r="G103" s="220"/>
      <c r="H103" s="220"/>
      <c r="I103" s="220">
        <f t="shared" si="5"/>
        <v>0</v>
      </c>
    </row>
    <row r="104" spans="1:9" ht="37.5" hidden="1" x14ac:dyDescent="0.3">
      <c r="A104" s="495"/>
      <c r="B104" s="507" t="s">
        <v>587</v>
      </c>
      <c r="C104" s="492"/>
      <c r="D104" s="467"/>
      <c r="E104" s="492"/>
      <c r="F104" s="467"/>
      <c r="G104" s="220"/>
      <c r="H104" s="220"/>
      <c r="I104" s="220">
        <f t="shared" si="5"/>
        <v>0</v>
      </c>
    </row>
    <row r="105" spans="1:9" hidden="1" x14ac:dyDescent="0.3">
      <c r="A105" s="495"/>
      <c r="B105" s="507" t="s">
        <v>588</v>
      </c>
      <c r="C105" s="492"/>
      <c r="D105" s="467"/>
      <c r="E105" s="492"/>
      <c r="F105" s="467"/>
      <c r="G105" s="220"/>
      <c r="H105" s="220"/>
      <c r="I105" s="220">
        <f t="shared" si="5"/>
        <v>0</v>
      </c>
    </row>
    <row r="106" spans="1:9" hidden="1" x14ac:dyDescent="0.3">
      <c r="A106" s="495"/>
      <c r="B106" s="507" t="s">
        <v>589</v>
      </c>
      <c r="C106" s="492"/>
      <c r="D106" s="467"/>
      <c r="E106" s="492"/>
      <c r="F106" s="467"/>
      <c r="G106" s="220"/>
      <c r="H106" s="220"/>
      <c r="I106" s="220">
        <f t="shared" si="5"/>
        <v>0</v>
      </c>
    </row>
    <row r="107" spans="1:9" hidden="1" x14ac:dyDescent="0.3">
      <c r="A107" s="495"/>
      <c r="B107" s="507" t="s">
        <v>590</v>
      </c>
      <c r="C107" s="492"/>
      <c r="D107" s="467"/>
      <c r="E107" s="492"/>
      <c r="F107" s="467"/>
      <c r="G107" s="220"/>
      <c r="H107" s="220"/>
      <c r="I107" s="220">
        <f t="shared" si="5"/>
        <v>0</v>
      </c>
    </row>
    <row r="108" spans="1:9" ht="37.5" hidden="1" x14ac:dyDescent="0.3">
      <c r="A108" s="495"/>
      <c r="B108" s="507" t="s">
        <v>591</v>
      </c>
      <c r="C108" s="492"/>
      <c r="D108" s="467"/>
      <c r="E108" s="492"/>
      <c r="F108" s="467"/>
      <c r="G108" s="220"/>
      <c r="H108" s="220"/>
      <c r="I108" s="220">
        <f t="shared" si="5"/>
        <v>0</v>
      </c>
    </row>
    <row r="109" spans="1:9" ht="37.5" hidden="1" x14ac:dyDescent="0.3">
      <c r="A109" s="495"/>
      <c r="B109" s="507" t="s">
        <v>592</v>
      </c>
      <c r="C109" s="492"/>
      <c r="D109" s="467"/>
      <c r="E109" s="492"/>
      <c r="F109" s="467"/>
      <c r="G109" s="220"/>
      <c r="H109" s="220"/>
      <c r="I109" s="220">
        <f t="shared" si="5"/>
        <v>0</v>
      </c>
    </row>
    <row r="110" spans="1:9" ht="37.5" hidden="1" x14ac:dyDescent="0.3">
      <c r="A110" s="495"/>
      <c r="B110" s="507" t="s">
        <v>593</v>
      </c>
      <c r="C110" s="492"/>
      <c r="D110" s="467"/>
      <c r="E110" s="492"/>
      <c r="F110" s="467"/>
      <c r="G110" s="220"/>
      <c r="H110" s="220"/>
      <c r="I110" s="220">
        <f t="shared" si="5"/>
        <v>0</v>
      </c>
    </row>
    <row r="111" spans="1:9" ht="56.25" hidden="1" x14ac:dyDescent="0.3">
      <c r="A111" s="495"/>
      <c r="B111" s="507" t="s">
        <v>594</v>
      </c>
      <c r="C111" s="492"/>
      <c r="D111" s="467"/>
      <c r="E111" s="492"/>
      <c r="F111" s="467"/>
      <c r="G111" s="220"/>
      <c r="H111" s="220"/>
      <c r="I111" s="220">
        <f t="shared" si="5"/>
        <v>0</v>
      </c>
    </row>
    <row r="112" spans="1:9" ht="37.5" hidden="1" x14ac:dyDescent="0.3">
      <c r="A112" s="495"/>
      <c r="B112" s="507" t="s">
        <v>595</v>
      </c>
      <c r="C112" s="492"/>
      <c r="D112" s="467"/>
      <c r="E112" s="492"/>
      <c r="F112" s="467"/>
      <c r="G112" s="220"/>
      <c r="H112" s="220"/>
      <c r="I112" s="220">
        <f t="shared" si="5"/>
        <v>0</v>
      </c>
    </row>
    <row r="113" spans="1:9" ht="37.5" hidden="1" x14ac:dyDescent="0.3">
      <c r="A113" s="495"/>
      <c r="B113" s="507" t="s">
        <v>596</v>
      </c>
      <c r="C113" s="492"/>
      <c r="D113" s="467"/>
      <c r="E113" s="492"/>
      <c r="F113" s="467"/>
      <c r="G113" s="220"/>
      <c r="H113" s="220"/>
      <c r="I113" s="220">
        <f t="shared" si="5"/>
        <v>0</v>
      </c>
    </row>
    <row r="114" spans="1:9" hidden="1" x14ac:dyDescent="0.3">
      <c r="A114" s="495"/>
      <c r="B114" s="507" t="s">
        <v>597</v>
      </c>
      <c r="C114" s="492"/>
      <c r="D114" s="467"/>
      <c r="E114" s="492"/>
      <c r="F114" s="467"/>
      <c r="G114" s="220"/>
      <c r="H114" s="220"/>
      <c r="I114" s="220">
        <f t="shared" si="5"/>
        <v>0</v>
      </c>
    </row>
    <row r="115" spans="1:9" ht="37.5" hidden="1" x14ac:dyDescent="0.3">
      <c r="A115" s="495"/>
      <c r="B115" s="507" t="s">
        <v>598</v>
      </c>
      <c r="C115" s="492"/>
      <c r="D115" s="467"/>
      <c r="E115" s="492"/>
      <c r="F115" s="467"/>
      <c r="G115" s="220"/>
      <c r="H115" s="220"/>
      <c r="I115" s="220">
        <f t="shared" si="5"/>
        <v>0</v>
      </c>
    </row>
    <row r="116" spans="1:9" hidden="1" x14ac:dyDescent="0.3">
      <c r="A116" s="495"/>
      <c r="B116" s="507" t="s">
        <v>599</v>
      </c>
      <c r="C116" s="492"/>
      <c r="D116" s="467"/>
      <c r="E116" s="492"/>
      <c r="F116" s="467"/>
      <c r="G116" s="220"/>
      <c r="H116" s="220"/>
      <c r="I116" s="220">
        <f t="shared" si="5"/>
        <v>0</v>
      </c>
    </row>
    <row r="117" spans="1:9" hidden="1" x14ac:dyDescent="0.3">
      <c r="A117" s="495"/>
      <c r="B117" s="507" t="s">
        <v>600</v>
      </c>
      <c r="C117" s="492"/>
      <c r="D117" s="467"/>
      <c r="E117" s="492"/>
      <c r="F117" s="467"/>
      <c r="G117" s="220"/>
      <c r="H117" s="220"/>
      <c r="I117" s="220">
        <f t="shared" si="5"/>
        <v>0</v>
      </c>
    </row>
    <row r="118" spans="1:9" ht="37.5" hidden="1" x14ac:dyDescent="0.3">
      <c r="A118" s="495"/>
      <c r="B118" s="507" t="s">
        <v>601</v>
      </c>
      <c r="C118" s="492"/>
      <c r="D118" s="467"/>
      <c r="E118" s="492"/>
      <c r="F118" s="467"/>
      <c r="G118" s="220"/>
      <c r="H118" s="220"/>
      <c r="I118" s="220">
        <f t="shared" si="5"/>
        <v>0</v>
      </c>
    </row>
    <row r="119" spans="1:9" hidden="1" x14ac:dyDescent="0.3">
      <c r="A119" s="495"/>
      <c r="B119" s="507" t="s">
        <v>602</v>
      </c>
      <c r="C119" s="492"/>
      <c r="D119" s="467"/>
      <c r="E119" s="492"/>
      <c r="F119" s="467"/>
      <c r="G119" s="220"/>
      <c r="H119" s="220"/>
      <c r="I119" s="220">
        <f t="shared" si="5"/>
        <v>0</v>
      </c>
    </row>
    <row r="120" spans="1:9" hidden="1" x14ac:dyDescent="0.3">
      <c r="A120" s="495"/>
      <c r="B120" s="507" t="s">
        <v>607</v>
      </c>
      <c r="C120" s="492"/>
      <c r="D120" s="467"/>
      <c r="E120" s="492"/>
      <c r="F120" s="467"/>
      <c r="G120" s="220"/>
      <c r="H120" s="220"/>
      <c r="I120" s="220">
        <f t="shared" si="5"/>
        <v>0</v>
      </c>
    </row>
    <row r="121" spans="1:9" ht="56.25" hidden="1" x14ac:dyDescent="0.3">
      <c r="A121" s="495"/>
      <c r="B121" s="507" t="s">
        <v>603</v>
      </c>
      <c r="C121" s="492"/>
      <c r="D121" s="467"/>
      <c r="E121" s="492"/>
      <c r="F121" s="467"/>
      <c r="G121" s="220"/>
      <c r="H121" s="220"/>
      <c r="I121" s="220">
        <f t="shared" si="5"/>
        <v>0</v>
      </c>
    </row>
    <row r="122" spans="1:9" hidden="1" x14ac:dyDescent="0.3">
      <c r="A122" s="495"/>
      <c r="B122" s="507" t="s">
        <v>606</v>
      </c>
      <c r="C122" s="492"/>
      <c r="D122" s="467"/>
      <c r="E122" s="492"/>
      <c r="F122" s="467"/>
      <c r="G122" s="220"/>
      <c r="H122" s="220"/>
      <c r="I122" s="220">
        <f t="shared" si="5"/>
        <v>0</v>
      </c>
    </row>
    <row r="123" spans="1:9" ht="37.5" hidden="1" x14ac:dyDescent="0.3">
      <c r="A123" s="495"/>
      <c r="B123" s="508" t="s">
        <v>604</v>
      </c>
      <c r="C123" s="492"/>
      <c r="D123" s="467"/>
      <c r="E123" s="492"/>
      <c r="F123" s="467"/>
      <c r="G123" s="220"/>
      <c r="H123" s="220"/>
      <c r="I123" s="220">
        <f t="shared" si="5"/>
        <v>0</v>
      </c>
    </row>
    <row r="124" spans="1:9" ht="37.5" hidden="1" x14ac:dyDescent="0.3">
      <c r="A124" s="495"/>
      <c r="B124" s="247" t="s">
        <v>605</v>
      </c>
      <c r="C124" s="492"/>
      <c r="D124" s="467"/>
      <c r="E124" s="492"/>
      <c r="F124" s="467"/>
      <c r="G124" s="220"/>
      <c r="H124" s="220"/>
      <c r="I124" s="220">
        <f t="shared" si="5"/>
        <v>0</v>
      </c>
    </row>
    <row r="125" spans="1:9" hidden="1" x14ac:dyDescent="0.3">
      <c r="A125" s="495"/>
      <c r="B125" s="491"/>
      <c r="C125" s="492"/>
      <c r="D125" s="467"/>
      <c r="E125" s="492"/>
      <c r="F125" s="467"/>
      <c r="G125" s="220"/>
      <c r="H125" s="220"/>
      <c r="I125" s="220">
        <f t="shared" si="5"/>
        <v>0</v>
      </c>
    </row>
    <row r="126" spans="1:9" hidden="1" x14ac:dyDescent="0.3">
      <c r="A126" s="495"/>
      <c r="B126" s="491"/>
      <c r="C126" s="492"/>
      <c r="D126" s="467"/>
      <c r="E126" s="492"/>
      <c r="F126" s="467"/>
      <c r="G126" s="220"/>
      <c r="H126" s="220"/>
      <c r="I126" s="220">
        <f t="shared" si="5"/>
        <v>0</v>
      </c>
    </row>
    <row r="127" spans="1:9" hidden="1" x14ac:dyDescent="0.3">
      <c r="A127" s="495"/>
      <c r="B127" s="491"/>
      <c r="C127" s="492"/>
      <c r="D127" s="467"/>
      <c r="E127" s="492"/>
      <c r="F127" s="467"/>
      <c r="G127" s="220"/>
      <c r="H127" s="220"/>
      <c r="I127" s="220">
        <f t="shared" si="5"/>
        <v>0</v>
      </c>
    </row>
    <row r="128" spans="1:9" hidden="1" x14ac:dyDescent="0.3">
      <c r="A128" s="495"/>
      <c r="B128" s="491"/>
      <c r="C128" s="492"/>
      <c r="D128" s="467"/>
      <c r="E128" s="492"/>
      <c r="F128" s="467"/>
      <c r="G128" s="220"/>
      <c r="H128" s="229"/>
      <c r="I128" s="220">
        <f t="shared" si="5"/>
        <v>0</v>
      </c>
    </row>
    <row r="129" spans="1:10" hidden="1" x14ac:dyDescent="0.3">
      <c r="A129" s="495"/>
      <c r="B129" s="491"/>
      <c r="C129" s="492"/>
      <c r="D129" s="467"/>
      <c r="E129" s="492"/>
      <c r="F129" s="467"/>
      <c r="G129" s="220"/>
      <c r="H129" s="229"/>
      <c r="I129" s="220">
        <f t="shared" si="5"/>
        <v>0</v>
      </c>
    </row>
    <row r="130" spans="1:10" hidden="1" x14ac:dyDescent="0.3">
      <c r="A130" s="495"/>
      <c r="B130" s="494"/>
      <c r="C130" s="492"/>
      <c r="D130" s="467"/>
      <c r="E130" s="492"/>
      <c r="F130" s="467"/>
      <c r="G130" s="220"/>
      <c r="H130" s="229"/>
      <c r="I130" s="220">
        <f t="shared" si="5"/>
        <v>0</v>
      </c>
    </row>
    <row r="131" spans="1:10" hidden="1" x14ac:dyDescent="0.3">
      <c r="A131" s="495"/>
      <c r="B131" s="491"/>
      <c r="C131" s="492"/>
      <c r="D131" s="467"/>
      <c r="E131" s="492"/>
      <c r="F131" s="467"/>
      <c r="G131" s="496"/>
      <c r="H131" s="220"/>
      <c r="I131" s="220">
        <f t="shared" si="5"/>
        <v>0</v>
      </c>
    </row>
    <row r="132" spans="1:10" hidden="1" x14ac:dyDescent="0.3">
      <c r="A132" s="495"/>
      <c r="B132" s="491"/>
      <c r="C132" s="492"/>
      <c r="D132" s="467"/>
      <c r="E132" s="492"/>
      <c r="F132" s="467"/>
      <c r="G132" s="220"/>
      <c r="H132" s="229"/>
      <c r="I132" s="220">
        <f>F132-H132</f>
        <v>0</v>
      </c>
    </row>
    <row r="133" spans="1:10" hidden="1" x14ac:dyDescent="0.3">
      <c r="A133" s="495"/>
      <c r="B133" s="491"/>
      <c r="C133" s="492"/>
      <c r="D133" s="467"/>
      <c r="E133" s="492"/>
      <c r="F133" s="467"/>
      <c r="G133" s="220"/>
      <c r="H133" s="220"/>
      <c r="I133" s="220">
        <f>F133-H133</f>
        <v>0</v>
      </c>
    </row>
    <row r="134" spans="1:10" hidden="1" x14ac:dyDescent="0.3">
      <c r="A134" s="495"/>
      <c r="B134" s="491"/>
      <c r="C134" s="492"/>
      <c r="D134" s="467"/>
      <c r="E134" s="492"/>
      <c r="F134" s="467"/>
      <c r="G134" s="220"/>
      <c r="H134" s="220"/>
      <c r="I134" s="220"/>
    </row>
    <row r="135" spans="1:10" hidden="1" x14ac:dyDescent="0.3">
      <c r="A135" s="497"/>
      <c r="B135" s="498" t="s">
        <v>364</v>
      </c>
      <c r="C135" s="499" t="s">
        <v>374</v>
      </c>
      <c r="D135" s="500">
        <f>D96+D89+D81+D75</f>
        <v>0</v>
      </c>
      <c r="E135" s="499" t="s">
        <v>374</v>
      </c>
      <c r="F135" s="500">
        <f>F75+F81+F89+F96</f>
        <v>0</v>
      </c>
      <c r="G135" s="500">
        <f>G75+G81+G89+G96</f>
        <v>0</v>
      </c>
      <c r="H135" s="500">
        <f>H75+H81+H89+H96</f>
        <v>0</v>
      </c>
      <c r="I135" s="500">
        <f>I75+I81+I89+I96</f>
        <v>0</v>
      </c>
    </row>
    <row r="136" spans="1:10" x14ac:dyDescent="0.3">
      <c r="G136" s="464" t="s">
        <v>552</v>
      </c>
      <c r="H136" s="465">
        <f>H73+H135</f>
        <v>23531.519999999997</v>
      </c>
      <c r="I136" s="465">
        <f>I73+I135</f>
        <v>5789.06</v>
      </c>
    </row>
    <row r="139" spans="1:10" x14ac:dyDescent="0.25">
      <c r="A139" s="1001" t="s">
        <v>541</v>
      </c>
      <c r="B139" s="84"/>
      <c r="C139" s="84"/>
      <c r="D139" s="378"/>
      <c r="E139" s="84"/>
      <c r="F139" s="1000" t="s">
        <v>694</v>
      </c>
      <c r="G139" s="84"/>
      <c r="H139" s="84"/>
      <c r="I139" s="415"/>
      <c r="J139" s="181"/>
    </row>
    <row r="140" spans="1:10" ht="15" x14ac:dyDescent="0.25">
      <c r="A140" s="389"/>
      <c r="B140" s="389"/>
      <c r="C140" s="389"/>
      <c r="D140" s="391" t="s">
        <v>171</v>
      </c>
      <c r="E140" s="389"/>
      <c r="F140" s="391" t="s">
        <v>172</v>
      </c>
      <c r="G140" s="389"/>
      <c r="H140" s="389"/>
      <c r="I140" s="393"/>
      <c r="J140" s="181"/>
    </row>
    <row r="141" spans="1:10" ht="15.75" x14ac:dyDescent="0.25">
      <c r="A141" s="82"/>
      <c r="B141" s="82"/>
      <c r="C141" s="82"/>
      <c r="D141" s="82"/>
      <c r="E141" s="82"/>
      <c r="F141" s="82"/>
      <c r="G141" s="82"/>
      <c r="H141" s="82"/>
      <c r="I141" s="392"/>
      <c r="J141" s="181"/>
    </row>
    <row r="142" spans="1:10" x14ac:dyDescent="0.25">
      <c r="A142" s="97" t="s">
        <v>173</v>
      </c>
      <c r="B142" s="84"/>
      <c r="C142" s="84"/>
      <c r="D142" s="378"/>
      <c r="E142" s="84"/>
      <c r="F142" s="1002" t="s">
        <v>810</v>
      </c>
      <c r="G142" s="84"/>
      <c r="H142" s="84"/>
      <c r="I142" s="415"/>
      <c r="J142" s="181"/>
    </row>
    <row r="143" spans="1:10" ht="15" x14ac:dyDescent="0.25">
      <c r="A143" s="389"/>
      <c r="B143" s="389"/>
      <c r="C143" s="389"/>
      <c r="D143" s="391" t="s">
        <v>171</v>
      </c>
      <c r="E143" s="389"/>
      <c r="F143" s="391" t="s">
        <v>172</v>
      </c>
      <c r="G143" s="389"/>
      <c r="H143" s="389"/>
      <c r="I143" s="393"/>
      <c r="J143" s="181"/>
    </row>
    <row r="144" spans="1:10" x14ac:dyDescent="0.3">
      <c r="A144" s="102"/>
      <c r="B144" s="102"/>
      <c r="C144" s="102"/>
      <c r="D144" s="102"/>
      <c r="E144" s="102"/>
      <c r="F144" s="102"/>
      <c r="G144" s="237"/>
      <c r="H144" s="237"/>
      <c r="I144" s="237"/>
    </row>
    <row r="145" spans="2:2" ht="28.5" x14ac:dyDescent="0.45">
      <c r="B145" s="748" t="s">
        <v>772</v>
      </c>
    </row>
    <row r="146" spans="2:2" ht="21" x14ac:dyDescent="0.35">
      <c r="B146" s="232"/>
    </row>
  </sheetData>
  <mergeCells count="8">
    <mergeCell ref="A74:F74"/>
    <mergeCell ref="A3:F3"/>
    <mergeCell ref="A9:A10"/>
    <mergeCell ref="B9:B10"/>
    <mergeCell ref="C9:D9"/>
    <mergeCell ref="E9:F9"/>
    <mergeCell ref="A12:F12"/>
    <mergeCell ref="A6:E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54"/>
  <sheetViews>
    <sheetView view="pageBreakPreview" zoomScale="80" zoomScaleSheetLayoutView="80" workbookViewId="0">
      <selection activeCell="Q15" sqref="Q1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642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17000</v>
      </c>
      <c r="G12" s="504"/>
      <c r="H12" s="504"/>
      <c r="I12" s="504"/>
      <c r="J12" s="505"/>
    </row>
    <row r="13" spans="1:1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x14ac:dyDescent="0.3">
      <c r="A14" s="454"/>
      <c r="B14" s="507" t="s">
        <v>580</v>
      </c>
      <c r="C14" s="492"/>
      <c r="D14" s="467"/>
      <c r="E14" s="492"/>
      <c r="F14" s="467">
        <v>17000</v>
      </c>
      <c r="G14" s="220"/>
      <c r="H14" s="220"/>
      <c r="I14" s="220">
        <f t="shared" si="0"/>
        <v>17000</v>
      </c>
    </row>
    <row r="15" spans="1:1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507"/>
      <c r="C20" s="492"/>
      <c r="D20" s="467"/>
      <c r="E20" s="492"/>
      <c r="F20" s="467"/>
      <c r="G20" s="220"/>
      <c r="H20" s="220"/>
      <c r="I20" s="220"/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hidden="1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0</v>
      </c>
      <c r="G33" s="504"/>
      <c r="H33" s="504"/>
      <c r="I33" s="504"/>
      <c r="J33" s="505"/>
    </row>
    <row r="34" spans="1:10" hidden="1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idden="1" x14ac:dyDescent="0.3">
      <c r="A35" s="495"/>
      <c r="B35" s="507"/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hidden="1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17000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6">
    <mergeCell ref="A3:F3"/>
    <mergeCell ref="A9:A10"/>
    <mergeCell ref="B9:B10"/>
    <mergeCell ref="C9:D9"/>
    <mergeCell ref="E9:F9"/>
    <mergeCell ref="A6:E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54"/>
  <sheetViews>
    <sheetView view="pageBreakPreview" topLeftCell="A5" zoomScale="80" zoomScaleSheetLayoutView="80" workbookViewId="0">
      <selection activeCell="Q15" sqref="Q1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643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119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487">
        <v>2</v>
      </c>
      <c r="C11" s="487">
        <v>3</v>
      </c>
      <c r="D11" s="487">
        <v>4</v>
      </c>
      <c r="E11" s="487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customHeight="1" x14ac:dyDescent="0.25">
      <c r="A12" s="502">
        <v>1</v>
      </c>
      <c r="B12" s="503" t="s">
        <v>450</v>
      </c>
      <c r="C12" s="489" t="s">
        <v>374</v>
      </c>
      <c r="D12" s="490">
        <f>SUM(D13:D17)</f>
        <v>0</v>
      </c>
      <c r="E12" s="489" t="s">
        <v>374</v>
      </c>
      <c r="F12" s="490">
        <f>SUM(F13:F17)</f>
        <v>17000</v>
      </c>
      <c r="G12" s="504"/>
      <c r="H12" s="504"/>
      <c r="I12" s="504"/>
      <c r="J12" s="505"/>
    </row>
    <row r="13" spans="1:11" x14ac:dyDescent="0.3">
      <c r="A13" s="454"/>
      <c r="B13" s="491" t="s">
        <v>451</v>
      </c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x14ac:dyDescent="0.3">
      <c r="A14" s="454"/>
      <c r="B14" s="507" t="s">
        <v>580</v>
      </c>
      <c r="C14" s="492"/>
      <c r="D14" s="467"/>
      <c r="E14" s="492"/>
      <c r="F14" s="467">
        <v>17000</v>
      </c>
      <c r="G14" s="220"/>
      <c r="H14" s="220"/>
      <c r="I14" s="220">
        <f t="shared" si="0"/>
        <v>17000</v>
      </c>
    </row>
    <row r="15" spans="1:1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hidden="1" customHeight="1" x14ac:dyDescent="0.25">
      <c r="A18" s="502">
        <v>2</v>
      </c>
      <c r="B18" s="503" t="s">
        <v>452</v>
      </c>
      <c r="C18" s="489" t="s">
        <v>374</v>
      </c>
      <c r="D18" s="490">
        <f>SUM(D19:D25)</f>
        <v>0</v>
      </c>
      <c r="E18" s="489" t="s">
        <v>374</v>
      </c>
      <c r="F18" s="490">
        <f>SUM(F19:F25)</f>
        <v>0</v>
      </c>
      <c r="G18" s="504"/>
      <c r="H18" s="504"/>
      <c r="I18" s="504"/>
      <c r="J18" s="505"/>
    </row>
    <row r="19" spans="1:10" hidden="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idden="1" x14ac:dyDescent="0.3">
      <c r="A20" s="454"/>
      <c r="B20" s="491"/>
      <c r="C20" s="492"/>
      <c r="D20" s="467"/>
      <c r="E20" s="492"/>
      <c r="F20" s="467"/>
      <c r="G20" s="220"/>
      <c r="H20" s="220"/>
      <c r="I20" s="220">
        <f t="shared" si="0"/>
        <v>0</v>
      </c>
    </row>
    <row r="21" spans="1:10" hidden="1" x14ac:dyDescent="0.3">
      <c r="A21" s="454"/>
      <c r="B21" s="491"/>
      <c r="C21" s="492"/>
      <c r="D21" s="467"/>
      <c r="E21" s="492"/>
      <c r="F21" s="467"/>
      <c r="G21" s="220"/>
      <c r="H21" s="220"/>
      <c r="I21" s="220">
        <f t="shared" si="0"/>
        <v>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hidden="1" customHeight="1" x14ac:dyDescent="0.25">
      <c r="A33" s="502">
        <v>4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0</v>
      </c>
      <c r="G33" s="504"/>
      <c r="H33" s="504"/>
      <c r="I33" s="504"/>
      <c r="J33" s="505"/>
    </row>
    <row r="34" spans="1:10" hidden="1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idden="1" x14ac:dyDescent="0.3">
      <c r="A35" s="495"/>
      <c r="B35" s="507"/>
      <c r="C35" s="492"/>
      <c r="D35" s="467"/>
      <c r="E35" s="492"/>
      <c r="F35" s="467"/>
      <c r="G35" s="220"/>
      <c r="H35" s="220"/>
      <c r="I35" s="220">
        <f t="shared" si="0"/>
        <v>0</v>
      </c>
    </row>
    <row r="36" spans="1:10" hidden="1" x14ac:dyDescent="0.3">
      <c r="A36" s="495"/>
      <c r="B36" s="507"/>
      <c r="C36" s="492"/>
      <c r="D36" s="467"/>
      <c r="E36" s="492"/>
      <c r="F36" s="467"/>
      <c r="G36" s="220"/>
      <c r="H36" s="220"/>
      <c r="I36" s="220">
        <f t="shared" si="0"/>
        <v>0</v>
      </c>
    </row>
    <row r="37" spans="1:10" hidden="1" x14ac:dyDescent="0.3">
      <c r="A37" s="495"/>
      <c r="B37" s="507"/>
      <c r="C37" s="492"/>
      <c r="D37" s="467"/>
      <c r="E37" s="492"/>
      <c r="F37" s="467"/>
      <c r="G37" s="220"/>
      <c r="H37" s="220"/>
      <c r="I37" s="220">
        <f t="shared" si="0"/>
        <v>0</v>
      </c>
    </row>
    <row r="38" spans="1:10" hidden="1" x14ac:dyDescent="0.3">
      <c r="A38" s="495"/>
      <c r="B38" s="507"/>
      <c r="C38" s="492"/>
      <c r="D38" s="467"/>
      <c r="E38" s="492"/>
      <c r="F38" s="467"/>
      <c r="G38" s="220"/>
      <c r="H38" s="220"/>
      <c r="I38" s="220">
        <f t="shared" si="0"/>
        <v>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17000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6">
    <mergeCell ref="A3:F3"/>
    <mergeCell ref="A9:A10"/>
    <mergeCell ref="B9:B10"/>
    <mergeCell ref="C9:D9"/>
    <mergeCell ref="E9:F9"/>
    <mergeCell ref="A6:E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2"/>
  <sheetViews>
    <sheetView view="pageBreakPreview" zoomScale="60" workbookViewId="0">
      <selection activeCell="A6" sqref="A6:XFD6"/>
    </sheetView>
  </sheetViews>
  <sheetFormatPr defaultRowHeight="18.75" x14ac:dyDescent="0.3"/>
  <cols>
    <col min="1" max="1" width="8.140625" style="178" customWidth="1"/>
    <col min="2" max="2" width="85.140625" style="178" customWidth="1"/>
    <col min="3" max="3" width="32" style="178" customWidth="1"/>
    <col min="4" max="4" width="31.140625" style="178" customWidth="1"/>
    <col min="5" max="7" width="30.140625" style="215" customWidth="1"/>
    <col min="8" max="8" width="21.28515625" style="178" customWidth="1"/>
    <col min="9" max="9" width="20.85546875" style="178" customWidth="1"/>
    <col min="10" max="256" width="9.140625" style="178"/>
    <col min="257" max="257" width="8.140625" style="178" customWidth="1"/>
    <col min="258" max="258" width="85.140625" style="178" customWidth="1"/>
    <col min="259" max="259" width="32" style="178" customWidth="1"/>
    <col min="260" max="260" width="31.140625" style="178" customWidth="1"/>
    <col min="261" max="263" width="30.140625" style="178" customWidth="1"/>
    <col min="264" max="264" width="21.28515625" style="178" customWidth="1"/>
    <col min="265" max="265" width="20.85546875" style="178" customWidth="1"/>
    <col min="266" max="512" width="9.140625" style="178"/>
    <col min="513" max="513" width="8.140625" style="178" customWidth="1"/>
    <col min="514" max="514" width="85.140625" style="178" customWidth="1"/>
    <col min="515" max="515" width="32" style="178" customWidth="1"/>
    <col min="516" max="516" width="31.140625" style="178" customWidth="1"/>
    <col min="517" max="519" width="30.140625" style="178" customWidth="1"/>
    <col min="520" max="520" width="21.28515625" style="178" customWidth="1"/>
    <col min="521" max="521" width="20.85546875" style="178" customWidth="1"/>
    <col min="522" max="768" width="9.140625" style="178"/>
    <col min="769" max="769" width="8.140625" style="178" customWidth="1"/>
    <col min="770" max="770" width="85.140625" style="178" customWidth="1"/>
    <col min="771" max="771" width="32" style="178" customWidth="1"/>
    <col min="772" max="772" width="31.140625" style="178" customWidth="1"/>
    <col min="773" max="775" width="30.140625" style="178" customWidth="1"/>
    <col min="776" max="776" width="21.28515625" style="178" customWidth="1"/>
    <col min="777" max="777" width="20.85546875" style="178" customWidth="1"/>
    <col min="778" max="1024" width="9.140625" style="178"/>
    <col min="1025" max="1025" width="8.140625" style="178" customWidth="1"/>
    <col min="1026" max="1026" width="85.140625" style="178" customWidth="1"/>
    <col min="1027" max="1027" width="32" style="178" customWidth="1"/>
    <col min="1028" max="1028" width="31.140625" style="178" customWidth="1"/>
    <col min="1029" max="1031" width="30.140625" style="178" customWidth="1"/>
    <col min="1032" max="1032" width="21.28515625" style="178" customWidth="1"/>
    <col min="1033" max="1033" width="20.85546875" style="178" customWidth="1"/>
    <col min="1034" max="1280" width="9.140625" style="178"/>
    <col min="1281" max="1281" width="8.140625" style="178" customWidth="1"/>
    <col min="1282" max="1282" width="85.140625" style="178" customWidth="1"/>
    <col min="1283" max="1283" width="32" style="178" customWidth="1"/>
    <col min="1284" max="1284" width="31.140625" style="178" customWidth="1"/>
    <col min="1285" max="1287" width="30.140625" style="178" customWidth="1"/>
    <col min="1288" max="1288" width="21.28515625" style="178" customWidth="1"/>
    <col min="1289" max="1289" width="20.85546875" style="178" customWidth="1"/>
    <col min="1290" max="1536" width="9.140625" style="178"/>
    <col min="1537" max="1537" width="8.140625" style="178" customWidth="1"/>
    <col min="1538" max="1538" width="85.140625" style="178" customWidth="1"/>
    <col min="1539" max="1539" width="32" style="178" customWidth="1"/>
    <col min="1540" max="1540" width="31.140625" style="178" customWidth="1"/>
    <col min="1541" max="1543" width="30.140625" style="178" customWidth="1"/>
    <col min="1544" max="1544" width="21.28515625" style="178" customWidth="1"/>
    <col min="1545" max="1545" width="20.85546875" style="178" customWidth="1"/>
    <col min="1546" max="1792" width="9.140625" style="178"/>
    <col min="1793" max="1793" width="8.140625" style="178" customWidth="1"/>
    <col min="1794" max="1794" width="85.140625" style="178" customWidth="1"/>
    <col min="1795" max="1795" width="32" style="178" customWidth="1"/>
    <col min="1796" max="1796" width="31.140625" style="178" customWidth="1"/>
    <col min="1797" max="1799" width="30.140625" style="178" customWidth="1"/>
    <col min="1800" max="1800" width="21.28515625" style="178" customWidth="1"/>
    <col min="1801" max="1801" width="20.85546875" style="178" customWidth="1"/>
    <col min="1802" max="2048" width="9.140625" style="178"/>
    <col min="2049" max="2049" width="8.140625" style="178" customWidth="1"/>
    <col min="2050" max="2050" width="85.140625" style="178" customWidth="1"/>
    <col min="2051" max="2051" width="32" style="178" customWidth="1"/>
    <col min="2052" max="2052" width="31.140625" style="178" customWidth="1"/>
    <col min="2053" max="2055" width="30.140625" style="178" customWidth="1"/>
    <col min="2056" max="2056" width="21.28515625" style="178" customWidth="1"/>
    <col min="2057" max="2057" width="20.85546875" style="178" customWidth="1"/>
    <col min="2058" max="2304" width="9.140625" style="178"/>
    <col min="2305" max="2305" width="8.140625" style="178" customWidth="1"/>
    <col min="2306" max="2306" width="85.140625" style="178" customWidth="1"/>
    <col min="2307" max="2307" width="32" style="178" customWidth="1"/>
    <col min="2308" max="2308" width="31.140625" style="178" customWidth="1"/>
    <col min="2309" max="2311" width="30.140625" style="178" customWidth="1"/>
    <col min="2312" max="2312" width="21.28515625" style="178" customWidth="1"/>
    <col min="2313" max="2313" width="20.85546875" style="178" customWidth="1"/>
    <col min="2314" max="2560" width="9.140625" style="178"/>
    <col min="2561" max="2561" width="8.140625" style="178" customWidth="1"/>
    <col min="2562" max="2562" width="85.140625" style="178" customWidth="1"/>
    <col min="2563" max="2563" width="32" style="178" customWidth="1"/>
    <col min="2564" max="2564" width="31.140625" style="178" customWidth="1"/>
    <col min="2565" max="2567" width="30.140625" style="178" customWidth="1"/>
    <col min="2568" max="2568" width="21.28515625" style="178" customWidth="1"/>
    <col min="2569" max="2569" width="20.85546875" style="178" customWidth="1"/>
    <col min="2570" max="2816" width="9.140625" style="178"/>
    <col min="2817" max="2817" width="8.140625" style="178" customWidth="1"/>
    <col min="2818" max="2818" width="85.140625" style="178" customWidth="1"/>
    <col min="2819" max="2819" width="32" style="178" customWidth="1"/>
    <col min="2820" max="2820" width="31.140625" style="178" customWidth="1"/>
    <col min="2821" max="2823" width="30.140625" style="178" customWidth="1"/>
    <col min="2824" max="2824" width="21.28515625" style="178" customWidth="1"/>
    <col min="2825" max="2825" width="20.85546875" style="178" customWidth="1"/>
    <col min="2826" max="3072" width="9.140625" style="178"/>
    <col min="3073" max="3073" width="8.140625" style="178" customWidth="1"/>
    <col min="3074" max="3074" width="85.140625" style="178" customWidth="1"/>
    <col min="3075" max="3075" width="32" style="178" customWidth="1"/>
    <col min="3076" max="3076" width="31.140625" style="178" customWidth="1"/>
    <col min="3077" max="3079" width="30.140625" style="178" customWidth="1"/>
    <col min="3080" max="3080" width="21.28515625" style="178" customWidth="1"/>
    <col min="3081" max="3081" width="20.85546875" style="178" customWidth="1"/>
    <col min="3082" max="3328" width="9.140625" style="178"/>
    <col min="3329" max="3329" width="8.140625" style="178" customWidth="1"/>
    <col min="3330" max="3330" width="85.140625" style="178" customWidth="1"/>
    <col min="3331" max="3331" width="32" style="178" customWidth="1"/>
    <col min="3332" max="3332" width="31.140625" style="178" customWidth="1"/>
    <col min="3333" max="3335" width="30.140625" style="178" customWidth="1"/>
    <col min="3336" max="3336" width="21.28515625" style="178" customWidth="1"/>
    <col min="3337" max="3337" width="20.85546875" style="178" customWidth="1"/>
    <col min="3338" max="3584" width="9.140625" style="178"/>
    <col min="3585" max="3585" width="8.140625" style="178" customWidth="1"/>
    <col min="3586" max="3586" width="85.140625" style="178" customWidth="1"/>
    <col min="3587" max="3587" width="32" style="178" customWidth="1"/>
    <col min="3588" max="3588" width="31.140625" style="178" customWidth="1"/>
    <col min="3589" max="3591" width="30.140625" style="178" customWidth="1"/>
    <col min="3592" max="3592" width="21.28515625" style="178" customWidth="1"/>
    <col min="3593" max="3593" width="20.85546875" style="178" customWidth="1"/>
    <col min="3594" max="3840" width="9.140625" style="178"/>
    <col min="3841" max="3841" width="8.140625" style="178" customWidth="1"/>
    <col min="3842" max="3842" width="85.140625" style="178" customWidth="1"/>
    <col min="3843" max="3843" width="32" style="178" customWidth="1"/>
    <col min="3844" max="3844" width="31.140625" style="178" customWidth="1"/>
    <col min="3845" max="3847" width="30.140625" style="178" customWidth="1"/>
    <col min="3848" max="3848" width="21.28515625" style="178" customWidth="1"/>
    <col min="3849" max="3849" width="20.85546875" style="178" customWidth="1"/>
    <col min="3850" max="4096" width="9.140625" style="178"/>
    <col min="4097" max="4097" width="8.140625" style="178" customWidth="1"/>
    <col min="4098" max="4098" width="85.140625" style="178" customWidth="1"/>
    <col min="4099" max="4099" width="32" style="178" customWidth="1"/>
    <col min="4100" max="4100" width="31.140625" style="178" customWidth="1"/>
    <col min="4101" max="4103" width="30.140625" style="178" customWidth="1"/>
    <col min="4104" max="4104" width="21.28515625" style="178" customWidth="1"/>
    <col min="4105" max="4105" width="20.85546875" style="178" customWidth="1"/>
    <col min="4106" max="4352" width="9.140625" style="178"/>
    <col min="4353" max="4353" width="8.140625" style="178" customWidth="1"/>
    <col min="4354" max="4354" width="85.140625" style="178" customWidth="1"/>
    <col min="4355" max="4355" width="32" style="178" customWidth="1"/>
    <col min="4356" max="4356" width="31.140625" style="178" customWidth="1"/>
    <col min="4357" max="4359" width="30.140625" style="178" customWidth="1"/>
    <col min="4360" max="4360" width="21.28515625" style="178" customWidth="1"/>
    <col min="4361" max="4361" width="20.85546875" style="178" customWidth="1"/>
    <col min="4362" max="4608" width="9.140625" style="178"/>
    <col min="4609" max="4609" width="8.140625" style="178" customWidth="1"/>
    <col min="4610" max="4610" width="85.140625" style="178" customWidth="1"/>
    <col min="4611" max="4611" width="32" style="178" customWidth="1"/>
    <col min="4612" max="4612" width="31.140625" style="178" customWidth="1"/>
    <col min="4613" max="4615" width="30.140625" style="178" customWidth="1"/>
    <col min="4616" max="4616" width="21.28515625" style="178" customWidth="1"/>
    <col min="4617" max="4617" width="20.85546875" style="178" customWidth="1"/>
    <col min="4618" max="4864" width="9.140625" style="178"/>
    <col min="4865" max="4865" width="8.140625" style="178" customWidth="1"/>
    <col min="4866" max="4866" width="85.140625" style="178" customWidth="1"/>
    <col min="4867" max="4867" width="32" style="178" customWidth="1"/>
    <col min="4868" max="4868" width="31.140625" style="178" customWidth="1"/>
    <col min="4869" max="4871" width="30.140625" style="178" customWidth="1"/>
    <col min="4872" max="4872" width="21.28515625" style="178" customWidth="1"/>
    <col min="4873" max="4873" width="20.85546875" style="178" customWidth="1"/>
    <col min="4874" max="5120" width="9.140625" style="178"/>
    <col min="5121" max="5121" width="8.140625" style="178" customWidth="1"/>
    <col min="5122" max="5122" width="85.140625" style="178" customWidth="1"/>
    <col min="5123" max="5123" width="32" style="178" customWidth="1"/>
    <col min="5124" max="5124" width="31.140625" style="178" customWidth="1"/>
    <col min="5125" max="5127" width="30.140625" style="178" customWidth="1"/>
    <col min="5128" max="5128" width="21.28515625" style="178" customWidth="1"/>
    <col min="5129" max="5129" width="20.85546875" style="178" customWidth="1"/>
    <col min="5130" max="5376" width="9.140625" style="178"/>
    <col min="5377" max="5377" width="8.140625" style="178" customWidth="1"/>
    <col min="5378" max="5378" width="85.140625" style="178" customWidth="1"/>
    <col min="5379" max="5379" width="32" style="178" customWidth="1"/>
    <col min="5380" max="5380" width="31.140625" style="178" customWidth="1"/>
    <col min="5381" max="5383" width="30.140625" style="178" customWidth="1"/>
    <col min="5384" max="5384" width="21.28515625" style="178" customWidth="1"/>
    <col min="5385" max="5385" width="20.85546875" style="178" customWidth="1"/>
    <col min="5386" max="5632" width="9.140625" style="178"/>
    <col min="5633" max="5633" width="8.140625" style="178" customWidth="1"/>
    <col min="5634" max="5634" width="85.140625" style="178" customWidth="1"/>
    <col min="5635" max="5635" width="32" style="178" customWidth="1"/>
    <col min="5636" max="5636" width="31.140625" style="178" customWidth="1"/>
    <col min="5637" max="5639" width="30.140625" style="178" customWidth="1"/>
    <col min="5640" max="5640" width="21.28515625" style="178" customWidth="1"/>
    <col min="5641" max="5641" width="20.85546875" style="178" customWidth="1"/>
    <col min="5642" max="5888" width="9.140625" style="178"/>
    <col min="5889" max="5889" width="8.140625" style="178" customWidth="1"/>
    <col min="5890" max="5890" width="85.140625" style="178" customWidth="1"/>
    <col min="5891" max="5891" width="32" style="178" customWidth="1"/>
    <col min="5892" max="5892" width="31.140625" style="178" customWidth="1"/>
    <col min="5893" max="5895" width="30.140625" style="178" customWidth="1"/>
    <col min="5896" max="5896" width="21.28515625" style="178" customWidth="1"/>
    <col min="5897" max="5897" width="20.85546875" style="178" customWidth="1"/>
    <col min="5898" max="6144" width="9.140625" style="178"/>
    <col min="6145" max="6145" width="8.140625" style="178" customWidth="1"/>
    <col min="6146" max="6146" width="85.140625" style="178" customWidth="1"/>
    <col min="6147" max="6147" width="32" style="178" customWidth="1"/>
    <col min="6148" max="6148" width="31.140625" style="178" customWidth="1"/>
    <col min="6149" max="6151" width="30.140625" style="178" customWidth="1"/>
    <col min="6152" max="6152" width="21.28515625" style="178" customWidth="1"/>
    <col min="6153" max="6153" width="20.85546875" style="178" customWidth="1"/>
    <col min="6154" max="6400" width="9.140625" style="178"/>
    <col min="6401" max="6401" width="8.140625" style="178" customWidth="1"/>
    <col min="6402" max="6402" width="85.140625" style="178" customWidth="1"/>
    <col min="6403" max="6403" width="32" style="178" customWidth="1"/>
    <col min="6404" max="6404" width="31.140625" style="178" customWidth="1"/>
    <col min="6405" max="6407" width="30.140625" style="178" customWidth="1"/>
    <col min="6408" max="6408" width="21.28515625" style="178" customWidth="1"/>
    <col min="6409" max="6409" width="20.85546875" style="178" customWidth="1"/>
    <col min="6410" max="6656" width="9.140625" style="178"/>
    <col min="6657" max="6657" width="8.140625" style="178" customWidth="1"/>
    <col min="6658" max="6658" width="85.140625" style="178" customWidth="1"/>
    <col min="6659" max="6659" width="32" style="178" customWidth="1"/>
    <col min="6660" max="6660" width="31.140625" style="178" customWidth="1"/>
    <col min="6661" max="6663" width="30.140625" style="178" customWidth="1"/>
    <col min="6664" max="6664" width="21.28515625" style="178" customWidth="1"/>
    <col min="6665" max="6665" width="20.85546875" style="178" customWidth="1"/>
    <col min="6666" max="6912" width="9.140625" style="178"/>
    <col min="6913" max="6913" width="8.140625" style="178" customWidth="1"/>
    <col min="6914" max="6914" width="85.140625" style="178" customWidth="1"/>
    <col min="6915" max="6915" width="32" style="178" customWidth="1"/>
    <col min="6916" max="6916" width="31.140625" style="178" customWidth="1"/>
    <col min="6917" max="6919" width="30.140625" style="178" customWidth="1"/>
    <col min="6920" max="6920" width="21.28515625" style="178" customWidth="1"/>
    <col min="6921" max="6921" width="20.85546875" style="178" customWidth="1"/>
    <col min="6922" max="7168" width="9.140625" style="178"/>
    <col min="7169" max="7169" width="8.140625" style="178" customWidth="1"/>
    <col min="7170" max="7170" width="85.140625" style="178" customWidth="1"/>
    <col min="7171" max="7171" width="32" style="178" customWidth="1"/>
    <col min="7172" max="7172" width="31.140625" style="178" customWidth="1"/>
    <col min="7173" max="7175" width="30.140625" style="178" customWidth="1"/>
    <col min="7176" max="7176" width="21.28515625" style="178" customWidth="1"/>
    <col min="7177" max="7177" width="20.85546875" style="178" customWidth="1"/>
    <col min="7178" max="7424" width="9.140625" style="178"/>
    <col min="7425" max="7425" width="8.140625" style="178" customWidth="1"/>
    <col min="7426" max="7426" width="85.140625" style="178" customWidth="1"/>
    <col min="7427" max="7427" width="32" style="178" customWidth="1"/>
    <col min="7428" max="7428" width="31.140625" style="178" customWidth="1"/>
    <col min="7429" max="7431" width="30.140625" style="178" customWidth="1"/>
    <col min="7432" max="7432" width="21.28515625" style="178" customWidth="1"/>
    <col min="7433" max="7433" width="20.85546875" style="178" customWidth="1"/>
    <col min="7434" max="7680" width="9.140625" style="178"/>
    <col min="7681" max="7681" width="8.140625" style="178" customWidth="1"/>
    <col min="7682" max="7682" width="85.140625" style="178" customWidth="1"/>
    <col min="7683" max="7683" width="32" style="178" customWidth="1"/>
    <col min="7684" max="7684" width="31.140625" style="178" customWidth="1"/>
    <col min="7685" max="7687" width="30.140625" style="178" customWidth="1"/>
    <col min="7688" max="7688" width="21.28515625" style="178" customWidth="1"/>
    <col min="7689" max="7689" width="20.85546875" style="178" customWidth="1"/>
    <col min="7690" max="7936" width="9.140625" style="178"/>
    <col min="7937" max="7937" width="8.140625" style="178" customWidth="1"/>
    <col min="7938" max="7938" width="85.140625" style="178" customWidth="1"/>
    <col min="7939" max="7939" width="32" style="178" customWidth="1"/>
    <col min="7940" max="7940" width="31.140625" style="178" customWidth="1"/>
    <col min="7941" max="7943" width="30.140625" style="178" customWidth="1"/>
    <col min="7944" max="7944" width="21.28515625" style="178" customWidth="1"/>
    <col min="7945" max="7945" width="20.85546875" style="178" customWidth="1"/>
    <col min="7946" max="8192" width="9.140625" style="178"/>
    <col min="8193" max="8193" width="8.140625" style="178" customWidth="1"/>
    <col min="8194" max="8194" width="85.140625" style="178" customWidth="1"/>
    <col min="8195" max="8195" width="32" style="178" customWidth="1"/>
    <col min="8196" max="8196" width="31.140625" style="178" customWidth="1"/>
    <col min="8197" max="8199" width="30.140625" style="178" customWidth="1"/>
    <col min="8200" max="8200" width="21.28515625" style="178" customWidth="1"/>
    <col min="8201" max="8201" width="20.85546875" style="178" customWidth="1"/>
    <col min="8202" max="8448" width="9.140625" style="178"/>
    <col min="8449" max="8449" width="8.140625" style="178" customWidth="1"/>
    <col min="8450" max="8450" width="85.140625" style="178" customWidth="1"/>
    <col min="8451" max="8451" width="32" style="178" customWidth="1"/>
    <col min="8452" max="8452" width="31.140625" style="178" customWidth="1"/>
    <col min="8453" max="8455" width="30.140625" style="178" customWidth="1"/>
    <col min="8456" max="8456" width="21.28515625" style="178" customWidth="1"/>
    <col min="8457" max="8457" width="20.85546875" style="178" customWidth="1"/>
    <col min="8458" max="8704" width="9.140625" style="178"/>
    <col min="8705" max="8705" width="8.140625" style="178" customWidth="1"/>
    <col min="8706" max="8706" width="85.140625" style="178" customWidth="1"/>
    <col min="8707" max="8707" width="32" style="178" customWidth="1"/>
    <col min="8708" max="8708" width="31.140625" style="178" customWidth="1"/>
    <col min="8709" max="8711" width="30.140625" style="178" customWidth="1"/>
    <col min="8712" max="8712" width="21.28515625" style="178" customWidth="1"/>
    <col min="8713" max="8713" width="20.85546875" style="178" customWidth="1"/>
    <col min="8714" max="8960" width="9.140625" style="178"/>
    <col min="8961" max="8961" width="8.140625" style="178" customWidth="1"/>
    <col min="8962" max="8962" width="85.140625" style="178" customWidth="1"/>
    <col min="8963" max="8963" width="32" style="178" customWidth="1"/>
    <col min="8964" max="8964" width="31.140625" style="178" customWidth="1"/>
    <col min="8965" max="8967" width="30.140625" style="178" customWidth="1"/>
    <col min="8968" max="8968" width="21.28515625" style="178" customWidth="1"/>
    <col min="8969" max="8969" width="20.85546875" style="178" customWidth="1"/>
    <col min="8970" max="9216" width="9.140625" style="178"/>
    <col min="9217" max="9217" width="8.140625" style="178" customWidth="1"/>
    <col min="9218" max="9218" width="85.140625" style="178" customWidth="1"/>
    <col min="9219" max="9219" width="32" style="178" customWidth="1"/>
    <col min="9220" max="9220" width="31.140625" style="178" customWidth="1"/>
    <col min="9221" max="9223" width="30.140625" style="178" customWidth="1"/>
    <col min="9224" max="9224" width="21.28515625" style="178" customWidth="1"/>
    <col min="9225" max="9225" width="20.85546875" style="178" customWidth="1"/>
    <col min="9226" max="9472" width="9.140625" style="178"/>
    <col min="9473" max="9473" width="8.140625" style="178" customWidth="1"/>
    <col min="9474" max="9474" width="85.140625" style="178" customWidth="1"/>
    <col min="9475" max="9475" width="32" style="178" customWidth="1"/>
    <col min="9476" max="9476" width="31.140625" style="178" customWidth="1"/>
    <col min="9477" max="9479" width="30.140625" style="178" customWidth="1"/>
    <col min="9480" max="9480" width="21.28515625" style="178" customWidth="1"/>
    <col min="9481" max="9481" width="20.85546875" style="178" customWidth="1"/>
    <col min="9482" max="9728" width="9.140625" style="178"/>
    <col min="9729" max="9729" width="8.140625" style="178" customWidth="1"/>
    <col min="9730" max="9730" width="85.140625" style="178" customWidth="1"/>
    <col min="9731" max="9731" width="32" style="178" customWidth="1"/>
    <col min="9732" max="9732" width="31.140625" style="178" customWidth="1"/>
    <col min="9733" max="9735" width="30.140625" style="178" customWidth="1"/>
    <col min="9736" max="9736" width="21.28515625" style="178" customWidth="1"/>
    <col min="9737" max="9737" width="20.85546875" style="178" customWidth="1"/>
    <col min="9738" max="9984" width="9.140625" style="178"/>
    <col min="9985" max="9985" width="8.140625" style="178" customWidth="1"/>
    <col min="9986" max="9986" width="85.140625" style="178" customWidth="1"/>
    <col min="9987" max="9987" width="32" style="178" customWidth="1"/>
    <col min="9988" max="9988" width="31.140625" style="178" customWidth="1"/>
    <col min="9989" max="9991" width="30.140625" style="178" customWidth="1"/>
    <col min="9992" max="9992" width="21.28515625" style="178" customWidth="1"/>
    <col min="9993" max="9993" width="20.85546875" style="178" customWidth="1"/>
    <col min="9994" max="10240" width="9.140625" style="178"/>
    <col min="10241" max="10241" width="8.140625" style="178" customWidth="1"/>
    <col min="10242" max="10242" width="85.140625" style="178" customWidth="1"/>
    <col min="10243" max="10243" width="32" style="178" customWidth="1"/>
    <col min="10244" max="10244" width="31.140625" style="178" customWidth="1"/>
    <col min="10245" max="10247" width="30.140625" style="178" customWidth="1"/>
    <col min="10248" max="10248" width="21.28515625" style="178" customWidth="1"/>
    <col min="10249" max="10249" width="20.85546875" style="178" customWidth="1"/>
    <col min="10250" max="10496" width="9.140625" style="178"/>
    <col min="10497" max="10497" width="8.140625" style="178" customWidth="1"/>
    <col min="10498" max="10498" width="85.140625" style="178" customWidth="1"/>
    <col min="10499" max="10499" width="32" style="178" customWidth="1"/>
    <col min="10500" max="10500" width="31.140625" style="178" customWidth="1"/>
    <col min="10501" max="10503" width="30.140625" style="178" customWidth="1"/>
    <col min="10504" max="10504" width="21.28515625" style="178" customWidth="1"/>
    <col min="10505" max="10505" width="20.85546875" style="178" customWidth="1"/>
    <col min="10506" max="10752" width="9.140625" style="178"/>
    <col min="10753" max="10753" width="8.140625" style="178" customWidth="1"/>
    <col min="10754" max="10754" width="85.140625" style="178" customWidth="1"/>
    <col min="10755" max="10755" width="32" style="178" customWidth="1"/>
    <col min="10756" max="10756" width="31.140625" style="178" customWidth="1"/>
    <col min="10757" max="10759" width="30.140625" style="178" customWidth="1"/>
    <col min="10760" max="10760" width="21.28515625" style="178" customWidth="1"/>
    <col min="10761" max="10761" width="20.85546875" style="178" customWidth="1"/>
    <col min="10762" max="11008" width="9.140625" style="178"/>
    <col min="11009" max="11009" width="8.140625" style="178" customWidth="1"/>
    <col min="11010" max="11010" width="85.140625" style="178" customWidth="1"/>
    <col min="11011" max="11011" width="32" style="178" customWidth="1"/>
    <col min="11012" max="11012" width="31.140625" style="178" customWidth="1"/>
    <col min="11013" max="11015" width="30.140625" style="178" customWidth="1"/>
    <col min="11016" max="11016" width="21.28515625" style="178" customWidth="1"/>
    <col min="11017" max="11017" width="20.85546875" style="178" customWidth="1"/>
    <col min="11018" max="11264" width="9.140625" style="178"/>
    <col min="11265" max="11265" width="8.140625" style="178" customWidth="1"/>
    <col min="11266" max="11266" width="85.140625" style="178" customWidth="1"/>
    <col min="11267" max="11267" width="32" style="178" customWidth="1"/>
    <col min="11268" max="11268" width="31.140625" style="178" customWidth="1"/>
    <col min="11269" max="11271" width="30.140625" style="178" customWidth="1"/>
    <col min="11272" max="11272" width="21.28515625" style="178" customWidth="1"/>
    <col min="11273" max="11273" width="20.85546875" style="178" customWidth="1"/>
    <col min="11274" max="11520" width="9.140625" style="178"/>
    <col min="11521" max="11521" width="8.140625" style="178" customWidth="1"/>
    <col min="11522" max="11522" width="85.140625" style="178" customWidth="1"/>
    <col min="11523" max="11523" width="32" style="178" customWidth="1"/>
    <col min="11524" max="11524" width="31.140625" style="178" customWidth="1"/>
    <col min="11525" max="11527" width="30.140625" style="178" customWidth="1"/>
    <col min="11528" max="11528" width="21.28515625" style="178" customWidth="1"/>
    <col min="11529" max="11529" width="20.85546875" style="178" customWidth="1"/>
    <col min="11530" max="11776" width="9.140625" style="178"/>
    <col min="11777" max="11777" width="8.140625" style="178" customWidth="1"/>
    <col min="11778" max="11778" width="85.140625" style="178" customWidth="1"/>
    <col min="11779" max="11779" width="32" style="178" customWidth="1"/>
    <col min="11780" max="11780" width="31.140625" style="178" customWidth="1"/>
    <col min="11781" max="11783" width="30.140625" style="178" customWidth="1"/>
    <col min="11784" max="11784" width="21.28515625" style="178" customWidth="1"/>
    <col min="11785" max="11785" width="20.85546875" style="178" customWidth="1"/>
    <col min="11786" max="12032" width="9.140625" style="178"/>
    <col min="12033" max="12033" width="8.140625" style="178" customWidth="1"/>
    <col min="12034" max="12034" width="85.140625" style="178" customWidth="1"/>
    <col min="12035" max="12035" width="32" style="178" customWidth="1"/>
    <col min="12036" max="12036" width="31.140625" style="178" customWidth="1"/>
    <col min="12037" max="12039" width="30.140625" style="178" customWidth="1"/>
    <col min="12040" max="12040" width="21.28515625" style="178" customWidth="1"/>
    <col min="12041" max="12041" width="20.85546875" style="178" customWidth="1"/>
    <col min="12042" max="12288" width="9.140625" style="178"/>
    <col min="12289" max="12289" width="8.140625" style="178" customWidth="1"/>
    <col min="12290" max="12290" width="85.140625" style="178" customWidth="1"/>
    <col min="12291" max="12291" width="32" style="178" customWidth="1"/>
    <col min="12292" max="12292" width="31.140625" style="178" customWidth="1"/>
    <col min="12293" max="12295" width="30.140625" style="178" customWidth="1"/>
    <col min="12296" max="12296" width="21.28515625" style="178" customWidth="1"/>
    <col min="12297" max="12297" width="20.85546875" style="178" customWidth="1"/>
    <col min="12298" max="12544" width="9.140625" style="178"/>
    <col min="12545" max="12545" width="8.140625" style="178" customWidth="1"/>
    <col min="12546" max="12546" width="85.140625" style="178" customWidth="1"/>
    <col min="12547" max="12547" width="32" style="178" customWidth="1"/>
    <col min="12548" max="12548" width="31.140625" style="178" customWidth="1"/>
    <col min="12549" max="12551" width="30.140625" style="178" customWidth="1"/>
    <col min="12552" max="12552" width="21.28515625" style="178" customWidth="1"/>
    <col min="12553" max="12553" width="20.85546875" style="178" customWidth="1"/>
    <col min="12554" max="12800" width="9.140625" style="178"/>
    <col min="12801" max="12801" width="8.140625" style="178" customWidth="1"/>
    <col min="12802" max="12802" width="85.140625" style="178" customWidth="1"/>
    <col min="12803" max="12803" width="32" style="178" customWidth="1"/>
    <col min="12804" max="12804" width="31.140625" style="178" customWidth="1"/>
    <col min="12805" max="12807" width="30.140625" style="178" customWidth="1"/>
    <col min="12808" max="12808" width="21.28515625" style="178" customWidth="1"/>
    <col min="12809" max="12809" width="20.85546875" style="178" customWidth="1"/>
    <col min="12810" max="13056" width="9.140625" style="178"/>
    <col min="13057" max="13057" width="8.140625" style="178" customWidth="1"/>
    <col min="13058" max="13058" width="85.140625" style="178" customWidth="1"/>
    <col min="13059" max="13059" width="32" style="178" customWidth="1"/>
    <col min="13060" max="13060" width="31.140625" style="178" customWidth="1"/>
    <col min="13061" max="13063" width="30.140625" style="178" customWidth="1"/>
    <col min="13064" max="13064" width="21.28515625" style="178" customWidth="1"/>
    <col min="13065" max="13065" width="20.85546875" style="178" customWidth="1"/>
    <col min="13066" max="13312" width="9.140625" style="178"/>
    <col min="13313" max="13313" width="8.140625" style="178" customWidth="1"/>
    <col min="13314" max="13314" width="85.140625" style="178" customWidth="1"/>
    <col min="13315" max="13315" width="32" style="178" customWidth="1"/>
    <col min="13316" max="13316" width="31.140625" style="178" customWidth="1"/>
    <col min="13317" max="13319" width="30.140625" style="178" customWidth="1"/>
    <col min="13320" max="13320" width="21.28515625" style="178" customWidth="1"/>
    <col min="13321" max="13321" width="20.85546875" style="178" customWidth="1"/>
    <col min="13322" max="13568" width="9.140625" style="178"/>
    <col min="13569" max="13569" width="8.140625" style="178" customWidth="1"/>
    <col min="13570" max="13570" width="85.140625" style="178" customWidth="1"/>
    <col min="13571" max="13571" width="32" style="178" customWidth="1"/>
    <col min="13572" max="13572" width="31.140625" style="178" customWidth="1"/>
    <col min="13573" max="13575" width="30.140625" style="178" customWidth="1"/>
    <col min="13576" max="13576" width="21.28515625" style="178" customWidth="1"/>
    <col min="13577" max="13577" width="20.85546875" style="178" customWidth="1"/>
    <col min="13578" max="13824" width="9.140625" style="178"/>
    <col min="13825" max="13825" width="8.140625" style="178" customWidth="1"/>
    <col min="13826" max="13826" width="85.140625" style="178" customWidth="1"/>
    <col min="13827" max="13827" width="32" style="178" customWidth="1"/>
    <col min="13828" max="13828" width="31.140625" style="178" customWidth="1"/>
    <col min="13829" max="13831" width="30.140625" style="178" customWidth="1"/>
    <col min="13832" max="13832" width="21.28515625" style="178" customWidth="1"/>
    <col min="13833" max="13833" width="20.85546875" style="178" customWidth="1"/>
    <col min="13834" max="14080" width="9.140625" style="178"/>
    <col min="14081" max="14081" width="8.140625" style="178" customWidth="1"/>
    <col min="14082" max="14082" width="85.140625" style="178" customWidth="1"/>
    <col min="14083" max="14083" width="32" style="178" customWidth="1"/>
    <col min="14084" max="14084" width="31.140625" style="178" customWidth="1"/>
    <col min="14085" max="14087" width="30.140625" style="178" customWidth="1"/>
    <col min="14088" max="14088" width="21.28515625" style="178" customWidth="1"/>
    <col min="14089" max="14089" width="20.85546875" style="178" customWidth="1"/>
    <col min="14090" max="14336" width="9.140625" style="178"/>
    <col min="14337" max="14337" width="8.140625" style="178" customWidth="1"/>
    <col min="14338" max="14338" width="85.140625" style="178" customWidth="1"/>
    <col min="14339" max="14339" width="32" style="178" customWidth="1"/>
    <col min="14340" max="14340" width="31.140625" style="178" customWidth="1"/>
    <col min="14341" max="14343" width="30.140625" style="178" customWidth="1"/>
    <col min="14344" max="14344" width="21.28515625" style="178" customWidth="1"/>
    <col min="14345" max="14345" width="20.85546875" style="178" customWidth="1"/>
    <col min="14346" max="14592" width="9.140625" style="178"/>
    <col min="14593" max="14593" width="8.140625" style="178" customWidth="1"/>
    <col min="14594" max="14594" width="85.140625" style="178" customWidth="1"/>
    <col min="14595" max="14595" width="32" style="178" customWidth="1"/>
    <col min="14596" max="14596" width="31.140625" style="178" customWidth="1"/>
    <col min="14597" max="14599" width="30.140625" style="178" customWidth="1"/>
    <col min="14600" max="14600" width="21.28515625" style="178" customWidth="1"/>
    <col min="14601" max="14601" width="20.85546875" style="178" customWidth="1"/>
    <col min="14602" max="14848" width="9.140625" style="178"/>
    <col min="14849" max="14849" width="8.140625" style="178" customWidth="1"/>
    <col min="14850" max="14850" width="85.140625" style="178" customWidth="1"/>
    <col min="14851" max="14851" width="32" style="178" customWidth="1"/>
    <col min="14852" max="14852" width="31.140625" style="178" customWidth="1"/>
    <col min="14853" max="14855" width="30.140625" style="178" customWidth="1"/>
    <col min="14856" max="14856" width="21.28515625" style="178" customWidth="1"/>
    <col min="14857" max="14857" width="20.85546875" style="178" customWidth="1"/>
    <col min="14858" max="15104" width="9.140625" style="178"/>
    <col min="15105" max="15105" width="8.140625" style="178" customWidth="1"/>
    <col min="15106" max="15106" width="85.140625" style="178" customWidth="1"/>
    <col min="15107" max="15107" width="32" style="178" customWidth="1"/>
    <col min="15108" max="15108" width="31.140625" style="178" customWidth="1"/>
    <col min="15109" max="15111" width="30.140625" style="178" customWidth="1"/>
    <col min="15112" max="15112" width="21.28515625" style="178" customWidth="1"/>
    <col min="15113" max="15113" width="20.85546875" style="178" customWidth="1"/>
    <col min="15114" max="15360" width="9.140625" style="178"/>
    <col min="15361" max="15361" width="8.140625" style="178" customWidth="1"/>
    <col min="15362" max="15362" width="85.140625" style="178" customWidth="1"/>
    <col min="15363" max="15363" width="32" style="178" customWidth="1"/>
    <col min="15364" max="15364" width="31.140625" style="178" customWidth="1"/>
    <col min="15365" max="15367" width="30.140625" style="178" customWidth="1"/>
    <col min="15368" max="15368" width="21.28515625" style="178" customWidth="1"/>
    <col min="15369" max="15369" width="20.85546875" style="178" customWidth="1"/>
    <col min="15370" max="15616" width="9.140625" style="178"/>
    <col min="15617" max="15617" width="8.140625" style="178" customWidth="1"/>
    <col min="15618" max="15618" width="85.140625" style="178" customWidth="1"/>
    <col min="15619" max="15619" width="32" style="178" customWidth="1"/>
    <col min="15620" max="15620" width="31.140625" style="178" customWidth="1"/>
    <col min="15621" max="15623" width="30.140625" style="178" customWidth="1"/>
    <col min="15624" max="15624" width="21.28515625" style="178" customWidth="1"/>
    <col min="15625" max="15625" width="20.85546875" style="178" customWidth="1"/>
    <col min="15626" max="15872" width="9.140625" style="178"/>
    <col min="15873" max="15873" width="8.140625" style="178" customWidth="1"/>
    <col min="15874" max="15874" width="85.140625" style="178" customWidth="1"/>
    <col min="15875" max="15875" width="32" style="178" customWidth="1"/>
    <col min="15876" max="15876" width="31.140625" style="178" customWidth="1"/>
    <col min="15877" max="15879" width="30.140625" style="178" customWidth="1"/>
    <col min="15880" max="15880" width="21.28515625" style="178" customWidth="1"/>
    <col min="15881" max="15881" width="20.85546875" style="178" customWidth="1"/>
    <col min="15882" max="16128" width="9.140625" style="178"/>
    <col min="16129" max="16129" width="8.140625" style="178" customWidth="1"/>
    <col min="16130" max="16130" width="85.140625" style="178" customWidth="1"/>
    <col min="16131" max="16131" width="32" style="178" customWidth="1"/>
    <col min="16132" max="16132" width="31.140625" style="178" customWidth="1"/>
    <col min="16133" max="16135" width="30.140625" style="178" customWidth="1"/>
    <col min="16136" max="16136" width="21.28515625" style="178" customWidth="1"/>
    <col min="16137" max="16137" width="20.85546875" style="178" customWidth="1"/>
    <col min="16138" max="16384" width="9.140625" style="178"/>
  </cols>
  <sheetData>
    <row r="1" spans="1:11" x14ac:dyDescent="0.3">
      <c r="D1" s="372" t="s">
        <v>523</v>
      </c>
    </row>
    <row r="3" spans="1:11" ht="20.45" customHeight="1" x14ac:dyDescent="0.3">
      <c r="A3" s="1211" t="s">
        <v>644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8"/>
    </row>
    <row r="9" spans="1:11" ht="36" customHeight="1" x14ac:dyDescent="0.3">
      <c r="A9" s="186" t="s">
        <v>351</v>
      </c>
      <c r="B9" s="186" t="s">
        <v>366</v>
      </c>
      <c r="C9" s="313" t="s">
        <v>448</v>
      </c>
      <c r="D9" s="509" t="s">
        <v>449</v>
      </c>
      <c r="E9" s="239"/>
      <c r="F9" s="239"/>
      <c r="G9" s="239"/>
    </row>
    <row r="10" spans="1:11" x14ac:dyDescent="0.3">
      <c r="A10" s="487">
        <v>1</v>
      </c>
      <c r="B10" s="487">
        <v>2</v>
      </c>
      <c r="C10" s="487">
        <v>3</v>
      </c>
      <c r="D10" s="487">
        <v>4</v>
      </c>
      <c r="E10" s="223" t="s">
        <v>429</v>
      </c>
      <c r="F10" s="223" t="s">
        <v>371</v>
      </c>
      <c r="G10" s="223" t="s">
        <v>372</v>
      </c>
    </row>
    <row r="11" spans="1:11" ht="18.75" customHeight="1" x14ac:dyDescent="0.3">
      <c r="A11" s="1216" t="s">
        <v>550</v>
      </c>
      <c r="B11" s="1217"/>
      <c r="C11" s="1217"/>
      <c r="D11" s="1217"/>
      <c r="E11" s="515"/>
      <c r="F11" s="515"/>
      <c r="G11" s="223"/>
    </row>
    <row r="12" spans="1:11" ht="39.75" customHeight="1" x14ac:dyDescent="0.3">
      <c r="A12" s="510">
        <v>1</v>
      </c>
      <c r="B12" s="488" t="s">
        <v>455</v>
      </c>
      <c r="C12" s="489" t="s">
        <v>374</v>
      </c>
      <c r="D12" s="514">
        <f>SUM(D13:D14)</f>
        <v>0</v>
      </c>
      <c r="E12" s="220"/>
      <c r="F12" s="220"/>
      <c r="G12" s="220"/>
    </row>
    <row r="13" spans="1:11" x14ac:dyDescent="0.3">
      <c r="A13" s="487"/>
      <c r="B13" s="491" t="s">
        <v>451</v>
      </c>
      <c r="C13" s="492"/>
      <c r="D13" s="467"/>
      <c r="E13" s="220"/>
      <c r="F13" s="220"/>
      <c r="G13" s="220"/>
    </row>
    <row r="14" spans="1:11" ht="37.5" x14ac:dyDescent="0.3">
      <c r="A14" s="487"/>
      <c r="B14" s="494" t="s">
        <v>456</v>
      </c>
      <c r="C14" s="492"/>
      <c r="D14" s="467"/>
      <c r="E14" s="220"/>
      <c r="F14" s="220"/>
      <c r="G14" s="220">
        <f>D14-F14</f>
        <v>0</v>
      </c>
    </row>
    <row r="15" spans="1:11" x14ac:dyDescent="0.3">
      <c r="A15" s="511"/>
      <c r="B15" s="491"/>
      <c r="C15" s="492"/>
      <c r="D15" s="467"/>
      <c r="E15" s="220"/>
      <c r="F15" s="220"/>
      <c r="G15" s="220"/>
    </row>
    <row r="16" spans="1:11" ht="21" customHeight="1" x14ac:dyDescent="0.3">
      <c r="A16" s="240"/>
      <c r="B16" s="241" t="s">
        <v>364</v>
      </c>
      <c r="C16" s="512" t="s">
        <v>374</v>
      </c>
      <c r="D16" s="513">
        <f>D12</f>
        <v>0</v>
      </c>
      <c r="E16" s="223" t="s">
        <v>438</v>
      </c>
      <c r="F16" s="223">
        <f>SUM(F12:F15)</f>
        <v>0</v>
      </c>
      <c r="G16" s="223">
        <f>SUM(G12:G15)</f>
        <v>0</v>
      </c>
    </row>
    <row r="17" spans="1:9" ht="21" customHeight="1" x14ac:dyDescent="0.3">
      <c r="A17" s="1216" t="s">
        <v>551</v>
      </c>
      <c r="B17" s="1217"/>
      <c r="C17" s="1217"/>
      <c r="D17" s="1217"/>
    </row>
    <row r="18" spans="1:9" ht="39.75" customHeight="1" x14ac:dyDescent="0.3">
      <c r="A18" s="510">
        <v>1</v>
      </c>
      <c r="B18" s="488" t="s">
        <v>455</v>
      </c>
      <c r="C18" s="489" t="s">
        <v>374</v>
      </c>
      <c r="D18" s="514">
        <f>SUM(D19:D20)</f>
        <v>0</v>
      </c>
      <c r="E18" s="220"/>
      <c r="F18" s="220"/>
      <c r="G18" s="220"/>
    </row>
    <row r="19" spans="1:9" x14ac:dyDescent="0.3">
      <c r="A19" s="487"/>
      <c r="B19" s="491" t="s">
        <v>451</v>
      </c>
      <c r="C19" s="492"/>
      <c r="D19" s="467"/>
      <c r="E19" s="220"/>
      <c r="F19" s="220"/>
      <c r="G19" s="220"/>
    </row>
    <row r="20" spans="1:9" ht="37.5" x14ac:dyDescent="0.3">
      <c r="A20" s="487"/>
      <c r="B20" s="494" t="s">
        <v>456</v>
      </c>
      <c r="C20" s="492"/>
      <c r="D20" s="467"/>
      <c r="E20" s="220"/>
      <c r="F20" s="220"/>
      <c r="G20" s="220">
        <f>D20-F20</f>
        <v>0</v>
      </c>
    </row>
    <row r="21" spans="1:9" x14ac:dyDescent="0.3">
      <c r="A21" s="511"/>
      <c r="B21" s="491"/>
      <c r="C21" s="492"/>
      <c r="D21" s="467"/>
      <c r="E21" s="220"/>
      <c r="F21" s="220"/>
      <c r="G21" s="220"/>
    </row>
    <row r="22" spans="1:9" ht="21" customHeight="1" x14ac:dyDescent="0.3">
      <c r="A22" s="240"/>
      <c r="B22" s="241" t="s">
        <v>364</v>
      </c>
      <c r="C22" s="512" t="s">
        <v>374</v>
      </c>
      <c r="D22" s="513">
        <f>D18</f>
        <v>0</v>
      </c>
      <c r="E22" s="223" t="s">
        <v>438</v>
      </c>
      <c r="F22" s="223">
        <f>SUM(F18:F21)</f>
        <v>0</v>
      </c>
      <c r="G22" s="223">
        <f>SUM(G18:G21)</f>
        <v>0</v>
      </c>
    </row>
    <row r="23" spans="1:9" s="181" customFormat="1" x14ac:dyDescent="0.3">
      <c r="A23" s="389"/>
      <c r="B23" s="82"/>
      <c r="C23" s="82"/>
      <c r="D23" s="82"/>
      <c r="E23" s="464" t="s">
        <v>552</v>
      </c>
      <c r="F23" s="465">
        <f>F16+F22</f>
        <v>0</v>
      </c>
      <c r="G23" s="465">
        <f>G16+G22</f>
        <v>0</v>
      </c>
      <c r="H23" s="82"/>
      <c r="I23" s="392"/>
    </row>
    <row r="24" spans="1:9" s="181" customFormat="1" ht="15.75" x14ac:dyDescent="0.25">
      <c r="A24" s="389"/>
      <c r="B24" s="82"/>
      <c r="C24" s="82"/>
      <c r="D24" s="82"/>
      <c r="E24" s="82"/>
      <c r="G24" s="82"/>
      <c r="H24" s="82"/>
      <c r="I24" s="392"/>
    </row>
    <row r="25" spans="1:9" s="181" customFormat="1" ht="18.75" customHeight="1" x14ac:dyDescent="0.25">
      <c r="A25" s="97" t="s">
        <v>541</v>
      </c>
      <c r="B25" s="84"/>
      <c r="C25" s="378"/>
      <c r="D25" s="604" t="s">
        <v>694</v>
      </c>
      <c r="E25" s="84"/>
      <c r="G25" s="84"/>
      <c r="H25" s="84"/>
      <c r="I25" s="415"/>
    </row>
    <row r="26" spans="1:9" s="181" customFormat="1" ht="15" x14ac:dyDescent="0.25">
      <c r="B26" s="389"/>
      <c r="C26" s="391" t="s">
        <v>171</v>
      </c>
      <c r="D26" s="391" t="s">
        <v>172</v>
      </c>
      <c r="E26" s="389"/>
      <c r="G26" s="389"/>
      <c r="H26" s="389"/>
      <c r="I26" s="393"/>
    </row>
    <row r="27" spans="1:9" s="181" customFormat="1" ht="15.75" x14ac:dyDescent="0.25">
      <c r="A27" s="389"/>
      <c r="B27" s="82"/>
      <c r="C27" s="82"/>
      <c r="D27" s="82"/>
      <c r="E27" s="82"/>
      <c r="G27" s="82"/>
      <c r="H27" s="82"/>
      <c r="I27" s="392"/>
    </row>
    <row r="28" spans="1:9" s="181" customFormat="1" x14ac:dyDescent="0.25">
      <c r="A28" s="97" t="s">
        <v>173</v>
      </c>
      <c r="B28" s="84"/>
      <c r="C28" s="378"/>
      <c r="D28" s="714" t="s">
        <v>742</v>
      </c>
      <c r="E28" s="84"/>
      <c r="G28" s="84"/>
      <c r="H28" s="84"/>
      <c r="I28" s="415"/>
    </row>
    <row r="29" spans="1:9" s="181" customFormat="1" ht="15" x14ac:dyDescent="0.25">
      <c r="B29" s="389"/>
      <c r="C29" s="391" t="s">
        <v>171</v>
      </c>
      <c r="D29" s="391" t="s">
        <v>172</v>
      </c>
      <c r="E29" s="389"/>
      <c r="G29" s="389"/>
      <c r="H29" s="389"/>
      <c r="I29" s="393"/>
    </row>
    <row r="30" spans="1:9" x14ac:dyDescent="0.3">
      <c r="A30" s="389"/>
    </row>
    <row r="31" spans="1:9" s="242" customFormat="1" ht="27" x14ac:dyDescent="0.35">
      <c r="A31" s="178"/>
      <c r="E31" s="217"/>
      <c r="F31" s="217"/>
      <c r="G31" s="217"/>
    </row>
    <row r="32" spans="1:9" ht="27" x14ac:dyDescent="0.35">
      <c r="A32" s="242"/>
    </row>
  </sheetData>
  <mergeCells count="4">
    <mergeCell ref="A11:D11"/>
    <mergeCell ref="A17:D17"/>
    <mergeCell ref="A3:D3"/>
    <mergeCell ref="A6:D6"/>
  </mergeCells>
  <pageMargins left="0.19685039370078741" right="0.19685039370078741" top="0.70866141732283472" bottom="0.19685039370078741" header="0.62992125984251968" footer="0.35433070866141736"/>
  <pageSetup paperSize="9" scale="47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24"/>
  <sheetViews>
    <sheetView view="pageBreakPreview" zoomScale="60" workbookViewId="0">
      <selection activeCell="A3" sqref="A3:E3"/>
    </sheetView>
  </sheetViews>
  <sheetFormatPr defaultRowHeight="18.75" x14ac:dyDescent="0.3"/>
  <cols>
    <col min="1" max="1" width="8.140625" style="178" customWidth="1"/>
    <col min="2" max="2" width="85.140625" style="178" customWidth="1"/>
    <col min="3" max="3" width="32" style="178" customWidth="1"/>
    <col min="4" max="4" width="31.140625" style="178" customWidth="1"/>
    <col min="5" max="7" width="30.140625" style="215" customWidth="1"/>
    <col min="8" max="8" width="21.28515625" style="178" customWidth="1"/>
    <col min="9" max="9" width="20.85546875" style="178" customWidth="1"/>
    <col min="10" max="256" width="9.140625" style="178"/>
    <col min="257" max="257" width="8.140625" style="178" customWidth="1"/>
    <col min="258" max="258" width="85.140625" style="178" customWidth="1"/>
    <col min="259" max="259" width="32" style="178" customWidth="1"/>
    <col min="260" max="260" width="31.140625" style="178" customWidth="1"/>
    <col min="261" max="263" width="30.140625" style="178" customWidth="1"/>
    <col min="264" max="264" width="21.28515625" style="178" customWidth="1"/>
    <col min="265" max="265" width="20.85546875" style="178" customWidth="1"/>
    <col min="266" max="512" width="9.140625" style="178"/>
    <col min="513" max="513" width="8.140625" style="178" customWidth="1"/>
    <col min="514" max="514" width="85.140625" style="178" customWidth="1"/>
    <col min="515" max="515" width="32" style="178" customWidth="1"/>
    <col min="516" max="516" width="31.140625" style="178" customWidth="1"/>
    <col min="517" max="519" width="30.140625" style="178" customWidth="1"/>
    <col min="520" max="520" width="21.28515625" style="178" customWidth="1"/>
    <col min="521" max="521" width="20.85546875" style="178" customWidth="1"/>
    <col min="522" max="768" width="9.140625" style="178"/>
    <col min="769" max="769" width="8.140625" style="178" customWidth="1"/>
    <col min="770" max="770" width="85.140625" style="178" customWidth="1"/>
    <col min="771" max="771" width="32" style="178" customWidth="1"/>
    <col min="772" max="772" width="31.140625" style="178" customWidth="1"/>
    <col min="773" max="775" width="30.140625" style="178" customWidth="1"/>
    <col min="776" max="776" width="21.28515625" style="178" customWidth="1"/>
    <col min="777" max="777" width="20.85546875" style="178" customWidth="1"/>
    <col min="778" max="1024" width="9.140625" style="178"/>
    <col min="1025" max="1025" width="8.140625" style="178" customWidth="1"/>
    <col min="1026" max="1026" width="85.140625" style="178" customWidth="1"/>
    <col min="1027" max="1027" width="32" style="178" customWidth="1"/>
    <col min="1028" max="1028" width="31.140625" style="178" customWidth="1"/>
    <col min="1029" max="1031" width="30.140625" style="178" customWidth="1"/>
    <col min="1032" max="1032" width="21.28515625" style="178" customWidth="1"/>
    <col min="1033" max="1033" width="20.85546875" style="178" customWidth="1"/>
    <col min="1034" max="1280" width="9.140625" style="178"/>
    <col min="1281" max="1281" width="8.140625" style="178" customWidth="1"/>
    <col min="1282" max="1282" width="85.140625" style="178" customWidth="1"/>
    <col min="1283" max="1283" width="32" style="178" customWidth="1"/>
    <col min="1284" max="1284" width="31.140625" style="178" customWidth="1"/>
    <col min="1285" max="1287" width="30.140625" style="178" customWidth="1"/>
    <col min="1288" max="1288" width="21.28515625" style="178" customWidth="1"/>
    <col min="1289" max="1289" width="20.85546875" style="178" customWidth="1"/>
    <col min="1290" max="1536" width="9.140625" style="178"/>
    <col min="1537" max="1537" width="8.140625" style="178" customWidth="1"/>
    <col min="1538" max="1538" width="85.140625" style="178" customWidth="1"/>
    <col min="1539" max="1539" width="32" style="178" customWidth="1"/>
    <col min="1540" max="1540" width="31.140625" style="178" customWidth="1"/>
    <col min="1541" max="1543" width="30.140625" style="178" customWidth="1"/>
    <col min="1544" max="1544" width="21.28515625" style="178" customWidth="1"/>
    <col min="1545" max="1545" width="20.85546875" style="178" customWidth="1"/>
    <col min="1546" max="1792" width="9.140625" style="178"/>
    <col min="1793" max="1793" width="8.140625" style="178" customWidth="1"/>
    <col min="1794" max="1794" width="85.140625" style="178" customWidth="1"/>
    <col min="1795" max="1795" width="32" style="178" customWidth="1"/>
    <col min="1796" max="1796" width="31.140625" style="178" customWidth="1"/>
    <col min="1797" max="1799" width="30.140625" style="178" customWidth="1"/>
    <col min="1800" max="1800" width="21.28515625" style="178" customWidth="1"/>
    <col min="1801" max="1801" width="20.85546875" style="178" customWidth="1"/>
    <col min="1802" max="2048" width="9.140625" style="178"/>
    <col min="2049" max="2049" width="8.140625" style="178" customWidth="1"/>
    <col min="2050" max="2050" width="85.140625" style="178" customWidth="1"/>
    <col min="2051" max="2051" width="32" style="178" customWidth="1"/>
    <col min="2052" max="2052" width="31.140625" style="178" customWidth="1"/>
    <col min="2053" max="2055" width="30.140625" style="178" customWidth="1"/>
    <col min="2056" max="2056" width="21.28515625" style="178" customWidth="1"/>
    <col min="2057" max="2057" width="20.85546875" style="178" customWidth="1"/>
    <col min="2058" max="2304" width="9.140625" style="178"/>
    <col min="2305" max="2305" width="8.140625" style="178" customWidth="1"/>
    <col min="2306" max="2306" width="85.140625" style="178" customWidth="1"/>
    <col min="2307" max="2307" width="32" style="178" customWidth="1"/>
    <col min="2308" max="2308" width="31.140625" style="178" customWidth="1"/>
    <col min="2309" max="2311" width="30.140625" style="178" customWidth="1"/>
    <col min="2312" max="2312" width="21.28515625" style="178" customWidth="1"/>
    <col min="2313" max="2313" width="20.85546875" style="178" customWidth="1"/>
    <col min="2314" max="2560" width="9.140625" style="178"/>
    <col min="2561" max="2561" width="8.140625" style="178" customWidth="1"/>
    <col min="2562" max="2562" width="85.140625" style="178" customWidth="1"/>
    <col min="2563" max="2563" width="32" style="178" customWidth="1"/>
    <col min="2564" max="2564" width="31.140625" style="178" customWidth="1"/>
    <col min="2565" max="2567" width="30.140625" style="178" customWidth="1"/>
    <col min="2568" max="2568" width="21.28515625" style="178" customWidth="1"/>
    <col min="2569" max="2569" width="20.85546875" style="178" customWidth="1"/>
    <col min="2570" max="2816" width="9.140625" style="178"/>
    <col min="2817" max="2817" width="8.140625" style="178" customWidth="1"/>
    <col min="2818" max="2818" width="85.140625" style="178" customWidth="1"/>
    <col min="2819" max="2819" width="32" style="178" customWidth="1"/>
    <col min="2820" max="2820" width="31.140625" style="178" customWidth="1"/>
    <col min="2821" max="2823" width="30.140625" style="178" customWidth="1"/>
    <col min="2824" max="2824" width="21.28515625" style="178" customWidth="1"/>
    <col min="2825" max="2825" width="20.85546875" style="178" customWidth="1"/>
    <col min="2826" max="3072" width="9.140625" style="178"/>
    <col min="3073" max="3073" width="8.140625" style="178" customWidth="1"/>
    <col min="3074" max="3074" width="85.140625" style="178" customWidth="1"/>
    <col min="3075" max="3075" width="32" style="178" customWidth="1"/>
    <col min="3076" max="3076" width="31.140625" style="178" customWidth="1"/>
    <col min="3077" max="3079" width="30.140625" style="178" customWidth="1"/>
    <col min="3080" max="3080" width="21.28515625" style="178" customWidth="1"/>
    <col min="3081" max="3081" width="20.85546875" style="178" customWidth="1"/>
    <col min="3082" max="3328" width="9.140625" style="178"/>
    <col min="3329" max="3329" width="8.140625" style="178" customWidth="1"/>
    <col min="3330" max="3330" width="85.140625" style="178" customWidth="1"/>
    <col min="3331" max="3331" width="32" style="178" customWidth="1"/>
    <col min="3332" max="3332" width="31.140625" style="178" customWidth="1"/>
    <col min="3333" max="3335" width="30.140625" style="178" customWidth="1"/>
    <col min="3336" max="3336" width="21.28515625" style="178" customWidth="1"/>
    <col min="3337" max="3337" width="20.85546875" style="178" customWidth="1"/>
    <col min="3338" max="3584" width="9.140625" style="178"/>
    <col min="3585" max="3585" width="8.140625" style="178" customWidth="1"/>
    <col min="3586" max="3586" width="85.140625" style="178" customWidth="1"/>
    <col min="3587" max="3587" width="32" style="178" customWidth="1"/>
    <col min="3588" max="3588" width="31.140625" style="178" customWidth="1"/>
    <col min="3589" max="3591" width="30.140625" style="178" customWidth="1"/>
    <col min="3592" max="3592" width="21.28515625" style="178" customWidth="1"/>
    <col min="3593" max="3593" width="20.85546875" style="178" customWidth="1"/>
    <col min="3594" max="3840" width="9.140625" style="178"/>
    <col min="3841" max="3841" width="8.140625" style="178" customWidth="1"/>
    <col min="3842" max="3842" width="85.140625" style="178" customWidth="1"/>
    <col min="3843" max="3843" width="32" style="178" customWidth="1"/>
    <col min="3844" max="3844" width="31.140625" style="178" customWidth="1"/>
    <col min="3845" max="3847" width="30.140625" style="178" customWidth="1"/>
    <col min="3848" max="3848" width="21.28515625" style="178" customWidth="1"/>
    <col min="3849" max="3849" width="20.85546875" style="178" customWidth="1"/>
    <col min="3850" max="4096" width="9.140625" style="178"/>
    <col min="4097" max="4097" width="8.140625" style="178" customWidth="1"/>
    <col min="4098" max="4098" width="85.140625" style="178" customWidth="1"/>
    <col min="4099" max="4099" width="32" style="178" customWidth="1"/>
    <col min="4100" max="4100" width="31.140625" style="178" customWidth="1"/>
    <col min="4101" max="4103" width="30.140625" style="178" customWidth="1"/>
    <col min="4104" max="4104" width="21.28515625" style="178" customWidth="1"/>
    <col min="4105" max="4105" width="20.85546875" style="178" customWidth="1"/>
    <col min="4106" max="4352" width="9.140625" style="178"/>
    <col min="4353" max="4353" width="8.140625" style="178" customWidth="1"/>
    <col min="4354" max="4354" width="85.140625" style="178" customWidth="1"/>
    <col min="4355" max="4355" width="32" style="178" customWidth="1"/>
    <col min="4356" max="4356" width="31.140625" style="178" customWidth="1"/>
    <col min="4357" max="4359" width="30.140625" style="178" customWidth="1"/>
    <col min="4360" max="4360" width="21.28515625" style="178" customWidth="1"/>
    <col min="4361" max="4361" width="20.85546875" style="178" customWidth="1"/>
    <col min="4362" max="4608" width="9.140625" style="178"/>
    <col min="4609" max="4609" width="8.140625" style="178" customWidth="1"/>
    <col min="4610" max="4610" width="85.140625" style="178" customWidth="1"/>
    <col min="4611" max="4611" width="32" style="178" customWidth="1"/>
    <col min="4612" max="4612" width="31.140625" style="178" customWidth="1"/>
    <col min="4613" max="4615" width="30.140625" style="178" customWidth="1"/>
    <col min="4616" max="4616" width="21.28515625" style="178" customWidth="1"/>
    <col min="4617" max="4617" width="20.85546875" style="178" customWidth="1"/>
    <col min="4618" max="4864" width="9.140625" style="178"/>
    <col min="4865" max="4865" width="8.140625" style="178" customWidth="1"/>
    <col min="4866" max="4866" width="85.140625" style="178" customWidth="1"/>
    <col min="4867" max="4867" width="32" style="178" customWidth="1"/>
    <col min="4868" max="4868" width="31.140625" style="178" customWidth="1"/>
    <col min="4869" max="4871" width="30.140625" style="178" customWidth="1"/>
    <col min="4872" max="4872" width="21.28515625" style="178" customWidth="1"/>
    <col min="4873" max="4873" width="20.85546875" style="178" customWidth="1"/>
    <col min="4874" max="5120" width="9.140625" style="178"/>
    <col min="5121" max="5121" width="8.140625" style="178" customWidth="1"/>
    <col min="5122" max="5122" width="85.140625" style="178" customWidth="1"/>
    <col min="5123" max="5123" width="32" style="178" customWidth="1"/>
    <col min="5124" max="5124" width="31.140625" style="178" customWidth="1"/>
    <col min="5125" max="5127" width="30.140625" style="178" customWidth="1"/>
    <col min="5128" max="5128" width="21.28515625" style="178" customWidth="1"/>
    <col min="5129" max="5129" width="20.85546875" style="178" customWidth="1"/>
    <col min="5130" max="5376" width="9.140625" style="178"/>
    <col min="5377" max="5377" width="8.140625" style="178" customWidth="1"/>
    <col min="5378" max="5378" width="85.140625" style="178" customWidth="1"/>
    <col min="5379" max="5379" width="32" style="178" customWidth="1"/>
    <col min="5380" max="5380" width="31.140625" style="178" customWidth="1"/>
    <col min="5381" max="5383" width="30.140625" style="178" customWidth="1"/>
    <col min="5384" max="5384" width="21.28515625" style="178" customWidth="1"/>
    <col min="5385" max="5385" width="20.85546875" style="178" customWidth="1"/>
    <col min="5386" max="5632" width="9.140625" style="178"/>
    <col min="5633" max="5633" width="8.140625" style="178" customWidth="1"/>
    <col min="5634" max="5634" width="85.140625" style="178" customWidth="1"/>
    <col min="5635" max="5635" width="32" style="178" customWidth="1"/>
    <col min="5636" max="5636" width="31.140625" style="178" customWidth="1"/>
    <col min="5637" max="5639" width="30.140625" style="178" customWidth="1"/>
    <col min="5640" max="5640" width="21.28515625" style="178" customWidth="1"/>
    <col min="5641" max="5641" width="20.85546875" style="178" customWidth="1"/>
    <col min="5642" max="5888" width="9.140625" style="178"/>
    <col min="5889" max="5889" width="8.140625" style="178" customWidth="1"/>
    <col min="5890" max="5890" width="85.140625" style="178" customWidth="1"/>
    <col min="5891" max="5891" width="32" style="178" customWidth="1"/>
    <col min="5892" max="5892" width="31.140625" style="178" customWidth="1"/>
    <col min="5893" max="5895" width="30.140625" style="178" customWidth="1"/>
    <col min="5896" max="5896" width="21.28515625" style="178" customWidth="1"/>
    <col min="5897" max="5897" width="20.85546875" style="178" customWidth="1"/>
    <col min="5898" max="6144" width="9.140625" style="178"/>
    <col min="6145" max="6145" width="8.140625" style="178" customWidth="1"/>
    <col min="6146" max="6146" width="85.140625" style="178" customWidth="1"/>
    <col min="6147" max="6147" width="32" style="178" customWidth="1"/>
    <col min="6148" max="6148" width="31.140625" style="178" customWidth="1"/>
    <col min="6149" max="6151" width="30.140625" style="178" customWidth="1"/>
    <col min="6152" max="6152" width="21.28515625" style="178" customWidth="1"/>
    <col min="6153" max="6153" width="20.85546875" style="178" customWidth="1"/>
    <col min="6154" max="6400" width="9.140625" style="178"/>
    <col min="6401" max="6401" width="8.140625" style="178" customWidth="1"/>
    <col min="6402" max="6402" width="85.140625" style="178" customWidth="1"/>
    <col min="6403" max="6403" width="32" style="178" customWidth="1"/>
    <col min="6404" max="6404" width="31.140625" style="178" customWidth="1"/>
    <col min="6405" max="6407" width="30.140625" style="178" customWidth="1"/>
    <col min="6408" max="6408" width="21.28515625" style="178" customWidth="1"/>
    <col min="6409" max="6409" width="20.85546875" style="178" customWidth="1"/>
    <col min="6410" max="6656" width="9.140625" style="178"/>
    <col min="6657" max="6657" width="8.140625" style="178" customWidth="1"/>
    <col min="6658" max="6658" width="85.140625" style="178" customWidth="1"/>
    <col min="6659" max="6659" width="32" style="178" customWidth="1"/>
    <col min="6660" max="6660" width="31.140625" style="178" customWidth="1"/>
    <col min="6661" max="6663" width="30.140625" style="178" customWidth="1"/>
    <col min="6664" max="6664" width="21.28515625" style="178" customWidth="1"/>
    <col min="6665" max="6665" width="20.85546875" style="178" customWidth="1"/>
    <col min="6666" max="6912" width="9.140625" style="178"/>
    <col min="6913" max="6913" width="8.140625" style="178" customWidth="1"/>
    <col min="6914" max="6914" width="85.140625" style="178" customWidth="1"/>
    <col min="6915" max="6915" width="32" style="178" customWidth="1"/>
    <col min="6916" max="6916" width="31.140625" style="178" customWidth="1"/>
    <col min="6917" max="6919" width="30.140625" style="178" customWidth="1"/>
    <col min="6920" max="6920" width="21.28515625" style="178" customWidth="1"/>
    <col min="6921" max="6921" width="20.85546875" style="178" customWidth="1"/>
    <col min="6922" max="7168" width="9.140625" style="178"/>
    <col min="7169" max="7169" width="8.140625" style="178" customWidth="1"/>
    <col min="7170" max="7170" width="85.140625" style="178" customWidth="1"/>
    <col min="7171" max="7171" width="32" style="178" customWidth="1"/>
    <col min="7172" max="7172" width="31.140625" style="178" customWidth="1"/>
    <col min="7173" max="7175" width="30.140625" style="178" customWidth="1"/>
    <col min="7176" max="7176" width="21.28515625" style="178" customWidth="1"/>
    <col min="7177" max="7177" width="20.85546875" style="178" customWidth="1"/>
    <col min="7178" max="7424" width="9.140625" style="178"/>
    <col min="7425" max="7425" width="8.140625" style="178" customWidth="1"/>
    <col min="7426" max="7426" width="85.140625" style="178" customWidth="1"/>
    <col min="7427" max="7427" width="32" style="178" customWidth="1"/>
    <col min="7428" max="7428" width="31.140625" style="178" customWidth="1"/>
    <col min="7429" max="7431" width="30.140625" style="178" customWidth="1"/>
    <col min="7432" max="7432" width="21.28515625" style="178" customWidth="1"/>
    <col min="7433" max="7433" width="20.85546875" style="178" customWidth="1"/>
    <col min="7434" max="7680" width="9.140625" style="178"/>
    <col min="7681" max="7681" width="8.140625" style="178" customWidth="1"/>
    <col min="7682" max="7682" width="85.140625" style="178" customWidth="1"/>
    <col min="7683" max="7683" width="32" style="178" customWidth="1"/>
    <col min="7684" max="7684" width="31.140625" style="178" customWidth="1"/>
    <col min="7685" max="7687" width="30.140625" style="178" customWidth="1"/>
    <col min="7688" max="7688" width="21.28515625" style="178" customWidth="1"/>
    <col min="7689" max="7689" width="20.85546875" style="178" customWidth="1"/>
    <col min="7690" max="7936" width="9.140625" style="178"/>
    <col min="7937" max="7937" width="8.140625" style="178" customWidth="1"/>
    <col min="7938" max="7938" width="85.140625" style="178" customWidth="1"/>
    <col min="7939" max="7939" width="32" style="178" customWidth="1"/>
    <col min="7940" max="7940" width="31.140625" style="178" customWidth="1"/>
    <col min="7941" max="7943" width="30.140625" style="178" customWidth="1"/>
    <col min="7944" max="7944" width="21.28515625" style="178" customWidth="1"/>
    <col min="7945" max="7945" width="20.85546875" style="178" customWidth="1"/>
    <col min="7946" max="8192" width="9.140625" style="178"/>
    <col min="8193" max="8193" width="8.140625" style="178" customWidth="1"/>
    <col min="8194" max="8194" width="85.140625" style="178" customWidth="1"/>
    <col min="8195" max="8195" width="32" style="178" customWidth="1"/>
    <col min="8196" max="8196" width="31.140625" style="178" customWidth="1"/>
    <col min="8197" max="8199" width="30.140625" style="178" customWidth="1"/>
    <col min="8200" max="8200" width="21.28515625" style="178" customWidth="1"/>
    <col min="8201" max="8201" width="20.85546875" style="178" customWidth="1"/>
    <col min="8202" max="8448" width="9.140625" style="178"/>
    <col min="8449" max="8449" width="8.140625" style="178" customWidth="1"/>
    <col min="8450" max="8450" width="85.140625" style="178" customWidth="1"/>
    <col min="8451" max="8451" width="32" style="178" customWidth="1"/>
    <col min="8452" max="8452" width="31.140625" style="178" customWidth="1"/>
    <col min="8453" max="8455" width="30.140625" style="178" customWidth="1"/>
    <col min="8456" max="8456" width="21.28515625" style="178" customWidth="1"/>
    <col min="8457" max="8457" width="20.85546875" style="178" customWidth="1"/>
    <col min="8458" max="8704" width="9.140625" style="178"/>
    <col min="8705" max="8705" width="8.140625" style="178" customWidth="1"/>
    <col min="8706" max="8706" width="85.140625" style="178" customWidth="1"/>
    <col min="8707" max="8707" width="32" style="178" customWidth="1"/>
    <col min="8708" max="8708" width="31.140625" style="178" customWidth="1"/>
    <col min="8709" max="8711" width="30.140625" style="178" customWidth="1"/>
    <col min="8712" max="8712" width="21.28515625" style="178" customWidth="1"/>
    <col min="8713" max="8713" width="20.85546875" style="178" customWidth="1"/>
    <col min="8714" max="8960" width="9.140625" style="178"/>
    <col min="8961" max="8961" width="8.140625" style="178" customWidth="1"/>
    <col min="8962" max="8962" width="85.140625" style="178" customWidth="1"/>
    <col min="8963" max="8963" width="32" style="178" customWidth="1"/>
    <col min="8964" max="8964" width="31.140625" style="178" customWidth="1"/>
    <col min="8965" max="8967" width="30.140625" style="178" customWidth="1"/>
    <col min="8968" max="8968" width="21.28515625" style="178" customWidth="1"/>
    <col min="8969" max="8969" width="20.85546875" style="178" customWidth="1"/>
    <col min="8970" max="9216" width="9.140625" style="178"/>
    <col min="9217" max="9217" width="8.140625" style="178" customWidth="1"/>
    <col min="9218" max="9218" width="85.140625" style="178" customWidth="1"/>
    <col min="9219" max="9219" width="32" style="178" customWidth="1"/>
    <col min="9220" max="9220" width="31.140625" style="178" customWidth="1"/>
    <col min="9221" max="9223" width="30.140625" style="178" customWidth="1"/>
    <col min="9224" max="9224" width="21.28515625" style="178" customWidth="1"/>
    <col min="9225" max="9225" width="20.85546875" style="178" customWidth="1"/>
    <col min="9226" max="9472" width="9.140625" style="178"/>
    <col min="9473" max="9473" width="8.140625" style="178" customWidth="1"/>
    <col min="9474" max="9474" width="85.140625" style="178" customWidth="1"/>
    <col min="9475" max="9475" width="32" style="178" customWidth="1"/>
    <col min="9476" max="9476" width="31.140625" style="178" customWidth="1"/>
    <col min="9477" max="9479" width="30.140625" style="178" customWidth="1"/>
    <col min="9480" max="9480" width="21.28515625" style="178" customWidth="1"/>
    <col min="9481" max="9481" width="20.85546875" style="178" customWidth="1"/>
    <col min="9482" max="9728" width="9.140625" style="178"/>
    <col min="9729" max="9729" width="8.140625" style="178" customWidth="1"/>
    <col min="9730" max="9730" width="85.140625" style="178" customWidth="1"/>
    <col min="9731" max="9731" width="32" style="178" customWidth="1"/>
    <col min="9732" max="9732" width="31.140625" style="178" customWidth="1"/>
    <col min="9733" max="9735" width="30.140625" style="178" customWidth="1"/>
    <col min="9736" max="9736" width="21.28515625" style="178" customWidth="1"/>
    <col min="9737" max="9737" width="20.85546875" style="178" customWidth="1"/>
    <col min="9738" max="9984" width="9.140625" style="178"/>
    <col min="9985" max="9985" width="8.140625" style="178" customWidth="1"/>
    <col min="9986" max="9986" width="85.140625" style="178" customWidth="1"/>
    <col min="9987" max="9987" width="32" style="178" customWidth="1"/>
    <col min="9988" max="9988" width="31.140625" style="178" customWidth="1"/>
    <col min="9989" max="9991" width="30.140625" style="178" customWidth="1"/>
    <col min="9992" max="9992" width="21.28515625" style="178" customWidth="1"/>
    <col min="9993" max="9993" width="20.85546875" style="178" customWidth="1"/>
    <col min="9994" max="10240" width="9.140625" style="178"/>
    <col min="10241" max="10241" width="8.140625" style="178" customWidth="1"/>
    <col min="10242" max="10242" width="85.140625" style="178" customWidth="1"/>
    <col min="10243" max="10243" width="32" style="178" customWidth="1"/>
    <col min="10244" max="10244" width="31.140625" style="178" customWidth="1"/>
    <col min="10245" max="10247" width="30.140625" style="178" customWidth="1"/>
    <col min="10248" max="10248" width="21.28515625" style="178" customWidth="1"/>
    <col min="10249" max="10249" width="20.85546875" style="178" customWidth="1"/>
    <col min="10250" max="10496" width="9.140625" style="178"/>
    <col min="10497" max="10497" width="8.140625" style="178" customWidth="1"/>
    <col min="10498" max="10498" width="85.140625" style="178" customWidth="1"/>
    <col min="10499" max="10499" width="32" style="178" customWidth="1"/>
    <col min="10500" max="10500" width="31.140625" style="178" customWidth="1"/>
    <col min="10501" max="10503" width="30.140625" style="178" customWidth="1"/>
    <col min="10504" max="10504" width="21.28515625" style="178" customWidth="1"/>
    <col min="10505" max="10505" width="20.85546875" style="178" customWidth="1"/>
    <col min="10506" max="10752" width="9.140625" style="178"/>
    <col min="10753" max="10753" width="8.140625" style="178" customWidth="1"/>
    <col min="10754" max="10754" width="85.140625" style="178" customWidth="1"/>
    <col min="10755" max="10755" width="32" style="178" customWidth="1"/>
    <col min="10756" max="10756" width="31.140625" style="178" customWidth="1"/>
    <col min="10757" max="10759" width="30.140625" style="178" customWidth="1"/>
    <col min="10760" max="10760" width="21.28515625" style="178" customWidth="1"/>
    <col min="10761" max="10761" width="20.85546875" style="178" customWidth="1"/>
    <col min="10762" max="11008" width="9.140625" style="178"/>
    <col min="11009" max="11009" width="8.140625" style="178" customWidth="1"/>
    <col min="11010" max="11010" width="85.140625" style="178" customWidth="1"/>
    <col min="11011" max="11011" width="32" style="178" customWidth="1"/>
    <col min="11012" max="11012" width="31.140625" style="178" customWidth="1"/>
    <col min="11013" max="11015" width="30.140625" style="178" customWidth="1"/>
    <col min="11016" max="11016" width="21.28515625" style="178" customWidth="1"/>
    <col min="11017" max="11017" width="20.85546875" style="178" customWidth="1"/>
    <col min="11018" max="11264" width="9.140625" style="178"/>
    <col min="11265" max="11265" width="8.140625" style="178" customWidth="1"/>
    <col min="11266" max="11266" width="85.140625" style="178" customWidth="1"/>
    <col min="11267" max="11267" width="32" style="178" customWidth="1"/>
    <col min="11268" max="11268" width="31.140625" style="178" customWidth="1"/>
    <col min="11269" max="11271" width="30.140625" style="178" customWidth="1"/>
    <col min="11272" max="11272" width="21.28515625" style="178" customWidth="1"/>
    <col min="11273" max="11273" width="20.85546875" style="178" customWidth="1"/>
    <col min="11274" max="11520" width="9.140625" style="178"/>
    <col min="11521" max="11521" width="8.140625" style="178" customWidth="1"/>
    <col min="11522" max="11522" width="85.140625" style="178" customWidth="1"/>
    <col min="11523" max="11523" width="32" style="178" customWidth="1"/>
    <col min="11524" max="11524" width="31.140625" style="178" customWidth="1"/>
    <col min="11525" max="11527" width="30.140625" style="178" customWidth="1"/>
    <col min="11528" max="11528" width="21.28515625" style="178" customWidth="1"/>
    <col min="11529" max="11529" width="20.85546875" style="178" customWidth="1"/>
    <col min="11530" max="11776" width="9.140625" style="178"/>
    <col min="11777" max="11777" width="8.140625" style="178" customWidth="1"/>
    <col min="11778" max="11778" width="85.140625" style="178" customWidth="1"/>
    <col min="11779" max="11779" width="32" style="178" customWidth="1"/>
    <col min="11780" max="11780" width="31.140625" style="178" customWidth="1"/>
    <col min="11781" max="11783" width="30.140625" style="178" customWidth="1"/>
    <col min="11784" max="11784" width="21.28515625" style="178" customWidth="1"/>
    <col min="11785" max="11785" width="20.85546875" style="178" customWidth="1"/>
    <col min="11786" max="12032" width="9.140625" style="178"/>
    <col min="12033" max="12033" width="8.140625" style="178" customWidth="1"/>
    <col min="12034" max="12034" width="85.140625" style="178" customWidth="1"/>
    <col min="12035" max="12035" width="32" style="178" customWidth="1"/>
    <col min="12036" max="12036" width="31.140625" style="178" customWidth="1"/>
    <col min="12037" max="12039" width="30.140625" style="178" customWidth="1"/>
    <col min="12040" max="12040" width="21.28515625" style="178" customWidth="1"/>
    <col min="12041" max="12041" width="20.85546875" style="178" customWidth="1"/>
    <col min="12042" max="12288" width="9.140625" style="178"/>
    <col min="12289" max="12289" width="8.140625" style="178" customWidth="1"/>
    <col min="12290" max="12290" width="85.140625" style="178" customWidth="1"/>
    <col min="12291" max="12291" width="32" style="178" customWidth="1"/>
    <col min="12292" max="12292" width="31.140625" style="178" customWidth="1"/>
    <col min="12293" max="12295" width="30.140625" style="178" customWidth="1"/>
    <col min="12296" max="12296" width="21.28515625" style="178" customWidth="1"/>
    <col min="12297" max="12297" width="20.85546875" style="178" customWidth="1"/>
    <col min="12298" max="12544" width="9.140625" style="178"/>
    <col min="12545" max="12545" width="8.140625" style="178" customWidth="1"/>
    <col min="12546" max="12546" width="85.140625" style="178" customWidth="1"/>
    <col min="12547" max="12547" width="32" style="178" customWidth="1"/>
    <col min="12548" max="12548" width="31.140625" style="178" customWidth="1"/>
    <col min="12549" max="12551" width="30.140625" style="178" customWidth="1"/>
    <col min="12552" max="12552" width="21.28515625" style="178" customWidth="1"/>
    <col min="12553" max="12553" width="20.85546875" style="178" customWidth="1"/>
    <col min="12554" max="12800" width="9.140625" style="178"/>
    <col min="12801" max="12801" width="8.140625" style="178" customWidth="1"/>
    <col min="12802" max="12802" width="85.140625" style="178" customWidth="1"/>
    <col min="12803" max="12803" width="32" style="178" customWidth="1"/>
    <col min="12804" max="12804" width="31.140625" style="178" customWidth="1"/>
    <col min="12805" max="12807" width="30.140625" style="178" customWidth="1"/>
    <col min="12808" max="12808" width="21.28515625" style="178" customWidth="1"/>
    <col min="12809" max="12809" width="20.85546875" style="178" customWidth="1"/>
    <col min="12810" max="13056" width="9.140625" style="178"/>
    <col min="13057" max="13057" width="8.140625" style="178" customWidth="1"/>
    <col min="13058" max="13058" width="85.140625" style="178" customWidth="1"/>
    <col min="13059" max="13059" width="32" style="178" customWidth="1"/>
    <col min="13060" max="13060" width="31.140625" style="178" customWidth="1"/>
    <col min="13061" max="13063" width="30.140625" style="178" customWidth="1"/>
    <col min="13064" max="13064" width="21.28515625" style="178" customWidth="1"/>
    <col min="13065" max="13065" width="20.85546875" style="178" customWidth="1"/>
    <col min="13066" max="13312" width="9.140625" style="178"/>
    <col min="13313" max="13313" width="8.140625" style="178" customWidth="1"/>
    <col min="13314" max="13314" width="85.140625" style="178" customWidth="1"/>
    <col min="13315" max="13315" width="32" style="178" customWidth="1"/>
    <col min="13316" max="13316" width="31.140625" style="178" customWidth="1"/>
    <col min="13317" max="13319" width="30.140625" style="178" customWidth="1"/>
    <col min="13320" max="13320" width="21.28515625" style="178" customWidth="1"/>
    <col min="13321" max="13321" width="20.85546875" style="178" customWidth="1"/>
    <col min="13322" max="13568" width="9.140625" style="178"/>
    <col min="13569" max="13569" width="8.140625" style="178" customWidth="1"/>
    <col min="13570" max="13570" width="85.140625" style="178" customWidth="1"/>
    <col min="13571" max="13571" width="32" style="178" customWidth="1"/>
    <col min="13572" max="13572" width="31.140625" style="178" customWidth="1"/>
    <col min="13573" max="13575" width="30.140625" style="178" customWidth="1"/>
    <col min="13576" max="13576" width="21.28515625" style="178" customWidth="1"/>
    <col min="13577" max="13577" width="20.85546875" style="178" customWidth="1"/>
    <col min="13578" max="13824" width="9.140625" style="178"/>
    <col min="13825" max="13825" width="8.140625" style="178" customWidth="1"/>
    <col min="13826" max="13826" width="85.140625" style="178" customWidth="1"/>
    <col min="13827" max="13827" width="32" style="178" customWidth="1"/>
    <col min="13828" max="13828" width="31.140625" style="178" customWidth="1"/>
    <col min="13829" max="13831" width="30.140625" style="178" customWidth="1"/>
    <col min="13832" max="13832" width="21.28515625" style="178" customWidth="1"/>
    <col min="13833" max="13833" width="20.85546875" style="178" customWidth="1"/>
    <col min="13834" max="14080" width="9.140625" style="178"/>
    <col min="14081" max="14081" width="8.140625" style="178" customWidth="1"/>
    <col min="14082" max="14082" width="85.140625" style="178" customWidth="1"/>
    <col min="14083" max="14083" width="32" style="178" customWidth="1"/>
    <col min="14084" max="14084" width="31.140625" style="178" customWidth="1"/>
    <col min="14085" max="14087" width="30.140625" style="178" customWidth="1"/>
    <col min="14088" max="14088" width="21.28515625" style="178" customWidth="1"/>
    <col min="14089" max="14089" width="20.85546875" style="178" customWidth="1"/>
    <col min="14090" max="14336" width="9.140625" style="178"/>
    <col min="14337" max="14337" width="8.140625" style="178" customWidth="1"/>
    <col min="14338" max="14338" width="85.140625" style="178" customWidth="1"/>
    <col min="14339" max="14339" width="32" style="178" customWidth="1"/>
    <col min="14340" max="14340" width="31.140625" style="178" customWidth="1"/>
    <col min="14341" max="14343" width="30.140625" style="178" customWidth="1"/>
    <col min="14344" max="14344" width="21.28515625" style="178" customWidth="1"/>
    <col min="14345" max="14345" width="20.85546875" style="178" customWidth="1"/>
    <col min="14346" max="14592" width="9.140625" style="178"/>
    <col min="14593" max="14593" width="8.140625" style="178" customWidth="1"/>
    <col min="14594" max="14594" width="85.140625" style="178" customWidth="1"/>
    <col min="14595" max="14595" width="32" style="178" customWidth="1"/>
    <col min="14596" max="14596" width="31.140625" style="178" customWidth="1"/>
    <col min="14597" max="14599" width="30.140625" style="178" customWidth="1"/>
    <col min="14600" max="14600" width="21.28515625" style="178" customWidth="1"/>
    <col min="14601" max="14601" width="20.85546875" style="178" customWidth="1"/>
    <col min="14602" max="14848" width="9.140625" style="178"/>
    <col min="14849" max="14849" width="8.140625" style="178" customWidth="1"/>
    <col min="14850" max="14850" width="85.140625" style="178" customWidth="1"/>
    <col min="14851" max="14851" width="32" style="178" customWidth="1"/>
    <col min="14852" max="14852" width="31.140625" style="178" customWidth="1"/>
    <col min="14853" max="14855" width="30.140625" style="178" customWidth="1"/>
    <col min="14856" max="14856" width="21.28515625" style="178" customWidth="1"/>
    <col min="14857" max="14857" width="20.85546875" style="178" customWidth="1"/>
    <col min="14858" max="15104" width="9.140625" style="178"/>
    <col min="15105" max="15105" width="8.140625" style="178" customWidth="1"/>
    <col min="15106" max="15106" width="85.140625" style="178" customWidth="1"/>
    <col min="15107" max="15107" width="32" style="178" customWidth="1"/>
    <col min="15108" max="15108" width="31.140625" style="178" customWidth="1"/>
    <col min="15109" max="15111" width="30.140625" style="178" customWidth="1"/>
    <col min="15112" max="15112" width="21.28515625" style="178" customWidth="1"/>
    <col min="15113" max="15113" width="20.85546875" style="178" customWidth="1"/>
    <col min="15114" max="15360" width="9.140625" style="178"/>
    <col min="15361" max="15361" width="8.140625" style="178" customWidth="1"/>
    <col min="15362" max="15362" width="85.140625" style="178" customWidth="1"/>
    <col min="15363" max="15363" width="32" style="178" customWidth="1"/>
    <col min="15364" max="15364" width="31.140625" style="178" customWidth="1"/>
    <col min="15365" max="15367" width="30.140625" style="178" customWidth="1"/>
    <col min="15368" max="15368" width="21.28515625" style="178" customWidth="1"/>
    <col min="15369" max="15369" width="20.85546875" style="178" customWidth="1"/>
    <col min="15370" max="15616" width="9.140625" style="178"/>
    <col min="15617" max="15617" width="8.140625" style="178" customWidth="1"/>
    <col min="15618" max="15618" width="85.140625" style="178" customWidth="1"/>
    <col min="15619" max="15619" width="32" style="178" customWidth="1"/>
    <col min="15620" max="15620" width="31.140625" style="178" customWidth="1"/>
    <col min="15621" max="15623" width="30.140625" style="178" customWidth="1"/>
    <col min="15624" max="15624" width="21.28515625" style="178" customWidth="1"/>
    <col min="15625" max="15625" width="20.85546875" style="178" customWidth="1"/>
    <col min="15626" max="15872" width="9.140625" style="178"/>
    <col min="15873" max="15873" width="8.140625" style="178" customWidth="1"/>
    <col min="15874" max="15874" width="85.140625" style="178" customWidth="1"/>
    <col min="15875" max="15875" width="32" style="178" customWidth="1"/>
    <col min="15876" max="15876" width="31.140625" style="178" customWidth="1"/>
    <col min="15877" max="15879" width="30.140625" style="178" customWidth="1"/>
    <col min="15880" max="15880" width="21.28515625" style="178" customWidth="1"/>
    <col min="15881" max="15881" width="20.85546875" style="178" customWidth="1"/>
    <col min="15882" max="16128" width="9.140625" style="178"/>
    <col min="16129" max="16129" width="8.140625" style="178" customWidth="1"/>
    <col min="16130" max="16130" width="85.140625" style="178" customWidth="1"/>
    <col min="16131" max="16131" width="32" style="178" customWidth="1"/>
    <col min="16132" max="16132" width="31.140625" style="178" customWidth="1"/>
    <col min="16133" max="16135" width="30.140625" style="178" customWidth="1"/>
    <col min="16136" max="16136" width="21.28515625" style="178" customWidth="1"/>
    <col min="16137" max="16137" width="20.85546875" style="178" customWidth="1"/>
    <col min="16138" max="16384" width="9.140625" style="178"/>
  </cols>
  <sheetData>
    <row r="1" spans="1:11" x14ac:dyDescent="0.3">
      <c r="D1" s="372" t="s">
        <v>523</v>
      </c>
    </row>
    <row r="3" spans="1:11" ht="20.45" customHeight="1" x14ac:dyDescent="0.3">
      <c r="A3" s="1211" t="s">
        <v>645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8"/>
    </row>
    <row r="9" spans="1:11" ht="36" customHeight="1" x14ac:dyDescent="0.3">
      <c r="A9" s="186" t="s">
        <v>351</v>
      </c>
      <c r="B9" s="186" t="s">
        <v>366</v>
      </c>
      <c r="C9" s="313" t="s">
        <v>448</v>
      </c>
      <c r="D9" s="509" t="s">
        <v>449</v>
      </c>
      <c r="E9" s="239"/>
      <c r="F9" s="239"/>
      <c r="G9" s="239"/>
    </row>
    <row r="10" spans="1:11" x14ac:dyDescent="0.3">
      <c r="A10" s="487">
        <v>1</v>
      </c>
      <c r="B10" s="487">
        <v>2</v>
      </c>
      <c r="C10" s="487">
        <v>3</v>
      </c>
      <c r="D10" s="487">
        <v>4</v>
      </c>
      <c r="E10" s="223" t="s">
        <v>429</v>
      </c>
      <c r="F10" s="223" t="s">
        <v>371</v>
      </c>
      <c r="G10" s="223" t="s">
        <v>372</v>
      </c>
    </row>
    <row r="11" spans="1:11" ht="39.75" customHeight="1" x14ac:dyDescent="0.3">
      <c r="A11" s="510">
        <v>1</v>
      </c>
      <c r="B11" s="488" t="s">
        <v>455</v>
      </c>
      <c r="C11" s="489" t="s">
        <v>374</v>
      </c>
      <c r="D11" s="514">
        <f>SUM(D12:D13)</f>
        <v>0</v>
      </c>
      <c r="E11" s="220"/>
      <c r="F11" s="220"/>
      <c r="G11" s="220"/>
    </row>
    <row r="12" spans="1:11" x14ac:dyDescent="0.3">
      <c r="A12" s="487"/>
      <c r="B12" s="491" t="s">
        <v>451</v>
      </c>
      <c r="C12" s="492"/>
      <c r="D12" s="467"/>
      <c r="E12" s="220"/>
      <c r="F12" s="220"/>
      <c r="G12" s="220"/>
    </row>
    <row r="13" spans="1:11" ht="37.5" x14ac:dyDescent="0.3">
      <c r="A13" s="487"/>
      <c r="B13" s="494" t="s">
        <v>456</v>
      </c>
      <c r="C13" s="492"/>
      <c r="D13" s="467"/>
      <c r="E13" s="220"/>
      <c r="F13" s="220"/>
      <c r="G13" s="220">
        <f>D13-F13</f>
        <v>0</v>
      </c>
    </row>
    <row r="14" spans="1:11" x14ac:dyDescent="0.3">
      <c r="A14" s="511"/>
      <c r="B14" s="491"/>
      <c r="C14" s="492"/>
      <c r="D14" s="467"/>
      <c r="E14" s="220"/>
      <c r="F14" s="220"/>
      <c r="G14" s="220"/>
    </row>
    <row r="15" spans="1:11" ht="21" customHeight="1" x14ac:dyDescent="0.3">
      <c r="A15" s="240"/>
      <c r="B15" s="241" t="s">
        <v>364</v>
      </c>
      <c r="C15" s="512" t="s">
        <v>374</v>
      </c>
      <c r="D15" s="513">
        <f>D11</f>
        <v>0</v>
      </c>
      <c r="E15" s="223" t="s">
        <v>438</v>
      </c>
      <c r="F15" s="223">
        <f>SUM(F11:F14)</f>
        <v>0</v>
      </c>
      <c r="G15" s="223">
        <f>SUM(G11:G14)</f>
        <v>0</v>
      </c>
    </row>
    <row r="16" spans="1:11" s="181" customFormat="1" ht="15.75" x14ac:dyDescent="0.25">
      <c r="A16" s="389"/>
      <c r="B16" s="82"/>
      <c r="C16" s="82"/>
      <c r="D16" s="82"/>
      <c r="E16" s="82"/>
      <c r="G16" s="82"/>
      <c r="H16" s="82"/>
      <c r="I16" s="392"/>
    </row>
    <row r="17" spans="1:9" s="181" customFormat="1" ht="18.75" customHeight="1" x14ac:dyDescent="0.25">
      <c r="A17" s="97" t="s">
        <v>541</v>
      </c>
      <c r="B17" s="84"/>
      <c r="C17" s="378"/>
      <c r="D17" s="604" t="s">
        <v>694</v>
      </c>
      <c r="E17" s="84"/>
      <c r="G17" s="84"/>
      <c r="H17" s="84"/>
      <c r="I17" s="415"/>
    </row>
    <row r="18" spans="1:9" s="181" customFormat="1" ht="15" x14ac:dyDescent="0.25">
      <c r="B18" s="389"/>
      <c r="C18" s="391" t="s">
        <v>171</v>
      </c>
      <c r="D18" s="391" t="s">
        <v>172</v>
      </c>
      <c r="E18" s="389"/>
      <c r="G18" s="389"/>
      <c r="H18" s="389"/>
      <c r="I18" s="393"/>
    </row>
    <row r="19" spans="1:9" s="181" customFormat="1" ht="15.75" x14ac:dyDescent="0.25">
      <c r="A19" s="389"/>
      <c r="B19" s="82"/>
      <c r="C19" s="82"/>
      <c r="D19" s="82"/>
      <c r="E19" s="82"/>
      <c r="G19" s="82"/>
      <c r="H19" s="82"/>
      <c r="I19" s="392"/>
    </row>
    <row r="20" spans="1:9" s="181" customFormat="1" x14ac:dyDescent="0.25">
      <c r="A20" s="97" t="s">
        <v>173</v>
      </c>
      <c r="B20" s="84"/>
      <c r="C20" s="378"/>
      <c r="D20" s="714" t="s">
        <v>742</v>
      </c>
      <c r="E20" s="84"/>
      <c r="G20" s="84"/>
      <c r="H20" s="84"/>
      <c r="I20" s="415"/>
    </row>
    <row r="21" spans="1:9" s="181" customFormat="1" ht="15" x14ac:dyDescent="0.25">
      <c r="B21" s="389"/>
      <c r="C21" s="391" t="s">
        <v>171</v>
      </c>
      <c r="D21" s="391" t="s">
        <v>172</v>
      </c>
      <c r="E21" s="389"/>
      <c r="G21" s="389"/>
      <c r="H21" s="389"/>
      <c r="I21" s="393"/>
    </row>
    <row r="22" spans="1:9" x14ac:dyDescent="0.3">
      <c r="A22" s="389"/>
    </row>
    <row r="23" spans="1:9" s="242" customFormat="1" ht="27" x14ac:dyDescent="0.35">
      <c r="A23" s="178"/>
      <c r="E23" s="217"/>
      <c r="F23" s="217"/>
      <c r="G23" s="217"/>
    </row>
    <row r="24" spans="1:9" ht="27" x14ac:dyDescent="0.35">
      <c r="A24" s="242"/>
    </row>
  </sheetData>
  <mergeCells count="2">
    <mergeCell ref="A3:D3"/>
    <mergeCell ref="A6:D6"/>
  </mergeCells>
  <pageMargins left="0.19685039370078741" right="0.19685039370078741" top="0.70866141732283472" bottom="0.19685039370078741" header="0.62992125984251968" footer="0.35433070866141736"/>
  <pageSetup paperSize="9" scale="4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G30"/>
  <sheetViews>
    <sheetView view="pageBreakPreview" topLeftCell="A7" zoomScaleSheetLayoutView="100" workbookViewId="0">
      <selection activeCell="Q15" sqref="Q15"/>
    </sheetView>
  </sheetViews>
  <sheetFormatPr defaultColWidth="9.140625" defaultRowHeight="15" x14ac:dyDescent="0.25"/>
  <cols>
    <col min="1" max="1" width="9.140625" style="65"/>
    <col min="2" max="2" width="48.85546875" style="65" customWidth="1"/>
    <col min="3" max="3" width="9.140625" style="65" customWidth="1"/>
    <col min="4" max="6" width="15.140625" style="65" customWidth="1"/>
    <col min="7" max="16384" width="9.140625" style="65"/>
  </cols>
  <sheetData>
    <row r="1" spans="1:7" x14ac:dyDescent="0.25">
      <c r="F1" s="76"/>
    </row>
    <row r="2" spans="1:7" ht="21.75" customHeight="1" x14ac:dyDescent="0.25">
      <c r="B2" s="1158" t="s">
        <v>340</v>
      </c>
      <c r="C2" s="1158"/>
      <c r="D2" s="1158"/>
      <c r="E2" s="1158"/>
    </row>
    <row r="3" spans="1:7" ht="6.75" customHeight="1" x14ac:dyDescent="0.25"/>
    <row r="4" spans="1:7" ht="8.25" customHeight="1" x14ac:dyDescent="0.25"/>
    <row r="5" spans="1:7" ht="15" customHeight="1" x14ac:dyDescent="0.25">
      <c r="A5" s="1152" t="s">
        <v>240</v>
      </c>
      <c r="B5" s="1154" t="s">
        <v>0</v>
      </c>
      <c r="C5" s="1152" t="s">
        <v>241</v>
      </c>
      <c r="D5" s="1156" t="s">
        <v>178</v>
      </c>
      <c r="E5" s="1157"/>
      <c r="F5" s="1157"/>
    </row>
    <row r="6" spans="1:7" ht="30" customHeight="1" x14ac:dyDescent="0.25">
      <c r="A6" s="1153"/>
      <c r="B6" s="1155"/>
      <c r="C6" s="1153"/>
      <c r="D6" s="69" t="s">
        <v>174</v>
      </c>
      <c r="E6" s="69" t="s">
        <v>175</v>
      </c>
      <c r="F6" s="69" t="s">
        <v>176</v>
      </c>
    </row>
    <row r="7" spans="1:7" s="75" customFormat="1" ht="28.5" x14ac:dyDescent="0.2">
      <c r="A7" s="77">
        <v>1</v>
      </c>
      <c r="B7" s="74" t="s">
        <v>268</v>
      </c>
      <c r="C7" s="81" t="s">
        <v>180</v>
      </c>
      <c r="D7" s="73"/>
      <c r="E7" s="73"/>
      <c r="F7" s="73"/>
    </row>
    <row r="8" spans="1:7" ht="13.5" customHeight="1" x14ac:dyDescent="0.25">
      <c r="A8" s="68"/>
      <c r="B8" s="66" t="s">
        <v>267</v>
      </c>
      <c r="C8" s="81"/>
      <c r="D8" s="67"/>
      <c r="E8" s="67"/>
      <c r="F8" s="67"/>
    </row>
    <row r="9" spans="1:7" x14ac:dyDescent="0.25">
      <c r="A9" s="70" t="s">
        <v>244</v>
      </c>
      <c r="B9" s="71" t="s">
        <v>270</v>
      </c>
      <c r="C9" s="81"/>
      <c r="D9" s="67"/>
      <c r="E9" s="67"/>
      <c r="F9" s="67"/>
      <c r="G9" s="65">
        <v>120</v>
      </c>
    </row>
    <row r="10" spans="1:7" ht="34.5" customHeight="1" x14ac:dyDescent="0.25">
      <c r="A10" s="70" t="s">
        <v>248</v>
      </c>
      <c r="B10" s="71" t="s">
        <v>271</v>
      </c>
      <c r="C10" s="81"/>
      <c r="D10" s="67"/>
      <c r="E10" s="67"/>
      <c r="F10" s="67"/>
      <c r="G10" s="65">
        <v>130</v>
      </c>
    </row>
    <row r="11" spans="1:7" x14ac:dyDescent="0.25">
      <c r="A11" s="70" t="s">
        <v>276</v>
      </c>
      <c r="B11" s="72" t="s">
        <v>269</v>
      </c>
      <c r="C11" s="81"/>
      <c r="D11" s="67"/>
      <c r="E11" s="67"/>
      <c r="F11" s="67"/>
      <c r="G11" s="65">
        <v>140</v>
      </c>
    </row>
    <row r="12" spans="1:7" x14ac:dyDescent="0.25">
      <c r="A12" s="70" t="s">
        <v>277</v>
      </c>
      <c r="B12" s="72" t="s">
        <v>272</v>
      </c>
      <c r="C12" s="81"/>
      <c r="D12" s="67"/>
      <c r="E12" s="67"/>
      <c r="F12" s="67"/>
      <c r="G12" s="65">
        <v>150</v>
      </c>
    </row>
    <row r="13" spans="1:7" x14ac:dyDescent="0.25">
      <c r="A13" s="70" t="s">
        <v>278</v>
      </c>
      <c r="B13" s="72" t="s">
        <v>273</v>
      </c>
      <c r="C13" s="81"/>
      <c r="D13" s="67"/>
      <c r="E13" s="67"/>
      <c r="F13" s="67"/>
      <c r="G13" s="65">
        <v>180</v>
      </c>
    </row>
    <row r="14" spans="1:7" x14ac:dyDescent="0.25">
      <c r="A14" s="70" t="s">
        <v>279</v>
      </c>
      <c r="B14" s="72" t="s">
        <v>274</v>
      </c>
      <c r="C14" s="81"/>
      <c r="D14" s="67"/>
      <c r="E14" s="67"/>
      <c r="F14" s="67"/>
      <c r="G14" s="65">
        <v>400</v>
      </c>
    </row>
    <row r="15" spans="1:7" s="75" customFormat="1" ht="28.5" x14ac:dyDescent="0.2">
      <c r="A15" s="77">
        <v>2</v>
      </c>
      <c r="B15" s="74" t="s">
        <v>275</v>
      </c>
      <c r="C15" s="81" t="s">
        <v>181</v>
      </c>
      <c r="D15" s="73"/>
      <c r="E15" s="73"/>
      <c r="F15" s="73"/>
    </row>
    <row r="16" spans="1:7" ht="13.5" customHeight="1" x14ac:dyDescent="0.25">
      <c r="A16" s="68"/>
      <c r="B16" s="66" t="s">
        <v>267</v>
      </c>
      <c r="C16" s="70"/>
      <c r="D16" s="67"/>
      <c r="E16" s="67"/>
      <c r="F16" s="67"/>
    </row>
    <row r="17" spans="1:7" x14ac:dyDescent="0.25">
      <c r="A17" s="70" t="s">
        <v>280</v>
      </c>
      <c r="B17" s="71" t="s">
        <v>270</v>
      </c>
      <c r="C17" s="70"/>
      <c r="D17" s="67"/>
      <c r="E17" s="67"/>
      <c r="F17" s="67"/>
      <c r="G17" s="65">
        <v>120</v>
      </c>
    </row>
    <row r="18" spans="1:7" ht="34.5" customHeight="1" x14ac:dyDescent="0.25">
      <c r="A18" s="70" t="s">
        <v>281</v>
      </c>
      <c r="B18" s="71" t="s">
        <v>271</v>
      </c>
      <c r="C18" s="70"/>
      <c r="D18" s="67"/>
      <c r="E18" s="67"/>
      <c r="F18" s="67"/>
      <c r="G18" s="65">
        <v>130</v>
      </c>
    </row>
    <row r="19" spans="1:7" x14ac:dyDescent="0.25">
      <c r="A19" s="70" t="s">
        <v>282</v>
      </c>
      <c r="B19" s="72" t="s">
        <v>269</v>
      </c>
      <c r="C19" s="70"/>
      <c r="D19" s="67"/>
      <c r="E19" s="67"/>
      <c r="F19" s="67"/>
      <c r="G19" s="65">
        <v>140</v>
      </c>
    </row>
    <row r="20" spans="1:7" x14ac:dyDescent="0.25">
      <c r="A20" s="70" t="s">
        <v>283</v>
      </c>
      <c r="B20" s="72" t="s">
        <v>272</v>
      </c>
      <c r="C20" s="70"/>
      <c r="D20" s="67"/>
      <c r="E20" s="67"/>
      <c r="F20" s="67"/>
      <c r="G20" s="65">
        <v>150</v>
      </c>
    </row>
    <row r="21" spans="1:7" x14ac:dyDescent="0.25">
      <c r="A21" s="70" t="s">
        <v>284</v>
      </c>
      <c r="B21" s="72" t="s">
        <v>273</v>
      </c>
      <c r="C21" s="70"/>
      <c r="D21" s="67"/>
      <c r="E21" s="67"/>
      <c r="F21" s="67"/>
      <c r="G21" s="65">
        <v>180</v>
      </c>
    </row>
    <row r="22" spans="1:7" x14ac:dyDescent="0.25">
      <c r="A22" s="70" t="s">
        <v>285</v>
      </c>
      <c r="B22" s="72" t="s">
        <v>274</v>
      </c>
      <c r="C22" s="70"/>
      <c r="D22" s="67"/>
      <c r="E22" s="67"/>
      <c r="F22" s="67"/>
      <c r="G22" s="65">
        <v>400</v>
      </c>
    </row>
    <row r="24" spans="1:7" s="84" customFormat="1" ht="18.75" x14ac:dyDescent="0.25">
      <c r="A24" s="1143" t="s">
        <v>541</v>
      </c>
      <c r="B24" s="1143"/>
      <c r="C24" s="378"/>
      <c r="D24" s="378"/>
      <c r="E24" s="1144" t="s">
        <v>694</v>
      </c>
      <c r="F24" s="1144"/>
    </row>
    <row r="25" spans="1:7" s="82" customFormat="1" ht="13.5" customHeight="1" x14ac:dyDescent="0.25">
      <c r="A25" s="383" t="s">
        <v>304</v>
      </c>
      <c r="C25" s="1151" t="s">
        <v>171</v>
      </c>
      <c r="D25" s="1151"/>
      <c r="E25" s="1151" t="s">
        <v>172</v>
      </c>
      <c r="F25" s="1151"/>
    </row>
    <row r="26" spans="1:7" s="84" customFormat="1" ht="18.75" x14ac:dyDescent="0.25">
      <c r="E26" s="542"/>
      <c r="F26" s="542"/>
    </row>
    <row r="27" spans="1:7" s="84" customFormat="1" ht="18.75" x14ac:dyDescent="0.25">
      <c r="A27" s="1143" t="s">
        <v>173</v>
      </c>
      <c r="B27" s="1143"/>
      <c r="C27" s="378"/>
      <c r="D27" s="378"/>
      <c r="E27" s="1144"/>
      <c r="F27" s="1144"/>
    </row>
    <row r="28" spans="1:7" s="82" customFormat="1" ht="13.5" customHeight="1" x14ac:dyDescent="0.25">
      <c r="A28" s="383" t="s">
        <v>304</v>
      </c>
      <c r="C28" s="1151" t="s">
        <v>171</v>
      </c>
      <c r="D28" s="1151"/>
      <c r="E28" s="1151" t="s">
        <v>172</v>
      </c>
      <c r="F28" s="1151"/>
    </row>
    <row r="29" spans="1:7" s="84" customFormat="1" ht="18.75" x14ac:dyDescent="0.25"/>
    <row r="30" spans="1:7" s="84" customFormat="1" ht="18.75" x14ac:dyDescent="0.25">
      <c r="A30" s="719" t="s">
        <v>745</v>
      </c>
    </row>
  </sheetData>
  <mergeCells count="13">
    <mergeCell ref="A5:A6"/>
    <mergeCell ref="B5:B6"/>
    <mergeCell ref="C5:C6"/>
    <mergeCell ref="D5:F5"/>
    <mergeCell ref="B2:E2"/>
    <mergeCell ref="A27:B27"/>
    <mergeCell ref="E27:F27"/>
    <mergeCell ref="C28:D28"/>
    <mergeCell ref="E28:F28"/>
    <mergeCell ref="A24:B24"/>
    <mergeCell ref="E24:F24"/>
    <mergeCell ref="C25:D25"/>
    <mergeCell ref="E25:F25"/>
  </mergeCells>
  <pageMargins left="0.70866141732283472" right="0.70866141732283472" top="0.74803149606299213" bottom="0.74803149606299213" header="0.31496062992125984" footer="0.31496062992125984"/>
  <pageSetup paperSize="9" scale="91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24"/>
  <sheetViews>
    <sheetView view="pageBreakPreview" zoomScale="60" workbookViewId="0">
      <selection activeCell="A6" sqref="A6:XFD6"/>
    </sheetView>
  </sheetViews>
  <sheetFormatPr defaultRowHeight="18.75" x14ac:dyDescent="0.3"/>
  <cols>
    <col min="1" max="1" width="8.140625" style="178" customWidth="1"/>
    <col min="2" max="2" width="85.140625" style="178" customWidth="1"/>
    <col min="3" max="3" width="32" style="178" customWidth="1"/>
    <col min="4" max="4" width="31.140625" style="178" customWidth="1"/>
    <col min="5" max="7" width="30.140625" style="215" customWidth="1"/>
    <col min="8" max="8" width="21.28515625" style="178" customWidth="1"/>
    <col min="9" max="9" width="20.85546875" style="178" customWidth="1"/>
    <col min="10" max="256" width="9.140625" style="178"/>
    <col min="257" max="257" width="8.140625" style="178" customWidth="1"/>
    <col min="258" max="258" width="85.140625" style="178" customWidth="1"/>
    <col min="259" max="259" width="32" style="178" customWidth="1"/>
    <col min="260" max="260" width="31.140625" style="178" customWidth="1"/>
    <col min="261" max="263" width="30.140625" style="178" customWidth="1"/>
    <col min="264" max="264" width="21.28515625" style="178" customWidth="1"/>
    <col min="265" max="265" width="20.85546875" style="178" customWidth="1"/>
    <col min="266" max="512" width="9.140625" style="178"/>
    <col min="513" max="513" width="8.140625" style="178" customWidth="1"/>
    <col min="514" max="514" width="85.140625" style="178" customWidth="1"/>
    <col min="515" max="515" width="32" style="178" customWidth="1"/>
    <col min="516" max="516" width="31.140625" style="178" customWidth="1"/>
    <col min="517" max="519" width="30.140625" style="178" customWidth="1"/>
    <col min="520" max="520" width="21.28515625" style="178" customWidth="1"/>
    <col min="521" max="521" width="20.85546875" style="178" customWidth="1"/>
    <col min="522" max="768" width="9.140625" style="178"/>
    <col min="769" max="769" width="8.140625" style="178" customWidth="1"/>
    <col min="770" max="770" width="85.140625" style="178" customWidth="1"/>
    <col min="771" max="771" width="32" style="178" customWidth="1"/>
    <col min="772" max="772" width="31.140625" style="178" customWidth="1"/>
    <col min="773" max="775" width="30.140625" style="178" customWidth="1"/>
    <col min="776" max="776" width="21.28515625" style="178" customWidth="1"/>
    <col min="777" max="777" width="20.85546875" style="178" customWidth="1"/>
    <col min="778" max="1024" width="9.140625" style="178"/>
    <col min="1025" max="1025" width="8.140625" style="178" customWidth="1"/>
    <col min="1026" max="1026" width="85.140625" style="178" customWidth="1"/>
    <col min="1027" max="1027" width="32" style="178" customWidth="1"/>
    <col min="1028" max="1028" width="31.140625" style="178" customWidth="1"/>
    <col min="1029" max="1031" width="30.140625" style="178" customWidth="1"/>
    <col min="1032" max="1032" width="21.28515625" style="178" customWidth="1"/>
    <col min="1033" max="1033" width="20.85546875" style="178" customWidth="1"/>
    <col min="1034" max="1280" width="9.140625" style="178"/>
    <col min="1281" max="1281" width="8.140625" style="178" customWidth="1"/>
    <col min="1282" max="1282" width="85.140625" style="178" customWidth="1"/>
    <col min="1283" max="1283" width="32" style="178" customWidth="1"/>
    <col min="1284" max="1284" width="31.140625" style="178" customWidth="1"/>
    <col min="1285" max="1287" width="30.140625" style="178" customWidth="1"/>
    <col min="1288" max="1288" width="21.28515625" style="178" customWidth="1"/>
    <col min="1289" max="1289" width="20.85546875" style="178" customWidth="1"/>
    <col min="1290" max="1536" width="9.140625" style="178"/>
    <col min="1537" max="1537" width="8.140625" style="178" customWidth="1"/>
    <col min="1538" max="1538" width="85.140625" style="178" customWidth="1"/>
    <col min="1539" max="1539" width="32" style="178" customWidth="1"/>
    <col min="1540" max="1540" width="31.140625" style="178" customWidth="1"/>
    <col min="1541" max="1543" width="30.140625" style="178" customWidth="1"/>
    <col min="1544" max="1544" width="21.28515625" style="178" customWidth="1"/>
    <col min="1545" max="1545" width="20.85546875" style="178" customWidth="1"/>
    <col min="1546" max="1792" width="9.140625" style="178"/>
    <col min="1793" max="1793" width="8.140625" style="178" customWidth="1"/>
    <col min="1794" max="1794" width="85.140625" style="178" customWidth="1"/>
    <col min="1795" max="1795" width="32" style="178" customWidth="1"/>
    <col min="1796" max="1796" width="31.140625" style="178" customWidth="1"/>
    <col min="1797" max="1799" width="30.140625" style="178" customWidth="1"/>
    <col min="1800" max="1800" width="21.28515625" style="178" customWidth="1"/>
    <col min="1801" max="1801" width="20.85546875" style="178" customWidth="1"/>
    <col min="1802" max="2048" width="9.140625" style="178"/>
    <col min="2049" max="2049" width="8.140625" style="178" customWidth="1"/>
    <col min="2050" max="2050" width="85.140625" style="178" customWidth="1"/>
    <col min="2051" max="2051" width="32" style="178" customWidth="1"/>
    <col min="2052" max="2052" width="31.140625" style="178" customWidth="1"/>
    <col min="2053" max="2055" width="30.140625" style="178" customWidth="1"/>
    <col min="2056" max="2056" width="21.28515625" style="178" customWidth="1"/>
    <col min="2057" max="2057" width="20.85546875" style="178" customWidth="1"/>
    <col min="2058" max="2304" width="9.140625" style="178"/>
    <col min="2305" max="2305" width="8.140625" style="178" customWidth="1"/>
    <col min="2306" max="2306" width="85.140625" style="178" customWidth="1"/>
    <col min="2307" max="2307" width="32" style="178" customWidth="1"/>
    <col min="2308" max="2308" width="31.140625" style="178" customWidth="1"/>
    <col min="2309" max="2311" width="30.140625" style="178" customWidth="1"/>
    <col min="2312" max="2312" width="21.28515625" style="178" customWidth="1"/>
    <col min="2313" max="2313" width="20.85546875" style="178" customWidth="1"/>
    <col min="2314" max="2560" width="9.140625" style="178"/>
    <col min="2561" max="2561" width="8.140625" style="178" customWidth="1"/>
    <col min="2562" max="2562" width="85.140625" style="178" customWidth="1"/>
    <col min="2563" max="2563" width="32" style="178" customWidth="1"/>
    <col min="2564" max="2564" width="31.140625" style="178" customWidth="1"/>
    <col min="2565" max="2567" width="30.140625" style="178" customWidth="1"/>
    <col min="2568" max="2568" width="21.28515625" style="178" customWidth="1"/>
    <col min="2569" max="2569" width="20.85546875" style="178" customWidth="1"/>
    <col min="2570" max="2816" width="9.140625" style="178"/>
    <col min="2817" max="2817" width="8.140625" style="178" customWidth="1"/>
    <col min="2818" max="2818" width="85.140625" style="178" customWidth="1"/>
    <col min="2819" max="2819" width="32" style="178" customWidth="1"/>
    <col min="2820" max="2820" width="31.140625" style="178" customWidth="1"/>
    <col min="2821" max="2823" width="30.140625" style="178" customWidth="1"/>
    <col min="2824" max="2824" width="21.28515625" style="178" customWidth="1"/>
    <col min="2825" max="2825" width="20.85546875" style="178" customWidth="1"/>
    <col min="2826" max="3072" width="9.140625" style="178"/>
    <col min="3073" max="3073" width="8.140625" style="178" customWidth="1"/>
    <col min="3074" max="3074" width="85.140625" style="178" customWidth="1"/>
    <col min="3075" max="3075" width="32" style="178" customWidth="1"/>
    <col min="3076" max="3076" width="31.140625" style="178" customWidth="1"/>
    <col min="3077" max="3079" width="30.140625" style="178" customWidth="1"/>
    <col min="3080" max="3080" width="21.28515625" style="178" customWidth="1"/>
    <col min="3081" max="3081" width="20.85546875" style="178" customWidth="1"/>
    <col min="3082" max="3328" width="9.140625" style="178"/>
    <col min="3329" max="3329" width="8.140625" style="178" customWidth="1"/>
    <col min="3330" max="3330" width="85.140625" style="178" customWidth="1"/>
    <col min="3331" max="3331" width="32" style="178" customWidth="1"/>
    <col min="3332" max="3332" width="31.140625" style="178" customWidth="1"/>
    <col min="3333" max="3335" width="30.140625" style="178" customWidth="1"/>
    <col min="3336" max="3336" width="21.28515625" style="178" customWidth="1"/>
    <col min="3337" max="3337" width="20.85546875" style="178" customWidth="1"/>
    <col min="3338" max="3584" width="9.140625" style="178"/>
    <col min="3585" max="3585" width="8.140625" style="178" customWidth="1"/>
    <col min="3586" max="3586" width="85.140625" style="178" customWidth="1"/>
    <col min="3587" max="3587" width="32" style="178" customWidth="1"/>
    <col min="3588" max="3588" width="31.140625" style="178" customWidth="1"/>
    <col min="3589" max="3591" width="30.140625" style="178" customWidth="1"/>
    <col min="3592" max="3592" width="21.28515625" style="178" customWidth="1"/>
    <col min="3593" max="3593" width="20.85546875" style="178" customWidth="1"/>
    <col min="3594" max="3840" width="9.140625" style="178"/>
    <col min="3841" max="3841" width="8.140625" style="178" customWidth="1"/>
    <col min="3842" max="3842" width="85.140625" style="178" customWidth="1"/>
    <col min="3843" max="3843" width="32" style="178" customWidth="1"/>
    <col min="3844" max="3844" width="31.140625" style="178" customWidth="1"/>
    <col min="3845" max="3847" width="30.140625" style="178" customWidth="1"/>
    <col min="3848" max="3848" width="21.28515625" style="178" customWidth="1"/>
    <col min="3849" max="3849" width="20.85546875" style="178" customWidth="1"/>
    <col min="3850" max="4096" width="9.140625" style="178"/>
    <col min="4097" max="4097" width="8.140625" style="178" customWidth="1"/>
    <col min="4098" max="4098" width="85.140625" style="178" customWidth="1"/>
    <col min="4099" max="4099" width="32" style="178" customWidth="1"/>
    <col min="4100" max="4100" width="31.140625" style="178" customWidth="1"/>
    <col min="4101" max="4103" width="30.140625" style="178" customWidth="1"/>
    <col min="4104" max="4104" width="21.28515625" style="178" customWidth="1"/>
    <col min="4105" max="4105" width="20.85546875" style="178" customWidth="1"/>
    <col min="4106" max="4352" width="9.140625" style="178"/>
    <col min="4353" max="4353" width="8.140625" style="178" customWidth="1"/>
    <col min="4354" max="4354" width="85.140625" style="178" customWidth="1"/>
    <col min="4355" max="4355" width="32" style="178" customWidth="1"/>
    <col min="4356" max="4356" width="31.140625" style="178" customWidth="1"/>
    <col min="4357" max="4359" width="30.140625" style="178" customWidth="1"/>
    <col min="4360" max="4360" width="21.28515625" style="178" customWidth="1"/>
    <col min="4361" max="4361" width="20.85546875" style="178" customWidth="1"/>
    <col min="4362" max="4608" width="9.140625" style="178"/>
    <col min="4609" max="4609" width="8.140625" style="178" customWidth="1"/>
    <col min="4610" max="4610" width="85.140625" style="178" customWidth="1"/>
    <col min="4611" max="4611" width="32" style="178" customWidth="1"/>
    <col min="4612" max="4612" width="31.140625" style="178" customWidth="1"/>
    <col min="4613" max="4615" width="30.140625" style="178" customWidth="1"/>
    <col min="4616" max="4616" width="21.28515625" style="178" customWidth="1"/>
    <col min="4617" max="4617" width="20.85546875" style="178" customWidth="1"/>
    <col min="4618" max="4864" width="9.140625" style="178"/>
    <col min="4865" max="4865" width="8.140625" style="178" customWidth="1"/>
    <col min="4866" max="4866" width="85.140625" style="178" customWidth="1"/>
    <col min="4867" max="4867" width="32" style="178" customWidth="1"/>
    <col min="4868" max="4868" width="31.140625" style="178" customWidth="1"/>
    <col min="4869" max="4871" width="30.140625" style="178" customWidth="1"/>
    <col min="4872" max="4872" width="21.28515625" style="178" customWidth="1"/>
    <col min="4873" max="4873" width="20.85546875" style="178" customWidth="1"/>
    <col min="4874" max="5120" width="9.140625" style="178"/>
    <col min="5121" max="5121" width="8.140625" style="178" customWidth="1"/>
    <col min="5122" max="5122" width="85.140625" style="178" customWidth="1"/>
    <col min="5123" max="5123" width="32" style="178" customWidth="1"/>
    <col min="5124" max="5124" width="31.140625" style="178" customWidth="1"/>
    <col min="5125" max="5127" width="30.140625" style="178" customWidth="1"/>
    <col min="5128" max="5128" width="21.28515625" style="178" customWidth="1"/>
    <col min="5129" max="5129" width="20.85546875" style="178" customWidth="1"/>
    <col min="5130" max="5376" width="9.140625" style="178"/>
    <col min="5377" max="5377" width="8.140625" style="178" customWidth="1"/>
    <col min="5378" max="5378" width="85.140625" style="178" customWidth="1"/>
    <col min="5379" max="5379" width="32" style="178" customWidth="1"/>
    <col min="5380" max="5380" width="31.140625" style="178" customWidth="1"/>
    <col min="5381" max="5383" width="30.140625" style="178" customWidth="1"/>
    <col min="5384" max="5384" width="21.28515625" style="178" customWidth="1"/>
    <col min="5385" max="5385" width="20.85546875" style="178" customWidth="1"/>
    <col min="5386" max="5632" width="9.140625" style="178"/>
    <col min="5633" max="5633" width="8.140625" style="178" customWidth="1"/>
    <col min="5634" max="5634" width="85.140625" style="178" customWidth="1"/>
    <col min="5635" max="5635" width="32" style="178" customWidth="1"/>
    <col min="5636" max="5636" width="31.140625" style="178" customWidth="1"/>
    <col min="5637" max="5639" width="30.140625" style="178" customWidth="1"/>
    <col min="5640" max="5640" width="21.28515625" style="178" customWidth="1"/>
    <col min="5641" max="5641" width="20.85546875" style="178" customWidth="1"/>
    <col min="5642" max="5888" width="9.140625" style="178"/>
    <col min="5889" max="5889" width="8.140625" style="178" customWidth="1"/>
    <col min="5890" max="5890" width="85.140625" style="178" customWidth="1"/>
    <col min="5891" max="5891" width="32" style="178" customWidth="1"/>
    <col min="5892" max="5892" width="31.140625" style="178" customWidth="1"/>
    <col min="5893" max="5895" width="30.140625" style="178" customWidth="1"/>
    <col min="5896" max="5896" width="21.28515625" style="178" customWidth="1"/>
    <col min="5897" max="5897" width="20.85546875" style="178" customWidth="1"/>
    <col min="5898" max="6144" width="9.140625" style="178"/>
    <col min="6145" max="6145" width="8.140625" style="178" customWidth="1"/>
    <col min="6146" max="6146" width="85.140625" style="178" customWidth="1"/>
    <col min="6147" max="6147" width="32" style="178" customWidth="1"/>
    <col min="6148" max="6148" width="31.140625" style="178" customWidth="1"/>
    <col min="6149" max="6151" width="30.140625" style="178" customWidth="1"/>
    <col min="6152" max="6152" width="21.28515625" style="178" customWidth="1"/>
    <col min="6153" max="6153" width="20.85546875" style="178" customWidth="1"/>
    <col min="6154" max="6400" width="9.140625" style="178"/>
    <col min="6401" max="6401" width="8.140625" style="178" customWidth="1"/>
    <col min="6402" max="6402" width="85.140625" style="178" customWidth="1"/>
    <col min="6403" max="6403" width="32" style="178" customWidth="1"/>
    <col min="6404" max="6404" width="31.140625" style="178" customWidth="1"/>
    <col min="6405" max="6407" width="30.140625" style="178" customWidth="1"/>
    <col min="6408" max="6408" width="21.28515625" style="178" customWidth="1"/>
    <col min="6409" max="6409" width="20.85546875" style="178" customWidth="1"/>
    <col min="6410" max="6656" width="9.140625" style="178"/>
    <col min="6657" max="6657" width="8.140625" style="178" customWidth="1"/>
    <col min="6658" max="6658" width="85.140625" style="178" customWidth="1"/>
    <col min="6659" max="6659" width="32" style="178" customWidth="1"/>
    <col min="6660" max="6660" width="31.140625" style="178" customWidth="1"/>
    <col min="6661" max="6663" width="30.140625" style="178" customWidth="1"/>
    <col min="6664" max="6664" width="21.28515625" style="178" customWidth="1"/>
    <col min="6665" max="6665" width="20.85546875" style="178" customWidth="1"/>
    <col min="6666" max="6912" width="9.140625" style="178"/>
    <col min="6913" max="6913" width="8.140625" style="178" customWidth="1"/>
    <col min="6914" max="6914" width="85.140625" style="178" customWidth="1"/>
    <col min="6915" max="6915" width="32" style="178" customWidth="1"/>
    <col min="6916" max="6916" width="31.140625" style="178" customWidth="1"/>
    <col min="6917" max="6919" width="30.140625" style="178" customWidth="1"/>
    <col min="6920" max="6920" width="21.28515625" style="178" customWidth="1"/>
    <col min="6921" max="6921" width="20.85546875" style="178" customWidth="1"/>
    <col min="6922" max="7168" width="9.140625" style="178"/>
    <col min="7169" max="7169" width="8.140625" style="178" customWidth="1"/>
    <col min="7170" max="7170" width="85.140625" style="178" customWidth="1"/>
    <col min="7171" max="7171" width="32" style="178" customWidth="1"/>
    <col min="7172" max="7172" width="31.140625" style="178" customWidth="1"/>
    <col min="7173" max="7175" width="30.140625" style="178" customWidth="1"/>
    <col min="7176" max="7176" width="21.28515625" style="178" customWidth="1"/>
    <col min="7177" max="7177" width="20.85546875" style="178" customWidth="1"/>
    <col min="7178" max="7424" width="9.140625" style="178"/>
    <col min="7425" max="7425" width="8.140625" style="178" customWidth="1"/>
    <col min="7426" max="7426" width="85.140625" style="178" customWidth="1"/>
    <col min="7427" max="7427" width="32" style="178" customWidth="1"/>
    <col min="7428" max="7428" width="31.140625" style="178" customWidth="1"/>
    <col min="7429" max="7431" width="30.140625" style="178" customWidth="1"/>
    <col min="7432" max="7432" width="21.28515625" style="178" customWidth="1"/>
    <col min="7433" max="7433" width="20.85546875" style="178" customWidth="1"/>
    <col min="7434" max="7680" width="9.140625" style="178"/>
    <col min="7681" max="7681" width="8.140625" style="178" customWidth="1"/>
    <col min="7682" max="7682" width="85.140625" style="178" customWidth="1"/>
    <col min="7683" max="7683" width="32" style="178" customWidth="1"/>
    <col min="7684" max="7684" width="31.140625" style="178" customWidth="1"/>
    <col min="7685" max="7687" width="30.140625" style="178" customWidth="1"/>
    <col min="7688" max="7688" width="21.28515625" style="178" customWidth="1"/>
    <col min="7689" max="7689" width="20.85546875" style="178" customWidth="1"/>
    <col min="7690" max="7936" width="9.140625" style="178"/>
    <col min="7937" max="7937" width="8.140625" style="178" customWidth="1"/>
    <col min="7938" max="7938" width="85.140625" style="178" customWidth="1"/>
    <col min="7939" max="7939" width="32" style="178" customWidth="1"/>
    <col min="7940" max="7940" width="31.140625" style="178" customWidth="1"/>
    <col min="7941" max="7943" width="30.140625" style="178" customWidth="1"/>
    <col min="7944" max="7944" width="21.28515625" style="178" customWidth="1"/>
    <col min="7945" max="7945" width="20.85546875" style="178" customWidth="1"/>
    <col min="7946" max="8192" width="9.140625" style="178"/>
    <col min="8193" max="8193" width="8.140625" style="178" customWidth="1"/>
    <col min="8194" max="8194" width="85.140625" style="178" customWidth="1"/>
    <col min="8195" max="8195" width="32" style="178" customWidth="1"/>
    <col min="8196" max="8196" width="31.140625" style="178" customWidth="1"/>
    <col min="8197" max="8199" width="30.140625" style="178" customWidth="1"/>
    <col min="8200" max="8200" width="21.28515625" style="178" customWidth="1"/>
    <col min="8201" max="8201" width="20.85546875" style="178" customWidth="1"/>
    <col min="8202" max="8448" width="9.140625" style="178"/>
    <col min="8449" max="8449" width="8.140625" style="178" customWidth="1"/>
    <col min="8450" max="8450" width="85.140625" style="178" customWidth="1"/>
    <col min="8451" max="8451" width="32" style="178" customWidth="1"/>
    <col min="8452" max="8452" width="31.140625" style="178" customWidth="1"/>
    <col min="8453" max="8455" width="30.140625" style="178" customWidth="1"/>
    <col min="8456" max="8456" width="21.28515625" style="178" customWidth="1"/>
    <col min="8457" max="8457" width="20.85546875" style="178" customWidth="1"/>
    <col min="8458" max="8704" width="9.140625" style="178"/>
    <col min="8705" max="8705" width="8.140625" style="178" customWidth="1"/>
    <col min="8706" max="8706" width="85.140625" style="178" customWidth="1"/>
    <col min="8707" max="8707" width="32" style="178" customWidth="1"/>
    <col min="8708" max="8708" width="31.140625" style="178" customWidth="1"/>
    <col min="8709" max="8711" width="30.140625" style="178" customWidth="1"/>
    <col min="8712" max="8712" width="21.28515625" style="178" customWidth="1"/>
    <col min="8713" max="8713" width="20.85546875" style="178" customWidth="1"/>
    <col min="8714" max="8960" width="9.140625" style="178"/>
    <col min="8961" max="8961" width="8.140625" style="178" customWidth="1"/>
    <col min="8962" max="8962" width="85.140625" style="178" customWidth="1"/>
    <col min="8963" max="8963" width="32" style="178" customWidth="1"/>
    <col min="8964" max="8964" width="31.140625" style="178" customWidth="1"/>
    <col min="8965" max="8967" width="30.140625" style="178" customWidth="1"/>
    <col min="8968" max="8968" width="21.28515625" style="178" customWidth="1"/>
    <col min="8969" max="8969" width="20.85546875" style="178" customWidth="1"/>
    <col min="8970" max="9216" width="9.140625" style="178"/>
    <col min="9217" max="9217" width="8.140625" style="178" customWidth="1"/>
    <col min="9218" max="9218" width="85.140625" style="178" customWidth="1"/>
    <col min="9219" max="9219" width="32" style="178" customWidth="1"/>
    <col min="9220" max="9220" width="31.140625" style="178" customWidth="1"/>
    <col min="9221" max="9223" width="30.140625" style="178" customWidth="1"/>
    <col min="9224" max="9224" width="21.28515625" style="178" customWidth="1"/>
    <col min="9225" max="9225" width="20.85546875" style="178" customWidth="1"/>
    <col min="9226" max="9472" width="9.140625" style="178"/>
    <col min="9473" max="9473" width="8.140625" style="178" customWidth="1"/>
    <col min="9474" max="9474" width="85.140625" style="178" customWidth="1"/>
    <col min="9475" max="9475" width="32" style="178" customWidth="1"/>
    <col min="9476" max="9476" width="31.140625" style="178" customWidth="1"/>
    <col min="9477" max="9479" width="30.140625" style="178" customWidth="1"/>
    <col min="9480" max="9480" width="21.28515625" style="178" customWidth="1"/>
    <col min="9481" max="9481" width="20.85546875" style="178" customWidth="1"/>
    <col min="9482" max="9728" width="9.140625" style="178"/>
    <col min="9729" max="9729" width="8.140625" style="178" customWidth="1"/>
    <col min="9730" max="9730" width="85.140625" style="178" customWidth="1"/>
    <col min="9731" max="9731" width="32" style="178" customWidth="1"/>
    <col min="9732" max="9732" width="31.140625" style="178" customWidth="1"/>
    <col min="9733" max="9735" width="30.140625" style="178" customWidth="1"/>
    <col min="9736" max="9736" width="21.28515625" style="178" customWidth="1"/>
    <col min="9737" max="9737" width="20.85546875" style="178" customWidth="1"/>
    <col min="9738" max="9984" width="9.140625" style="178"/>
    <col min="9985" max="9985" width="8.140625" style="178" customWidth="1"/>
    <col min="9986" max="9986" width="85.140625" style="178" customWidth="1"/>
    <col min="9987" max="9987" width="32" style="178" customWidth="1"/>
    <col min="9988" max="9988" width="31.140625" style="178" customWidth="1"/>
    <col min="9989" max="9991" width="30.140625" style="178" customWidth="1"/>
    <col min="9992" max="9992" width="21.28515625" style="178" customWidth="1"/>
    <col min="9993" max="9993" width="20.85546875" style="178" customWidth="1"/>
    <col min="9994" max="10240" width="9.140625" style="178"/>
    <col min="10241" max="10241" width="8.140625" style="178" customWidth="1"/>
    <col min="10242" max="10242" width="85.140625" style="178" customWidth="1"/>
    <col min="10243" max="10243" width="32" style="178" customWidth="1"/>
    <col min="10244" max="10244" width="31.140625" style="178" customWidth="1"/>
    <col min="10245" max="10247" width="30.140625" style="178" customWidth="1"/>
    <col min="10248" max="10248" width="21.28515625" style="178" customWidth="1"/>
    <col min="10249" max="10249" width="20.85546875" style="178" customWidth="1"/>
    <col min="10250" max="10496" width="9.140625" style="178"/>
    <col min="10497" max="10497" width="8.140625" style="178" customWidth="1"/>
    <col min="10498" max="10498" width="85.140625" style="178" customWidth="1"/>
    <col min="10499" max="10499" width="32" style="178" customWidth="1"/>
    <col min="10500" max="10500" width="31.140625" style="178" customWidth="1"/>
    <col min="10501" max="10503" width="30.140625" style="178" customWidth="1"/>
    <col min="10504" max="10504" width="21.28515625" style="178" customWidth="1"/>
    <col min="10505" max="10505" width="20.85546875" style="178" customWidth="1"/>
    <col min="10506" max="10752" width="9.140625" style="178"/>
    <col min="10753" max="10753" width="8.140625" style="178" customWidth="1"/>
    <col min="10754" max="10754" width="85.140625" style="178" customWidth="1"/>
    <col min="10755" max="10755" width="32" style="178" customWidth="1"/>
    <col min="10756" max="10756" width="31.140625" style="178" customWidth="1"/>
    <col min="10757" max="10759" width="30.140625" style="178" customWidth="1"/>
    <col min="10760" max="10760" width="21.28515625" style="178" customWidth="1"/>
    <col min="10761" max="10761" width="20.85546875" style="178" customWidth="1"/>
    <col min="10762" max="11008" width="9.140625" style="178"/>
    <col min="11009" max="11009" width="8.140625" style="178" customWidth="1"/>
    <col min="11010" max="11010" width="85.140625" style="178" customWidth="1"/>
    <col min="11011" max="11011" width="32" style="178" customWidth="1"/>
    <col min="11012" max="11012" width="31.140625" style="178" customWidth="1"/>
    <col min="11013" max="11015" width="30.140625" style="178" customWidth="1"/>
    <col min="11016" max="11016" width="21.28515625" style="178" customWidth="1"/>
    <col min="11017" max="11017" width="20.85546875" style="178" customWidth="1"/>
    <col min="11018" max="11264" width="9.140625" style="178"/>
    <col min="11265" max="11265" width="8.140625" style="178" customWidth="1"/>
    <col min="11266" max="11266" width="85.140625" style="178" customWidth="1"/>
    <col min="11267" max="11267" width="32" style="178" customWidth="1"/>
    <col min="11268" max="11268" width="31.140625" style="178" customWidth="1"/>
    <col min="11269" max="11271" width="30.140625" style="178" customWidth="1"/>
    <col min="11272" max="11272" width="21.28515625" style="178" customWidth="1"/>
    <col min="11273" max="11273" width="20.85546875" style="178" customWidth="1"/>
    <col min="11274" max="11520" width="9.140625" style="178"/>
    <col min="11521" max="11521" width="8.140625" style="178" customWidth="1"/>
    <col min="11522" max="11522" width="85.140625" style="178" customWidth="1"/>
    <col min="11523" max="11523" width="32" style="178" customWidth="1"/>
    <col min="11524" max="11524" width="31.140625" style="178" customWidth="1"/>
    <col min="11525" max="11527" width="30.140625" style="178" customWidth="1"/>
    <col min="11528" max="11528" width="21.28515625" style="178" customWidth="1"/>
    <col min="11529" max="11529" width="20.85546875" style="178" customWidth="1"/>
    <col min="11530" max="11776" width="9.140625" style="178"/>
    <col min="11777" max="11777" width="8.140625" style="178" customWidth="1"/>
    <col min="11778" max="11778" width="85.140625" style="178" customWidth="1"/>
    <col min="11779" max="11779" width="32" style="178" customWidth="1"/>
    <col min="11780" max="11780" width="31.140625" style="178" customWidth="1"/>
    <col min="11781" max="11783" width="30.140625" style="178" customWidth="1"/>
    <col min="11784" max="11784" width="21.28515625" style="178" customWidth="1"/>
    <col min="11785" max="11785" width="20.85546875" style="178" customWidth="1"/>
    <col min="11786" max="12032" width="9.140625" style="178"/>
    <col min="12033" max="12033" width="8.140625" style="178" customWidth="1"/>
    <col min="12034" max="12034" width="85.140625" style="178" customWidth="1"/>
    <col min="12035" max="12035" width="32" style="178" customWidth="1"/>
    <col min="12036" max="12036" width="31.140625" style="178" customWidth="1"/>
    <col min="12037" max="12039" width="30.140625" style="178" customWidth="1"/>
    <col min="12040" max="12040" width="21.28515625" style="178" customWidth="1"/>
    <col min="12041" max="12041" width="20.85546875" style="178" customWidth="1"/>
    <col min="12042" max="12288" width="9.140625" style="178"/>
    <col min="12289" max="12289" width="8.140625" style="178" customWidth="1"/>
    <col min="12290" max="12290" width="85.140625" style="178" customWidth="1"/>
    <col min="12291" max="12291" width="32" style="178" customWidth="1"/>
    <col min="12292" max="12292" width="31.140625" style="178" customWidth="1"/>
    <col min="12293" max="12295" width="30.140625" style="178" customWidth="1"/>
    <col min="12296" max="12296" width="21.28515625" style="178" customWidth="1"/>
    <col min="12297" max="12297" width="20.85546875" style="178" customWidth="1"/>
    <col min="12298" max="12544" width="9.140625" style="178"/>
    <col min="12545" max="12545" width="8.140625" style="178" customWidth="1"/>
    <col min="12546" max="12546" width="85.140625" style="178" customWidth="1"/>
    <col min="12547" max="12547" width="32" style="178" customWidth="1"/>
    <col min="12548" max="12548" width="31.140625" style="178" customWidth="1"/>
    <col min="12549" max="12551" width="30.140625" style="178" customWidth="1"/>
    <col min="12552" max="12552" width="21.28515625" style="178" customWidth="1"/>
    <col min="12553" max="12553" width="20.85546875" style="178" customWidth="1"/>
    <col min="12554" max="12800" width="9.140625" style="178"/>
    <col min="12801" max="12801" width="8.140625" style="178" customWidth="1"/>
    <col min="12802" max="12802" width="85.140625" style="178" customWidth="1"/>
    <col min="12803" max="12803" width="32" style="178" customWidth="1"/>
    <col min="12804" max="12804" width="31.140625" style="178" customWidth="1"/>
    <col min="12805" max="12807" width="30.140625" style="178" customWidth="1"/>
    <col min="12808" max="12808" width="21.28515625" style="178" customWidth="1"/>
    <col min="12809" max="12809" width="20.85546875" style="178" customWidth="1"/>
    <col min="12810" max="13056" width="9.140625" style="178"/>
    <col min="13057" max="13057" width="8.140625" style="178" customWidth="1"/>
    <col min="13058" max="13058" width="85.140625" style="178" customWidth="1"/>
    <col min="13059" max="13059" width="32" style="178" customWidth="1"/>
    <col min="13060" max="13060" width="31.140625" style="178" customWidth="1"/>
    <col min="13061" max="13063" width="30.140625" style="178" customWidth="1"/>
    <col min="13064" max="13064" width="21.28515625" style="178" customWidth="1"/>
    <col min="13065" max="13065" width="20.85546875" style="178" customWidth="1"/>
    <col min="13066" max="13312" width="9.140625" style="178"/>
    <col min="13313" max="13313" width="8.140625" style="178" customWidth="1"/>
    <col min="13314" max="13314" width="85.140625" style="178" customWidth="1"/>
    <col min="13315" max="13315" width="32" style="178" customWidth="1"/>
    <col min="13316" max="13316" width="31.140625" style="178" customWidth="1"/>
    <col min="13317" max="13319" width="30.140625" style="178" customWidth="1"/>
    <col min="13320" max="13320" width="21.28515625" style="178" customWidth="1"/>
    <col min="13321" max="13321" width="20.85546875" style="178" customWidth="1"/>
    <col min="13322" max="13568" width="9.140625" style="178"/>
    <col min="13569" max="13569" width="8.140625" style="178" customWidth="1"/>
    <col min="13570" max="13570" width="85.140625" style="178" customWidth="1"/>
    <col min="13571" max="13571" width="32" style="178" customWidth="1"/>
    <col min="13572" max="13572" width="31.140625" style="178" customWidth="1"/>
    <col min="13573" max="13575" width="30.140625" style="178" customWidth="1"/>
    <col min="13576" max="13576" width="21.28515625" style="178" customWidth="1"/>
    <col min="13577" max="13577" width="20.85546875" style="178" customWidth="1"/>
    <col min="13578" max="13824" width="9.140625" style="178"/>
    <col min="13825" max="13825" width="8.140625" style="178" customWidth="1"/>
    <col min="13826" max="13826" width="85.140625" style="178" customWidth="1"/>
    <col min="13827" max="13827" width="32" style="178" customWidth="1"/>
    <col min="13828" max="13828" width="31.140625" style="178" customWidth="1"/>
    <col min="13829" max="13831" width="30.140625" style="178" customWidth="1"/>
    <col min="13832" max="13832" width="21.28515625" style="178" customWidth="1"/>
    <col min="13833" max="13833" width="20.85546875" style="178" customWidth="1"/>
    <col min="13834" max="14080" width="9.140625" style="178"/>
    <col min="14081" max="14081" width="8.140625" style="178" customWidth="1"/>
    <col min="14082" max="14082" width="85.140625" style="178" customWidth="1"/>
    <col min="14083" max="14083" width="32" style="178" customWidth="1"/>
    <col min="14084" max="14084" width="31.140625" style="178" customWidth="1"/>
    <col min="14085" max="14087" width="30.140625" style="178" customWidth="1"/>
    <col min="14088" max="14088" width="21.28515625" style="178" customWidth="1"/>
    <col min="14089" max="14089" width="20.85546875" style="178" customWidth="1"/>
    <col min="14090" max="14336" width="9.140625" style="178"/>
    <col min="14337" max="14337" width="8.140625" style="178" customWidth="1"/>
    <col min="14338" max="14338" width="85.140625" style="178" customWidth="1"/>
    <col min="14339" max="14339" width="32" style="178" customWidth="1"/>
    <col min="14340" max="14340" width="31.140625" style="178" customWidth="1"/>
    <col min="14341" max="14343" width="30.140625" style="178" customWidth="1"/>
    <col min="14344" max="14344" width="21.28515625" style="178" customWidth="1"/>
    <col min="14345" max="14345" width="20.85546875" style="178" customWidth="1"/>
    <col min="14346" max="14592" width="9.140625" style="178"/>
    <col min="14593" max="14593" width="8.140625" style="178" customWidth="1"/>
    <col min="14594" max="14594" width="85.140625" style="178" customWidth="1"/>
    <col min="14595" max="14595" width="32" style="178" customWidth="1"/>
    <col min="14596" max="14596" width="31.140625" style="178" customWidth="1"/>
    <col min="14597" max="14599" width="30.140625" style="178" customWidth="1"/>
    <col min="14600" max="14600" width="21.28515625" style="178" customWidth="1"/>
    <col min="14601" max="14601" width="20.85546875" style="178" customWidth="1"/>
    <col min="14602" max="14848" width="9.140625" style="178"/>
    <col min="14849" max="14849" width="8.140625" style="178" customWidth="1"/>
    <col min="14850" max="14850" width="85.140625" style="178" customWidth="1"/>
    <col min="14851" max="14851" width="32" style="178" customWidth="1"/>
    <col min="14852" max="14852" width="31.140625" style="178" customWidth="1"/>
    <col min="14853" max="14855" width="30.140625" style="178" customWidth="1"/>
    <col min="14856" max="14856" width="21.28515625" style="178" customWidth="1"/>
    <col min="14857" max="14857" width="20.85546875" style="178" customWidth="1"/>
    <col min="14858" max="15104" width="9.140625" style="178"/>
    <col min="15105" max="15105" width="8.140625" style="178" customWidth="1"/>
    <col min="15106" max="15106" width="85.140625" style="178" customWidth="1"/>
    <col min="15107" max="15107" width="32" style="178" customWidth="1"/>
    <col min="15108" max="15108" width="31.140625" style="178" customWidth="1"/>
    <col min="15109" max="15111" width="30.140625" style="178" customWidth="1"/>
    <col min="15112" max="15112" width="21.28515625" style="178" customWidth="1"/>
    <col min="15113" max="15113" width="20.85546875" style="178" customWidth="1"/>
    <col min="15114" max="15360" width="9.140625" style="178"/>
    <col min="15361" max="15361" width="8.140625" style="178" customWidth="1"/>
    <col min="15362" max="15362" width="85.140625" style="178" customWidth="1"/>
    <col min="15363" max="15363" width="32" style="178" customWidth="1"/>
    <col min="15364" max="15364" width="31.140625" style="178" customWidth="1"/>
    <col min="15365" max="15367" width="30.140625" style="178" customWidth="1"/>
    <col min="15368" max="15368" width="21.28515625" style="178" customWidth="1"/>
    <col min="15369" max="15369" width="20.85546875" style="178" customWidth="1"/>
    <col min="15370" max="15616" width="9.140625" style="178"/>
    <col min="15617" max="15617" width="8.140625" style="178" customWidth="1"/>
    <col min="15618" max="15618" width="85.140625" style="178" customWidth="1"/>
    <col min="15619" max="15619" width="32" style="178" customWidth="1"/>
    <col min="15620" max="15620" width="31.140625" style="178" customWidth="1"/>
    <col min="15621" max="15623" width="30.140625" style="178" customWidth="1"/>
    <col min="15624" max="15624" width="21.28515625" style="178" customWidth="1"/>
    <col min="15625" max="15625" width="20.85546875" style="178" customWidth="1"/>
    <col min="15626" max="15872" width="9.140625" style="178"/>
    <col min="15873" max="15873" width="8.140625" style="178" customWidth="1"/>
    <col min="15874" max="15874" width="85.140625" style="178" customWidth="1"/>
    <col min="15875" max="15875" width="32" style="178" customWidth="1"/>
    <col min="15876" max="15876" width="31.140625" style="178" customWidth="1"/>
    <col min="15877" max="15879" width="30.140625" style="178" customWidth="1"/>
    <col min="15880" max="15880" width="21.28515625" style="178" customWidth="1"/>
    <col min="15881" max="15881" width="20.85546875" style="178" customWidth="1"/>
    <col min="15882" max="16128" width="9.140625" style="178"/>
    <col min="16129" max="16129" width="8.140625" style="178" customWidth="1"/>
    <col min="16130" max="16130" width="85.140625" style="178" customWidth="1"/>
    <col min="16131" max="16131" width="32" style="178" customWidth="1"/>
    <col min="16132" max="16132" width="31.140625" style="178" customWidth="1"/>
    <col min="16133" max="16135" width="30.140625" style="178" customWidth="1"/>
    <col min="16136" max="16136" width="21.28515625" style="178" customWidth="1"/>
    <col min="16137" max="16137" width="20.85546875" style="178" customWidth="1"/>
    <col min="16138" max="16384" width="9.140625" style="178"/>
  </cols>
  <sheetData>
    <row r="1" spans="1:11" x14ac:dyDescent="0.3">
      <c r="D1" s="372" t="s">
        <v>523</v>
      </c>
    </row>
    <row r="3" spans="1:11" ht="20.45" customHeight="1" x14ac:dyDescent="0.3">
      <c r="A3" s="1211" t="s">
        <v>646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8"/>
    </row>
    <row r="9" spans="1:11" ht="36" customHeight="1" x14ac:dyDescent="0.3">
      <c r="A9" s="186" t="s">
        <v>351</v>
      </c>
      <c r="B9" s="186" t="s">
        <v>366</v>
      </c>
      <c r="C9" s="313" t="s">
        <v>448</v>
      </c>
      <c r="D9" s="509" t="s">
        <v>449</v>
      </c>
      <c r="E9" s="239"/>
      <c r="F9" s="239"/>
      <c r="G9" s="239"/>
    </row>
    <row r="10" spans="1:11" x14ac:dyDescent="0.3">
      <c r="A10" s="487">
        <v>1</v>
      </c>
      <c r="B10" s="487">
        <v>2</v>
      </c>
      <c r="C10" s="487">
        <v>3</v>
      </c>
      <c r="D10" s="487">
        <v>4</v>
      </c>
      <c r="E10" s="223" t="s">
        <v>429</v>
      </c>
      <c r="F10" s="223" t="s">
        <v>371</v>
      </c>
      <c r="G10" s="223" t="s">
        <v>372</v>
      </c>
    </row>
    <row r="11" spans="1:11" ht="39.75" customHeight="1" x14ac:dyDescent="0.3">
      <c r="A11" s="510">
        <v>1</v>
      </c>
      <c r="B11" s="488" t="s">
        <v>455</v>
      </c>
      <c r="C11" s="489" t="s">
        <v>374</v>
      </c>
      <c r="D11" s="514">
        <f>SUM(D12:D13)</f>
        <v>0</v>
      </c>
      <c r="E11" s="220"/>
      <c r="F11" s="220"/>
      <c r="G11" s="220"/>
    </row>
    <row r="12" spans="1:11" x14ac:dyDescent="0.3">
      <c r="A12" s="487"/>
      <c r="B12" s="491" t="s">
        <v>451</v>
      </c>
      <c r="C12" s="492"/>
      <c r="D12" s="467"/>
      <c r="E12" s="220"/>
      <c r="F12" s="220"/>
      <c r="G12" s="220"/>
    </row>
    <row r="13" spans="1:11" ht="37.5" x14ac:dyDescent="0.3">
      <c r="A13" s="487"/>
      <c r="B13" s="494" t="s">
        <v>456</v>
      </c>
      <c r="C13" s="492"/>
      <c r="D13" s="467"/>
      <c r="E13" s="220"/>
      <c r="F13" s="220"/>
      <c r="G13" s="220">
        <f>D13-F13</f>
        <v>0</v>
      </c>
    </row>
    <row r="14" spans="1:11" x14ac:dyDescent="0.3">
      <c r="A14" s="511"/>
      <c r="B14" s="491"/>
      <c r="C14" s="492"/>
      <c r="D14" s="467"/>
      <c r="E14" s="220"/>
      <c r="F14" s="220"/>
      <c r="G14" s="220"/>
    </row>
    <row r="15" spans="1:11" ht="21" customHeight="1" x14ac:dyDescent="0.3">
      <c r="A15" s="240"/>
      <c r="B15" s="241" t="s">
        <v>364</v>
      </c>
      <c r="C15" s="512" t="s">
        <v>374</v>
      </c>
      <c r="D15" s="513">
        <f>D11</f>
        <v>0</v>
      </c>
      <c r="E15" s="223" t="s">
        <v>438</v>
      </c>
      <c r="F15" s="223">
        <f>SUM(F11:F14)</f>
        <v>0</v>
      </c>
      <c r="G15" s="223">
        <f>SUM(G11:G14)</f>
        <v>0</v>
      </c>
    </row>
    <row r="16" spans="1:11" s="181" customFormat="1" ht="15.75" x14ac:dyDescent="0.25">
      <c r="A16" s="389"/>
      <c r="B16" s="82"/>
      <c r="C16" s="82"/>
      <c r="D16" s="82"/>
      <c r="E16" s="82"/>
      <c r="G16" s="82"/>
      <c r="H16" s="82"/>
      <c r="I16" s="392"/>
    </row>
    <row r="17" spans="1:9" s="181" customFormat="1" ht="18.75" customHeight="1" x14ac:dyDescent="0.25">
      <c r="A17" s="97" t="s">
        <v>541</v>
      </c>
      <c r="B17" s="84"/>
      <c r="C17" s="378"/>
      <c r="D17" s="604" t="s">
        <v>694</v>
      </c>
      <c r="E17" s="84"/>
      <c r="G17" s="84"/>
      <c r="H17" s="84"/>
      <c r="I17" s="415"/>
    </row>
    <row r="18" spans="1:9" s="181" customFormat="1" ht="15" x14ac:dyDescent="0.25">
      <c r="B18" s="389"/>
      <c r="C18" s="391" t="s">
        <v>171</v>
      </c>
      <c r="D18" s="391" t="s">
        <v>172</v>
      </c>
      <c r="E18" s="389"/>
      <c r="G18" s="389"/>
      <c r="H18" s="389"/>
      <c r="I18" s="393"/>
    </row>
    <row r="19" spans="1:9" s="181" customFormat="1" ht="15.75" x14ac:dyDescent="0.25">
      <c r="A19" s="389"/>
      <c r="B19" s="82"/>
      <c r="C19" s="82"/>
      <c r="D19" s="82"/>
      <c r="E19" s="82"/>
      <c r="G19" s="82"/>
      <c r="H19" s="82"/>
      <c r="I19" s="392"/>
    </row>
    <row r="20" spans="1:9" s="181" customFormat="1" x14ac:dyDescent="0.25">
      <c r="A20" s="97" t="s">
        <v>173</v>
      </c>
      <c r="B20" s="84"/>
      <c r="C20" s="378"/>
      <c r="D20" s="714" t="s">
        <v>742</v>
      </c>
      <c r="E20" s="84"/>
      <c r="G20" s="84"/>
      <c r="H20" s="84"/>
      <c r="I20" s="415"/>
    </row>
    <row r="21" spans="1:9" s="181" customFormat="1" ht="15" x14ac:dyDescent="0.25">
      <c r="B21" s="389"/>
      <c r="C21" s="391" t="s">
        <v>171</v>
      </c>
      <c r="D21" s="391" t="s">
        <v>172</v>
      </c>
      <c r="E21" s="389"/>
      <c r="G21" s="389"/>
      <c r="H21" s="389"/>
      <c r="I21" s="393"/>
    </row>
    <row r="22" spans="1:9" x14ac:dyDescent="0.3">
      <c r="A22" s="389"/>
    </row>
    <row r="23" spans="1:9" s="242" customFormat="1" ht="27" x14ac:dyDescent="0.35">
      <c r="A23" s="178"/>
      <c r="E23" s="217"/>
      <c r="F23" s="217"/>
      <c r="G23" s="217"/>
    </row>
    <row r="24" spans="1:9" ht="27" x14ac:dyDescent="0.35">
      <c r="A24" s="242"/>
    </row>
  </sheetData>
  <mergeCells count="2">
    <mergeCell ref="A3:D3"/>
    <mergeCell ref="A6:D6"/>
  </mergeCells>
  <pageMargins left="0.19685039370078741" right="0.19685039370078741" top="0.70866141732283472" bottom="0.19685039370078741" header="0.62992125984251968" footer="0.35433070866141736"/>
  <pageSetup paperSize="9" scale="47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7"/>
  <sheetViews>
    <sheetView view="pageBreakPreview" topLeftCell="A25" zoomScale="70" zoomScaleSheetLayoutView="70" workbookViewId="0">
      <selection activeCell="A6" sqref="A6:XFD6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8.140625" style="181" customWidth="1"/>
    <col min="4" max="4" width="31.140625" style="181" customWidth="1"/>
    <col min="5" max="5" width="30.28515625" style="178" customWidth="1"/>
    <col min="6" max="6" width="20.5703125" style="178" customWidth="1"/>
    <col min="7" max="7" width="22.7109375" style="178" customWidth="1"/>
    <col min="8" max="256" width="9.140625" style="181"/>
    <col min="257" max="257" width="8.140625" style="181" customWidth="1"/>
    <col min="258" max="258" width="85.140625" style="181" customWidth="1"/>
    <col min="259" max="259" width="28.140625" style="181" customWidth="1"/>
    <col min="260" max="260" width="31.140625" style="181" customWidth="1"/>
    <col min="261" max="261" width="17.42578125" style="181" customWidth="1"/>
    <col min="262" max="262" width="20.5703125" style="181" customWidth="1"/>
    <col min="263" max="263" width="22.7109375" style="181" customWidth="1"/>
    <col min="264" max="512" width="9.140625" style="181"/>
    <col min="513" max="513" width="8.140625" style="181" customWidth="1"/>
    <col min="514" max="514" width="85.140625" style="181" customWidth="1"/>
    <col min="515" max="515" width="28.140625" style="181" customWidth="1"/>
    <col min="516" max="516" width="31.140625" style="181" customWidth="1"/>
    <col min="517" max="517" width="17.42578125" style="181" customWidth="1"/>
    <col min="518" max="518" width="20.5703125" style="181" customWidth="1"/>
    <col min="519" max="519" width="22.7109375" style="181" customWidth="1"/>
    <col min="520" max="768" width="9.140625" style="181"/>
    <col min="769" max="769" width="8.140625" style="181" customWidth="1"/>
    <col min="770" max="770" width="85.140625" style="181" customWidth="1"/>
    <col min="771" max="771" width="28.140625" style="181" customWidth="1"/>
    <col min="772" max="772" width="31.140625" style="181" customWidth="1"/>
    <col min="773" max="773" width="17.42578125" style="181" customWidth="1"/>
    <col min="774" max="774" width="20.5703125" style="181" customWidth="1"/>
    <col min="775" max="775" width="22.7109375" style="181" customWidth="1"/>
    <col min="776" max="1024" width="9.140625" style="181"/>
    <col min="1025" max="1025" width="8.140625" style="181" customWidth="1"/>
    <col min="1026" max="1026" width="85.140625" style="181" customWidth="1"/>
    <col min="1027" max="1027" width="28.140625" style="181" customWidth="1"/>
    <col min="1028" max="1028" width="31.140625" style="181" customWidth="1"/>
    <col min="1029" max="1029" width="17.42578125" style="181" customWidth="1"/>
    <col min="1030" max="1030" width="20.5703125" style="181" customWidth="1"/>
    <col min="1031" max="1031" width="22.7109375" style="181" customWidth="1"/>
    <col min="1032" max="1280" width="9.140625" style="181"/>
    <col min="1281" max="1281" width="8.140625" style="181" customWidth="1"/>
    <col min="1282" max="1282" width="85.140625" style="181" customWidth="1"/>
    <col min="1283" max="1283" width="28.140625" style="181" customWidth="1"/>
    <col min="1284" max="1284" width="31.140625" style="181" customWidth="1"/>
    <col min="1285" max="1285" width="17.42578125" style="181" customWidth="1"/>
    <col min="1286" max="1286" width="20.5703125" style="181" customWidth="1"/>
    <col min="1287" max="1287" width="22.7109375" style="181" customWidth="1"/>
    <col min="1288" max="1536" width="9.140625" style="181"/>
    <col min="1537" max="1537" width="8.140625" style="181" customWidth="1"/>
    <col min="1538" max="1538" width="85.140625" style="181" customWidth="1"/>
    <col min="1539" max="1539" width="28.140625" style="181" customWidth="1"/>
    <col min="1540" max="1540" width="31.140625" style="181" customWidth="1"/>
    <col min="1541" max="1541" width="17.42578125" style="181" customWidth="1"/>
    <col min="1542" max="1542" width="20.5703125" style="181" customWidth="1"/>
    <col min="1543" max="1543" width="22.7109375" style="181" customWidth="1"/>
    <col min="1544" max="1792" width="9.140625" style="181"/>
    <col min="1793" max="1793" width="8.140625" style="181" customWidth="1"/>
    <col min="1794" max="1794" width="85.140625" style="181" customWidth="1"/>
    <col min="1795" max="1795" width="28.140625" style="181" customWidth="1"/>
    <col min="1796" max="1796" width="31.140625" style="181" customWidth="1"/>
    <col min="1797" max="1797" width="17.42578125" style="181" customWidth="1"/>
    <col min="1798" max="1798" width="20.5703125" style="181" customWidth="1"/>
    <col min="1799" max="1799" width="22.7109375" style="181" customWidth="1"/>
    <col min="1800" max="2048" width="9.140625" style="181"/>
    <col min="2049" max="2049" width="8.140625" style="181" customWidth="1"/>
    <col min="2050" max="2050" width="85.140625" style="181" customWidth="1"/>
    <col min="2051" max="2051" width="28.140625" style="181" customWidth="1"/>
    <col min="2052" max="2052" width="31.140625" style="181" customWidth="1"/>
    <col min="2053" max="2053" width="17.42578125" style="181" customWidth="1"/>
    <col min="2054" max="2054" width="20.5703125" style="181" customWidth="1"/>
    <col min="2055" max="2055" width="22.7109375" style="181" customWidth="1"/>
    <col min="2056" max="2304" width="9.140625" style="181"/>
    <col min="2305" max="2305" width="8.140625" style="181" customWidth="1"/>
    <col min="2306" max="2306" width="85.140625" style="181" customWidth="1"/>
    <col min="2307" max="2307" width="28.140625" style="181" customWidth="1"/>
    <col min="2308" max="2308" width="31.140625" style="181" customWidth="1"/>
    <col min="2309" max="2309" width="17.42578125" style="181" customWidth="1"/>
    <col min="2310" max="2310" width="20.5703125" style="181" customWidth="1"/>
    <col min="2311" max="2311" width="22.7109375" style="181" customWidth="1"/>
    <col min="2312" max="2560" width="9.140625" style="181"/>
    <col min="2561" max="2561" width="8.140625" style="181" customWidth="1"/>
    <col min="2562" max="2562" width="85.140625" style="181" customWidth="1"/>
    <col min="2563" max="2563" width="28.140625" style="181" customWidth="1"/>
    <col min="2564" max="2564" width="31.140625" style="181" customWidth="1"/>
    <col min="2565" max="2565" width="17.42578125" style="181" customWidth="1"/>
    <col min="2566" max="2566" width="20.5703125" style="181" customWidth="1"/>
    <col min="2567" max="2567" width="22.7109375" style="181" customWidth="1"/>
    <col min="2568" max="2816" width="9.140625" style="181"/>
    <col min="2817" max="2817" width="8.140625" style="181" customWidth="1"/>
    <col min="2818" max="2818" width="85.140625" style="181" customWidth="1"/>
    <col min="2819" max="2819" width="28.140625" style="181" customWidth="1"/>
    <col min="2820" max="2820" width="31.140625" style="181" customWidth="1"/>
    <col min="2821" max="2821" width="17.42578125" style="181" customWidth="1"/>
    <col min="2822" max="2822" width="20.5703125" style="181" customWidth="1"/>
    <col min="2823" max="2823" width="22.7109375" style="181" customWidth="1"/>
    <col min="2824" max="3072" width="9.140625" style="181"/>
    <col min="3073" max="3073" width="8.140625" style="181" customWidth="1"/>
    <col min="3074" max="3074" width="85.140625" style="181" customWidth="1"/>
    <col min="3075" max="3075" width="28.140625" style="181" customWidth="1"/>
    <col min="3076" max="3076" width="31.140625" style="181" customWidth="1"/>
    <col min="3077" max="3077" width="17.42578125" style="181" customWidth="1"/>
    <col min="3078" max="3078" width="20.5703125" style="181" customWidth="1"/>
    <col min="3079" max="3079" width="22.7109375" style="181" customWidth="1"/>
    <col min="3080" max="3328" width="9.140625" style="181"/>
    <col min="3329" max="3329" width="8.140625" style="181" customWidth="1"/>
    <col min="3330" max="3330" width="85.140625" style="181" customWidth="1"/>
    <col min="3331" max="3331" width="28.140625" style="181" customWidth="1"/>
    <col min="3332" max="3332" width="31.140625" style="181" customWidth="1"/>
    <col min="3333" max="3333" width="17.42578125" style="181" customWidth="1"/>
    <col min="3334" max="3334" width="20.5703125" style="181" customWidth="1"/>
    <col min="3335" max="3335" width="22.7109375" style="181" customWidth="1"/>
    <col min="3336" max="3584" width="9.140625" style="181"/>
    <col min="3585" max="3585" width="8.140625" style="181" customWidth="1"/>
    <col min="3586" max="3586" width="85.140625" style="181" customWidth="1"/>
    <col min="3587" max="3587" width="28.140625" style="181" customWidth="1"/>
    <col min="3588" max="3588" width="31.140625" style="181" customWidth="1"/>
    <col min="3589" max="3589" width="17.42578125" style="181" customWidth="1"/>
    <col min="3590" max="3590" width="20.5703125" style="181" customWidth="1"/>
    <col min="3591" max="3591" width="22.7109375" style="181" customWidth="1"/>
    <col min="3592" max="3840" width="9.140625" style="181"/>
    <col min="3841" max="3841" width="8.140625" style="181" customWidth="1"/>
    <col min="3842" max="3842" width="85.140625" style="181" customWidth="1"/>
    <col min="3843" max="3843" width="28.140625" style="181" customWidth="1"/>
    <col min="3844" max="3844" width="31.140625" style="181" customWidth="1"/>
    <col min="3845" max="3845" width="17.42578125" style="181" customWidth="1"/>
    <col min="3846" max="3846" width="20.5703125" style="181" customWidth="1"/>
    <col min="3847" max="3847" width="22.7109375" style="181" customWidth="1"/>
    <col min="3848" max="4096" width="9.140625" style="181"/>
    <col min="4097" max="4097" width="8.140625" style="181" customWidth="1"/>
    <col min="4098" max="4098" width="85.140625" style="181" customWidth="1"/>
    <col min="4099" max="4099" width="28.140625" style="181" customWidth="1"/>
    <col min="4100" max="4100" width="31.140625" style="181" customWidth="1"/>
    <col min="4101" max="4101" width="17.42578125" style="181" customWidth="1"/>
    <col min="4102" max="4102" width="20.5703125" style="181" customWidth="1"/>
    <col min="4103" max="4103" width="22.7109375" style="181" customWidth="1"/>
    <col min="4104" max="4352" width="9.140625" style="181"/>
    <col min="4353" max="4353" width="8.140625" style="181" customWidth="1"/>
    <col min="4354" max="4354" width="85.140625" style="181" customWidth="1"/>
    <col min="4355" max="4355" width="28.140625" style="181" customWidth="1"/>
    <col min="4356" max="4356" width="31.140625" style="181" customWidth="1"/>
    <col min="4357" max="4357" width="17.42578125" style="181" customWidth="1"/>
    <col min="4358" max="4358" width="20.5703125" style="181" customWidth="1"/>
    <col min="4359" max="4359" width="22.7109375" style="181" customWidth="1"/>
    <col min="4360" max="4608" width="9.140625" style="181"/>
    <col min="4609" max="4609" width="8.140625" style="181" customWidth="1"/>
    <col min="4610" max="4610" width="85.140625" style="181" customWidth="1"/>
    <col min="4611" max="4611" width="28.140625" style="181" customWidth="1"/>
    <col min="4612" max="4612" width="31.140625" style="181" customWidth="1"/>
    <col min="4613" max="4613" width="17.42578125" style="181" customWidth="1"/>
    <col min="4614" max="4614" width="20.5703125" style="181" customWidth="1"/>
    <col min="4615" max="4615" width="22.7109375" style="181" customWidth="1"/>
    <col min="4616" max="4864" width="9.140625" style="181"/>
    <col min="4865" max="4865" width="8.140625" style="181" customWidth="1"/>
    <col min="4866" max="4866" width="85.140625" style="181" customWidth="1"/>
    <col min="4867" max="4867" width="28.140625" style="181" customWidth="1"/>
    <col min="4868" max="4868" width="31.140625" style="181" customWidth="1"/>
    <col min="4869" max="4869" width="17.42578125" style="181" customWidth="1"/>
    <col min="4870" max="4870" width="20.5703125" style="181" customWidth="1"/>
    <col min="4871" max="4871" width="22.7109375" style="181" customWidth="1"/>
    <col min="4872" max="5120" width="9.140625" style="181"/>
    <col min="5121" max="5121" width="8.140625" style="181" customWidth="1"/>
    <col min="5122" max="5122" width="85.140625" style="181" customWidth="1"/>
    <col min="5123" max="5123" width="28.140625" style="181" customWidth="1"/>
    <col min="5124" max="5124" width="31.140625" style="181" customWidth="1"/>
    <col min="5125" max="5125" width="17.42578125" style="181" customWidth="1"/>
    <col min="5126" max="5126" width="20.5703125" style="181" customWidth="1"/>
    <col min="5127" max="5127" width="22.7109375" style="181" customWidth="1"/>
    <col min="5128" max="5376" width="9.140625" style="181"/>
    <col min="5377" max="5377" width="8.140625" style="181" customWidth="1"/>
    <col min="5378" max="5378" width="85.140625" style="181" customWidth="1"/>
    <col min="5379" max="5379" width="28.140625" style="181" customWidth="1"/>
    <col min="5380" max="5380" width="31.140625" style="181" customWidth="1"/>
    <col min="5381" max="5381" width="17.42578125" style="181" customWidth="1"/>
    <col min="5382" max="5382" width="20.5703125" style="181" customWidth="1"/>
    <col min="5383" max="5383" width="22.7109375" style="181" customWidth="1"/>
    <col min="5384" max="5632" width="9.140625" style="181"/>
    <col min="5633" max="5633" width="8.140625" style="181" customWidth="1"/>
    <col min="5634" max="5634" width="85.140625" style="181" customWidth="1"/>
    <col min="5635" max="5635" width="28.140625" style="181" customWidth="1"/>
    <col min="5636" max="5636" width="31.140625" style="181" customWidth="1"/>
    <col min="5637" max="5637" width="17.42578125" style="181" customWidth="1"/>
    <col min="5638" max="5638" width="20.5703125" style="181" customWidth="1"/>
    <col min="5639" max="5639" width="22.7109375" style="181" customWidth="1"/>
    <col min="5640" max="5888" width="9.140625" style="181"/>
    <col min="5889" max="5889" width="8.140625" style="181" customWidth="1"/>
    <col min="5890" max="5890" width="85.140625" style="181" customWidth="1"/>
    <col min="5891" max="5891" width="28.140625" style="181" customWidth="1"/>
    <col min="5892" max="5892" width="31.140625" style="181" customWidth="1"/>
    <col min="5893" max="5893" width="17.42578125" style="181" customWidth="1"/>
    <col min="5894" max="5894" width="20.5703125" style="181" customWidth="1"/>
    <col min="5895" max="5895" width="22.7109375" style="181" customWidth="1"/>
    <col min="5896" max="6144" width="9.140625" style="181"/>
    <col min="6145" max="6145" width="8.140625" style="181" customWidth="1"/>
    <col min="6146" max="6146" width="85.140625" style="181" customWidth="1"/>
    <col min="6147" max="6147" width="28.140625" style="181" customWidth="1"/>
    <col min="6148" max="6148" width="31.140625" style="181" customWidth="1"/>
    <col min="6149" max="6149" width="17.42578125" style="181" customWidth="1"/>
    <col min="6150" max="6150" width="20.5703125" style="181" customWidth="1"/>
    <col min="6151" max="6151" width="22.7109375" style="181" customWidth="1"/>
    <col min="6152" max="6400" width="9.140625" style="181"/>
    <col min="6401" max="6401" width="8.140625" style="181" customWidth="1"/>
    <col min="6402" max="6402" width="85.140625" style="181" customWidth="1"/>
    <col min="6403" max="6403" width="28.140625" style="181" customWidth="1"/>
    <col min="6404" max="6404" width="31.140625" style="181" customWidth="1"/>
    <col min="6405" max="6405" width="17.42578125" style="181" customWidth="1"/>
    <col min="6406" max="6406" width="20.5703125" style="181" customWidth="1"/>
    <col min="6407" max="6407" width="22.7109375" style="181" customWidth="1"/>
    <col min="6408" max="6656" width="9.140625" style="181"/>
    <col min="6657" max="6657" width="8.140625" style="181" customWidth="1"/>
    <col min="6658" max="6658" width="85.140625" style="181" customWidth="1"/>
    <col min="6659" max="6659" width="28.140625" style="181" customWidth="1"/>
    <col min="6660" max="6660" width="31.140625" style="181" customWidth="1"/>
    <col min="6661" max="6661" width="17.42578125" style="181" customWidth="1"/>
    <col min="6662" max="6662" width="20.5703125" style="181" customWidth="1"/>
    <col min="6663" max="6663" width="22.7109375" style="181" customWidth="1"/>
    <col min="6664" max="6912" width="9.140625" style="181"/>
    <col min="6913" max="6913" width="8.140625" style="181" customWidth="1"/>
    <col min="6914" max="6914" width="85.140625" style="181" customWidth="1"/>
    <col min="6915" max="6915" width="28.140625" style="181" customWidth="1"/>
    <col min="6916" max="6916" width="31.140625" style="181" customWidth="1"/>
    <col min="6917" max="6917" width="17.42578125" style="181" customWidth="1"/>
    <col min="6918" max="6918" width="20.5703125" style="181" customWidth="1"/>
    <col min="6919" max="6919" width="22.7109375" style="181" customWidth="1"/>
    <col min="6920" max="7168" width="9.140625" style="181"/>
    <col min="7169" max="7169" width="8.140625" style="181" customWidth="1"/>
    <col min="7170" max="7170" width="85.140625" style="181" customWidth="1"/>
    <col min="7171" max="7171" width="28.140625" style="181" customWidth="1"/>
    <col min="7172" max="7172" width="31.140625" style="181" customWidth="1"/>
    <col min="7173" max="7173" width="17.42578125" style="181" customWidth="1"/>
    <col min="7174" max="7174" width="20.5703125" style="181" customWidth="1"/>
    <col min="7175" max="7175" width="22.7109375" style="181" customWidth="1"/>
    <col min="7176" max="7424" width="9.140625" style="181"/>
    <col min="7425" max="7425" width="8.140625" style="181" customWidth="1"/>
    <col min="7426" max="7426" width="85.140625" style="181" customWidth="1"/>
    <col min="7427" max="7427" width="28.140625" style="181" customWidth="1"/>
    <col min="7428" max="7428" width="31.140625" style="181" customWidth="1"/>
    <col min="7429" max="7429" width="17.42578125" style="181" customWidth="1"/>
    <col min="7430" max="7430" width="20.5703125" style="181" customWidth="1"/>
    <col min="7431" max="7431" width="22.7109375" style="181" customWidth="1"/>
    <col min="7432" max="7680" width="9.140625" style="181"/>
    <col min="7681" max="7681" width="8.140625" style="181" customWidth="1"/>
    <col min="7682" max="7682" width="85.140625" style="181" customWidth="1"/>
    <col min="7683" max="7683" width="28.140625" style="181" customWidth="1"/>
    <col min="7684" max="7684" width="31.140625" style="181" customWidth="1"/>
    <col min="7685" max="7685" width="17.42578125" style="181" customWidth="1"/>
    <col min="7686" max="7686" width="20.5703125" style="181" customWidth="1"/>
    <col min="7687" max="7687" width="22.7109375" style="181" customWidth="1"/>
    <col min="7688" max="7936" width="9.140625" style="181"/>
    <col min="7937" max="7937" width="8.140625" style="181" customWidth="1"/>
    <col min="7938" max="7938" width="85.140625" style="181" customWidth="1"/>
    <col min="7939" max="7939" width="28.140625" style="181" customWidth="1"/>
    <col min="7940" max="7940" width="31.140625" style="181" customWidth="1"/>
    <col min="7941" max="7941" width="17.42578125" style="181" customWidth="1"/>
    <col min="7942" max="7942" width="20.5703125" style="181" customWidth="1"/>
    <col min="7943" max="7943" width="22.7109375" style="181" customWidth="1"/>
    <col min="7944" max="8192" width="9.140625" style="181"/>
    <col min="8193" max="8193" width="8.140625" style="181" customWidth="1"/>
    <col min="8194" max="8194" width="85.140625" style="181" customWidth="1"/>
    <col min="8195" max="8195" width="28.140625" style="181" customWidth="1"/>
    <col min="8196" max="8196" width="31.140625" style="181" customWidth="1"/>
    <col min="8197" max="8197" width="17.42578125" style="181" customWidth="1"/>
    <col min="8198" max="8198" width="20.5703125" style="181" customWidth="1"/>
    <col min="8199" max="8199" width="22.7109375" style="181" customWidth="1"/>
    <col min="8200" max="8448" width="9.140625" style="181"/>
    <col min="8449" max="8449" width="8.140625" style="181" customWidth="1"/>
    <col min="8450" max="8450" width="85.140625" style="181" customWidth="1"/>
    <col min="8451" max="8451" width="28.140625" style="181" customWidth="1"/>
    <col min="8452" max="8452" width="31.140625" style="181" customWidth="1"/>
    <col min="8453" max="8453" width="17.42578125" style="181" customWidth="1"/>
    <col min="8454" max="8454" width="20.5703125" style="181" customWidth="1"/>
    <col min="8455" max="8455" width="22.7109375" style="181" customWidth="1"/>
    <col min="8456" max="8704" width="9.140625" style="181"/>
    <col min="8705" max="8705" width="8.140625" style="181" customWidth="1"/>
    <col min="8706" max="8706" width="85.140625" style="181" customWidth="1"/>
    <col min="8707" max="8707" width="28.140625" style="181" customWidth="1"/>
    <col min="8708" max="8708" width="31.140625" style="181" customWidth="1"/>
    <col min="8709" max="8709" width="17.42578125" style="181" customWidth="1"/>
    <col min="8710" max="8710" width="20.5703125" style="181" customWidth="1"/>
    <col min="8711" max="8711" width="22.7109375" style="181" customWidth="1"/>
    <col min="8712" max="8960" width="9.140625" style="181"/>
    <col min="8961" max="8961" width="8.140625" style="181" customWidth="1"/>
    <col min="8962" max="8962" width="85.140625" style="181" customWidth="1"/>
    <col min="8963" max="8963" width="28.140625" style="181" customWidth="1"/>
    <col min="8964" max="8964" width="31.140625" style="181" customWidth="1"/>
    <col min="8965" max="8965" width="17.42578125" style="181" customWidth="1"/>
    <col min="8966" max="8966" width="20.5703125" style="181" customWidth="1"/>
    <col min="8967" max="8967" width="22.7109375" style="181" customWidth="1"/>
    <col min="8968" max="9216" width="9.140625" style="181"/>
    <col min="9217" max="9217" width="8.140625" style="181" customWidth="1"/>
    <col min="9218" max="9218" width="85.140625" style="181" customWidth="1"/>
    <col min="9219" max="9219" width="28.140625" style="181" customWidth="1"/>
    <col min="9220" max="9220" width="31.140625" style="181" customWidth="1"/>
    <col min="9221" max="9221" width="17.42578125" style="181" customWidth="1"/>
    <col min="9222" max="9222" width="20.5703125" style="181" customWidth="1"/>
    <col min="9223" max="9223" width="22.7109375" style="181" customWidth="1"/>
    <col min="9224" max="9472" width="9.140625" style="181"/>
    <col min="9473" max="9473" width="8.140625" style="181" customWidth="1"/>
    <col min="9474" max="9474" width="85.140625" style="181" customWidth="1"/>
    <col min="9475" max="9475" width="28.140625" style="181" customWidth="1"/>
    <col min="9476" max="9476" width="31.140625" style="181" customWidth="1"/>
    <col min="9477" max="9477" width="17.42578125" style="181" customWidth="1"/>
    <col min="9478" max="9478" width="20.5703125" style="181" customWidth="1"/>
    <col min="9479" max="9479" width="22.7109375" style="181" customWidth="1"/>
    <col min="9480" max="9728" width="9.140625" style="181"/>
    <col min="9729" max="9729" width="8.140625" style="181" customWidth="1"/>
    <col min="9730" max="9730" width="85.140625" style="181" customWidth="1"/>
    <col min="9731" max="9731" width="28.140625" style="181" customWidth="1"/>
    <col min="9732" max="9732" width="31.140625" style="181" customWidth="1"/>
    <col min="9733" max="9733" width="17.42578125" style="181" customWidth="1"/>
    <col min="9734" max="9734" width="20.5703125" style="181" customWidth="1"/>
    <col min="9735" max="9735" width="22.7109375" style="181" customWidth="1"/>
    <col min="9736" max="9984" width="9.140625" style="181"/>
    <col min="9985" max="9985" width="8.140625" style="181" customWidth="1"/>
    <col min="9986" max="9986" width="85.140625" style="181" customWidth="1"/>
    <col min="9987" max="9987" width="28.140625" style="181" customWidth="1"/>
    <col min="9988" max="9988" width="31.140625" style="181" customWidth="1"/>
    <col min="9989" max="9989" width="17.42578125" style="181" customWidth="1"/>
    <col min="9990" max="9990" width="20.5703125" style="181" customWidth="1"/>
    <col min="9991" max="9991" width="22.7109375" style="181" customWidth="1"/>
    <col min="9992" max="10240" width="9.140625" style="181"/>
    <col min="10241" max="10241" width="8.140625" style="181" customWidth="1"/>
    <col min="10242" max="10242" width="85.140625" style="181" customWidth="1"/>
    <col min="10243" max="10243" width="28.140625" style="181" customWidth="1"/>
    <col min="10244" max="10244" width="31.140625" style="181" customWidth="1"/>
    <col min="10245" max="10245" width="17.42578125" style="181" customWidth="1"/>
    <col min="10246" max="10246" width="20.5703125" style="181" customWidth="1"/>
    <col min="10247" max="10247" width="22.7109375" style="181" customWidth="1"/>
    <col min="10248" max="10496" width="9.140625" style="181"/>
    <col min="10497" max="10497" width="8.140625" style="181" customWidth="1"/>
    <col min="10498" max="10498" width="85.140625" style="181" customWidth="1"/>
    <col min="10499" max="10499" width="28.140625" style="181" customWidth="1"/>
    <col min="10500" max="10500" width="31.140625" style="181" customWidth="1"/>
    <col min="10501" max="10501" width="17.42578125" style="181" customWidth="1"/>
    <col min="10502" max="10502" width="20.5703125" style="181" customWidth="1"/>
    <col min="10503" max="10503" width="22.7109375" style="181" customWidth="1"/>
    <col min="10504" max="10752" width="9.140625" style="181"/>
    <col min="10753" max="10753" width="8.140625" style="181" customWidth="1"/>
    <col min="10754" max="10754" width="85.140625" style="181" customWidth="1"/>
    <col min="10755" max="10755" width="28.140625" style="181" customWidth="1"/>
    <col min="10756" max="10756" width="31.140625" style="181" customWidth="1"/>
    <col min="10757" max="10757" width="17.42578125" style="181" customWidth="1"/>
    <col min="10758" max="10758" width="20.5703125" style="181" customWidth="1"/>
    <col min="10759" max="10759" width="22.7109375" style="181" customWidth="1"/>
    <col min="10760" max="11008" width="9.140625" style="181"/>
    <col min="11009" max="11009" width="8.140625" style="181" customWidth="1"/>
    <col min="11010" max="11010" width="85.140625" style="181" customWidth="1"/>
    <col min="11011" max="11011" width="28.140625" style="181" customWidth="1"/>
    <col min="11012" max="11012" width="31.140625" style="181" customWidth="1"/>
    <col min="11013" max="11013" width="17.42578125" style="181" customWidth="1"/>
    <col min="11014" max="11014" width="20.5703125" style="181" customWidth="1"/>
    <col min="11015" max="11015" width="22.7109375" style="181" customWidth="1"/>
    <col min="11016" max="11264" width="9.140625" style="181"/>
    <col min="11265" max="11265" width="8.140625" style="181" customWidth="1"/>
    <col min="11266" max="11266" width="85.140625" style="181" customWidth="1"/>
    <col min="11267" max="11267" width="28.140625" style="181" customWidth="1"/>
    <col min="11268" max="11268" width="31.140625" style="181" customWidth="1"/>
    <col min="11269" max="11269" width="17.42578125" style="181" customWidth="1"/>
    <col min="11270" max="11270" width="20.5703125" style="181" customWidth="1"/>
    <col min="11271" max="11271" width="22.7109375" style="181" customWidth="1"/>
    <col min="11272" max="11520" width="9.140625" style="181"/>
    <col min="11521" max="11521" width="8.140625" style="181" customWidth="1"/>
    <col min="11522" max="11522" width="85.140625" style="181" customWidth="1"/>
    <col min="11523" max="11523" width="28.140625" style="181" customWidth="1"/>
    <col min="11524" max="11524" width="31.140625" style="181" customWidth="1"/>
    <col min="11525" max="11525" width="17.42578125" style="181" customWidth="1"/>
    <col min="11526" max="11526" width="20.5703125" style="181" customWidth="1"/>
    <col min="11527" max="11527" width="22.7109375" style="181" customWidth="1"/>
    <col min="11528" max="11776" width="9.140625" style="181"/>
    <col min="11777" max="11777" width="8.140625" style="181" customWidth="1"/>
    <col min="11778" max="11778" width="85.140625" style="181" customWidth="1"/>
    <col min="11779" max="11779" width="28.140625" style="181" customWidth="1"/>
    <col min="11780" max="11780" width="31.140625" style="181" customWidth="1"/>
    <col min="11781" max="11781" width="17.42578125" style="181" customWidth="1"/>
    <col min="11782" max="11782" width="20.5703125" style="181" customWidth="1"/>
    <col min="11783" max="11783" width="22.7109375" style="181" customWidth="1"/>
    <col min="11784" max="12032" width="9.140625" style="181"/>
    <col min="12033" max="12033" width="8.140625" style="181" customWidth="1"/>
    <col min="12034" max="12034" width="85.140625" style="181" customWidth="1"/>
    <col min="12035" max="12035" width="28.140625" style="181" customWidth="1"/>
    <col min="12036" max="12036" width="31.140625" style="181" customWidth="1"/>
    <col min="12037" max="12037" width="17.42578125" style="181" customWidth="1"/>
    <col min="12038" max="12038" width="20.5703125" style="181" customWidth="1"/>
    <col min="12039" max="12039" width="22.7109375" style="181" customWidth="1"/>
    <col min="12040" max="12288" width="9.140625" style="181"/>
    <col min="12289" max="12289" width="8.140625" style="181" customWidth="1"/>
    <col min="12290" max="12290" width="85.140625" style="181" customWidth="1"/>
    <col min="12291" max="12291" width="28.140625" style="181" customWidth="1"/>
    <col min="12292" max="12292" width="31.140625" style="181" customWidth="1"/>
    <col min="12293" max="12293" width="17.42578125" style="181" customWidth="1"/>
    <col min="12294" max="12294" width="20.5703125" style="181" customWidth="1"/>
    <col min="12295" max="12295" width="22.7109375" style="181" customWidth="1"/>
    <col min="12296" max="12544" width="9.140625" style="181"/>
    <col min="12545" max="12545" width="8.140625" style="181" customWidth="1"/>
    <col min="12546" max="12546" width="85.140625" style="181" customWidth="1"/>
    <col min="12547" max="12547" width="28.140625" style="181" customWidth="1"/>
    <col min="12548" max="12548" width="31.140625" style="181" customWidth="1"/>
    <col min="12549" max="12549" width="17.42578125" style="181" customWidth="1"/>
    <col min="12550" max="12550" width="20.5703125" style="181" customWidth="1"/>
    <col min="12551" max="12551" width="22.7109375" style="181" customWidth="1"/>
    <col min="12552" max="12800" width="9.140625" style="181"/>
    <col min="12801" max="12801" width="8.140625" style="181" customWidth="1"/>
    <col min="12802" max="12802" width="85.140625" style="181" customWidth="1"/>
    <col min="12803" max="12803" width="28.140625" style="181" customWidth="1"/>
    <col min="12804" max="12804" width="31.140625" style="181" customWidth="1"/>
    <col min="12805" max="12805" width="17.42578125" style="181" customWidth="1"/>
    <col min="12806" max="12806" width="20.5703125" style="181" customWidth="1"/>
    <col min="12807" max="12807" width="22.7109375" style="181" customWidth="1"/>
    <col min="12808" max="13056" width="9.140625" style="181"/>
    <col min="13057" max="13057" width="8.140625" style="181" customWidth="1"/>
    <col min="13058" max="13058" width="85.140625" style="181" customWidth="1"/>
    <col min="13059" max="13059" width="28.140625" style="181" customWidth="1"/>
    <col min="13060" max="13060" width="31.140625" style="181" customWidth="1"/>
    <col min="13061" max="13061" width="17.42578125" style="181" customWidth="1"/>
    <col min="13062" max="13062" width="20.5703125" style="181" customWidth="1"/>
    <col min="13063" max="13063" width="22.7109375" style="181" customWidth="1"/>
    <col min="13064" max="13312" width="9.140625" style="181"/>
    <col min="13313" max="13313" width="8.140625" style="181" customWidth="1"/>
    <col min="13314" max="13314" width="85.140625" style="181" customWidth="1"/>
    <col min="13315" max="13315" width="28.140625" style="181" customWidth="1"/>
    <col min="13316" max="13316" width="31.140625" style="181" customWidth="1"/>
    <col min="13317" max="13317" width="17.42578125" style="181" customWidth="1"/>
    <col min="13318" max="13318" width="20.5703125" style="181" customWidth="1"/>
    <col min="13319" max="13319" width="22.7109375" style="181" customWidth="1"/>
    <col min="13320" max="13568" width="9.140625" style="181"/>
    <col min="13569" max="13569" width="8.140625" style="181" customWidth="1"/>
    <col min="13570" max="13570" width="85.140625" style="181" customWidth="1"/>
    <col min="13571" max="13571" width="28.140625" style="181" customWidth="1"/>
    <col min="13572" max="13572" width="31.140625" style="181" customWidth="1"/>
    <col min="13573" max="13573" width="17.42578125" style="181" customWidth="1"/>
    <col min="13574" max="13574" width="20.5703125" style="181" customWidth="1"/>
    <col min="13575" max="13575" width="22.7109375" style="181" customWidth="1"/>
    <col min="13576" max="13824" width="9.140625" style="181"/>
    <col min="13825" max="13825" width="8.140625" style="181" customWidth="1"/>
    <col min="13826" max="13826" width="85.140625" style="181" customWidth="1"/>
    <col min="13827" max="13827" width="28.140625" style="181" customWidth="1"/>
    <col min="13828" max="13828" width="31.140625" style="181" customWidth="1"/>
    <col min="13829" max="13829" width="17.42578125" style="181" customWidth="1"/>
    <col min="13830" max="13830" width="20.5703125" style="181" customWidth="1"/>
    <col min="13831" max="13831" width="22.7109375" style="181" customWidth="1"/>
    <col min="13832" max="14080" width="9.140625" style="181"/>
    <col min="14081" max="14081" width="8.140625" style="181" customWidth="1"/>
    <col min="14082" max="14082" width="85.140625" style="181" customWidth="1"/>
    <col min="14083" max="14083" width="28.140625" style="181" customWidth="1"/>
    <col min="14084" max="14084" width="31.140625" style="181" customWidth="1"/>
    <col min="14085" max="14085" width="17.42578125" style="181" customWidth="1"/>
    <col min="14086" max="14086" width="20.5703125" style="181" customWidth="1"/>
    <col min="14087" max="14087" width="22.7109375" style="181" customWidth="1"/>
    <col min="14088" max="14336" width="9.140625" style="181"/>
    <col min="14337" max="14337" width="8.140625" style="181" customWidth="1"/>
    <col min="14338" max="14338" width="85.140625" style="181" customWidth="1"/>
    <col min="14339" max="14339" width="28.140625" style="181" customWidth="1"/>
    <col min="14340" max="14340" width="31.140625" style="181" customWidth="1"/>
    <col min="14341" max="14341" width="17.42578125" style="181" customWidth="1"/>
    <col min="14342" max="14342" width="20.5703125" style="181" customWidth="1"/>
    <col min="14343" max="14343" width="22.7109375" style="181" customWidth="1"/>
    <col min="14344" max="14592" width="9.140625" style="181"/>
    <col min="14593" max="14593" width="8.140625" style="181" customWidth="1"/>
    <col min="14594" max="14594" width="85.140625" style="181" customWidth="1"/>
    <col min="14595" max="14595" width="28.140625" style="181" customWidth="1"/>
    <col min="14596" max="14596" width="31.140625" style="181" customWidth="1"/>
    <col min="14597" max="14597" width="17.42578125" style="181" customWidth="1"/>
    <col min="14598" max="14598" width="20.5703125" style="181" customWidth="1"/>
    <col min="14599" max="14599" width="22.7109375" style="181" customWidth="1"/>
    <col min="14600" max="14848" width="9.140625" style="181"/>
    <col min="14849" max="14849" width="8.140625" style="181" customWidth="1"/>
    <col min="14850" max="14850" width="85.140625" style="181" customWidth="1"/>
    <col min="14851" max="14851" width="28.140625" style="181" customWidth="1"/>
    <col min="14852" max="14852" width="31.140625" style="181" customWidth="1"/>
    <col min="14853" max="14853" width="17.42578125" style="181" customWidth="1"/>
    <col min="14854" max="14854" width="20.5703125" style="181" customWidth="1"/>
    <col min="14855" max="14855" width="22.7109375" style="181" customWidth="1"/>
    <col min="14856" max="15104" width="9.140625" style="181"/>
    <col min="15105" max="15105" width="8.140625" style="181" customWidth="1"/>
    <col min="15106" max="15106" width="85.140625" style="181" customWidth="1"/>
    <col min="15107" max="15107" width="28.140625" style="181" customWidth="1"/>
    <col min="15108" max="15108" width="31.140625" style="181" customWidth="1"/>
    <col min="15109" max="15109" width="17.42578125" style="181" customWidth="1"/>
    <col min="15110" max="15110" width="20.5703125" style="181" customWidth="1"/>
    <col min="15111" max="15111" width="22.7109375" style="181" customWidth="1"/>
    <col min="15112" max="15360" width="9.140625" style="181"/>
    <col min="15361" max="15361" width="8.140625" style="181" customWidth="1"/>
    <col min="15362" max="15362" width="85.140625" style="181" customWidth="1"/>
    <col min="15363" max="15363" width="28.140625" style="181" customWidth="1"/>
    <col min="15364" max="15364" width="31.140625" style="181" customWidth="1"/>
    <col min="15365" max="15365" width="17.42578125" style="181" customWidth="1"/>
    <col min="15366" max="15366" width="20.5703125" style="181" customWidth="1"/>
    <col min="15367" max="15367" width="22.7109375" style="181" customWidth="1"/>
    <col min="15368" max="15616" width="9.140625" style="181"/>
    <col min="15617" max="15617" width="8.140625" style="181" customWidth="1"/>
    <col min="15618" max="15618" width="85.140625" style="181" customWidth="1"/>
    <col min="15619" max="15619" width="28.140625" style="181" customWidth="1"/>
    <col min="15620" max="15620" width="31.140625" style="181" customWidth="1"/>
    <col min="15621" max="15621" width="17.42578125" style="181" customWidth="1"/>
    <col min="15622" max="15622" width="20.5703125" style="181" customWidth="1"/>
    <col min="15623" max="15623" width="22.7109375" style="181" customWidth="1"/>
    <col min="15624" max="15872" width="9.140625" style="181"/>
    <col min="15873" max="15873" width="8.140625" style="181" customWidth="1"/>
    <col min="15874" max="15874" width="85.140625" style="181" customWidth="1"/>
    <col min="15875" max="15875" width="28.140625" style="181" customWidth="1"/>
    <col min="15876" max="15876" width="31.140625" style="181" customWidth="1"/>
    <col min="15877" max="15877" width="17.42578125" style="181" customWidth="1"/>
    <col min="15878" max="15878" width="20.5703125" style="181" customWidth="1"/>
    <col min="15879" max="15879" width="22.7109375" style="181" customWidth="1"/>
    <col min="15880" max="16128" width="9.140625" style="181"/>
    <col min="16129" max="16129" width="8.140625" style="181" customWidth="1"/>
    <col min="16130" max="16130" width="85.140625" style="181" customWidth="1"/>
    <col min="16131" max="16131" width="28.140625" style="181" customWidth="1"/>
    <col min="16132" max="16132" width="31.140625" style="181" customWidth="1"/>
    <col min="16133" max="16133" width="17.42578125" style="181" customWidth="1"/>
    <col min="16134" max="16134" width="20.5703125" style="181" customWidth="1"/>
    <col min="16135" max="16135" width="22.7109375" style="181" customWidth="1"/>
    <col min="16136" max="16384" width="9.140625" style="181"/>
  </cols>
  <sheetData>
    <row r="1" spans="1:11" x14ac:dyDescent="0.3">
      <c r="D1" s="372" t="s">
        <v>524</v>
      </c>
    </row>
    <row r="3" spans="1:11" ht="20.45" customHeight="1" x14ac:dyDescent="0.3">
      <c r="A3" s="1211" t="s">
        <v>647</v>
      </c>
      <c r="B3" s="1211"/>
      <c r="C3" s="1211"/>
      <c r="D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457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</row>
    <row r="9" spans="1:11" ht="18.75" customHeight="1" x14ac:dyDescent="0.3">
      <c r="A9" s="1218" t="s">
        <v>351</v>
      </c>
      <c r="B9" s="1218" t="s">
        <v>366</v>
      </c>
      <c r="C9" s="1219" t="s">
        <v>448</v>
      </c>
      <c r="D9" s="1221" t="s">
        <v>449</v>
      </c>
    </row>
    <row r="10" spans="1:11" ht="37.5" customHeight="1" x14ac:dyDescent="0.3">
      <c r="A10" s="1218"/>
      <c r="B10" s="1218"/>
      <c r="C10" s="1220"/>
      <c r="D10" s="1222"/>
    </row>
    <row r="11" spans="1:11" x14ac:dyDescent="0.3">
      <c r="A11" s="243">
        <v>1</v>
      </c>
      <c r="B11" s="243">
        <v>2</v>
      </c>
      <c r="C11" s="244">
        <v>3</v>
      </c>
      <c r="D11" s="245">
        <v>4</v>
      </c>
      <c r="E11" s="223" t="s">
        <v>429</v>
      </c>
      <c r="F11" s="223" t="s">
        <v>371</v>
      </c>
      <c r="G11" s="223" t="s">
        <v>372</v>
      </c>
    </row>
    <row r="12" spans="1:11" x14ac:dyDescent="0.3">
      <c r="A12" s="1216" t="s">
        <v>550</v>
      </c>
      <c r="B12" s="1217"/>
      <c r="C12" s="1217"/>
      <c r="D12" s="1217"/>
      <c r="E12" s="246"/>
      <c r="F12" s="246"/>
      <c r="G12" s="246"/>
      <c r="H12" s="524"/>
    </row>
    <row r="13" spans="1:11" customFormat="1" x14ac:dyDescent="0.3">
      <c r="A13" s="161">
        <v>1</v>
      </c>
      <c r="B13" s="116"/>
      <c r="C13" s="260"/>
      <c r="D13" s="521"/>
      <c r="E13" s="525"/>
      <c r="F13" s="220"/>
      <c r="G13" s="220">
        <f>D13-F13</f>
        <v>0</v>
      </c>
      <c r="H13" s="239"/>
      <c r="I13" s="261"/>
    </row>
    <row r="14" spans="1:11" customFormat="1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  <c r="H14" s="239"/>
      <c r="I14" s="261"/>
    </row>
    <row r="15" spans="1:11" customFormat="1" x14ac:dyDescent="0.3">
      <c r="A15" s="161"/>
      <c r="B15" s="116"/>
      <c r="C15" s="260"/>
      <c r="D15" s="521"/>
      <c r="E15" s="525"/>
      <c r="F15" s="220"/>
      <c r="G15" s="220">
        <f t="shared" si="0"/>
        <v>0</v>
      </c>
      <c r="H15" s="239"/>
      <c r="I15" s="261"/>
    </row>
    <row r="16" spans="1:11" customFormat="1" x14ac:dyDescent="0.3">
      <c r="A16" s="161"/>
      <c r="B16" s="116"/>
      <c r="C16" s="260"/>
      <c r="D16" s="521"/>
      <c r="E16" s="525"/>
      <c r="F16" s="220"/>
      <c r="G16" s="220">
        <f t="shared" si="0"/>
        <v>0</v>
      </c>
      <c r="H16" s="239"/>
      <c r="I16" s="261"/>
    </row>
    <row r="17" spans="1:9" customFormat="1" x14ac:dyDescent="0.3">
      <c r="A17" s="161"/>
      <c r="B17" s="116"/>
      <c r="C17" s="260"/>
      <c r="D17" s="521"/>
      <c r="E17" s="525"/>
      <c r="F17" s="220"/>
      <c r="G17" s="220">
        <f t="shared" si="0"/>
        <v>0</v>
      </c>
      <c r="H17" s="239"/>
      <c r="I17" s="261"/>
    </row>
    <row r="18" spans="1:9" customFormat="1" x14ac:dyDescent="0.3">
      <c r="A18" s="161"/>
      <c r="B18" s="116"/>
      <c r="C18" s="260"/>
      <c r="D18" s="521"/>
      <c r="E18" s="525"/>
      <c r="F18" s="220"/>
      <c r="G18" s="220">
        <f t="shared" si="0"/>
        <v>0</v>
      </c>
      <c r="H18" s="239"/>
      <c r="I18" s="261"/>
    </row>
    <row r="19" spans="1:9" customFormat="1" x14ac:dyDescent="0.3">
      <c r="A19" s="161"/>
      <c r="B19" s="116"/>
      <c r="C19" s="260"/>
      <c r="D19" s="521"/>
      <c r="E19" s="525"/>
      <c r="F19" s="220"/>
      <c r="G19" s="220">
        <f t="shared" si="0"/>
        <v>0</v>
      </c>
      <c r="H19" s="239"/>
      <c r="I19" s="261"/>
    </row>
    <row r="20" spans="1:9" customFormat="1" x14ac:dyDescent="0.3">
      <c r="A20" s="161"/>
      <c r="B20" s="116"/>
      <c r="C20" s="260"/>
      <c r="D20" s="521"/>
      <c r="E20" s="525"/>
      <c r="F20" s="220"/>
      <c r="G20" s="220">
        <f t="shared" si="0"/>
        <v>0</v>
      </c>
      <c r="H20" s="239"/>
      <c r="I20" s="261"/>
    </row>
    <row r="21" spans="1:9" customFormat="1" x14ac:dyDescent="0.3">
      <c r="A21" s="161"/>
      <c r="B21" s="116"/>
      <c r="C21" s="260"/>
      <c r="D21" s="521"/>
      <c r="E21" s="525"/>
      <c r="F21" s="220"/>
      <c r="G21" s="220">
        <f t="shared" si="0"/>
        <v>0</v>
      </c>
      <c r="H21" s="239"/>
      <c r="I21" s="261"/>
    </row>
    <row r="22" spans="1:9" customFormat="1" x14ac:dyDescent="0.3">
      <c r="A22" s="161"/>
      <c r="B22" s="116"/>
      <c r="C22" s="260"/>
      <c r="D22" s="521"/>
      <c r="E22" s="525"/>
      <c r="F22" s="220"/>
      <c r="G22" s="220">
        <f t="shared" si="0"/>
        <v>0</v>
      </c>
      <c r="H22" s="239"/>
      <c r="I22" s="261"/>
    </row>
    <row r="23" spans="1:9" customForma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  <c r="H23" s="239"/>
      <c r="I23" s="261"/>
    </row>
    <row r="24" spans="1:9" customForma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  <c r="H24" s="239"/>
      <c r="I24" s="261"/>
    </row>
    <row r="25" spans="1:9" customFormat="1" x14ac:dyDescent="0.3">
      <c r="A25" s="161"/>
      <c r="B25" s="116"/>
      <c r="C25" s="260"/>
      <c r="D25" s="521"/>
      <c r="E25" s="525"/>
      <c r="F25" s="220"/>
      <c r="G25" s="220">
        <f t="shared" si="0"/>
        <v>0</v>
      </c>
      <c r="H25" s="239"/>
      <c r="I25" s="261"/>
    </row>
    <row r="26" spans="1:9" customFormat="1" x14ac:dyDescent="0.3">
      <c r="A26" s="161"/>
      <c r="B26" s="116"/>
      <c r="C26" s="260"/>
      <c r="D26" s="521"/>
      <c r="E26" s="525"/>
      <c r="F26" s="220"/>
      <c r="G26" s="220">
        <f t="shared" si="0"/>
        <v>0</v>
      </c>
      <c r="H26" s="239"/>
      <c r="I26" s="261"/>
    </row>
    <row r="27" spans="1:9" customFormat="1" x14ac:dyDescent="0.3">
      <c r="A27" s="161"/>
      <c r="B27" s="116"/>
      <c r="C27" s="260"/>
      <c r="D27" s="521"/>
      <c r="E27" s="525"/>
      <c r="F27" s="220"/>
      <c r="G27" s="220">
        <f t="shared" si="0"/>
        <v>0</v>
      </c>
      <c r="H27" s="239"/>
      <c r="I27" s="261"/>
    </row>
    <row r="28" spans="1:9" customFormat="1" x14ac:dyDescent="0.3">
      <c r="A28" s="161"/>
      <c r="B28" s="116"/>
      <c r="C28" s="260"/>
      <c r="D28" s="521"/>
      <c r="E28" s="525"/>
      <c r="F28" s="220"/>
      <c r="G28" s="220">
        <f t="shared" si="0"/>
        <v>0</v>
      </c>
      <c r="H28" s="239"/>
      <c r="I28" s="261"/>
    </row>
    <row r="29" spans="1:9" customFormat="1" x14ac:dyDescent="0.3">
      <c r="A29" s="161"/>
      <c r="B29" s="116"/>
      <c r="C29" s="260"/>
      <c r="D29" s="521"/>
      <c r="E29" s="525"/>
      <c r="F29" s="220"/>
      <c r="G29" s="220"/>
      <c r="H29" s="239"/>
      <c r="I29" s="261"/>
    </row>
    <row r="30" spans="1:9" ht="21" customHeight="1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SUM(F13)</f>
        <v>0</v>
      </c>
      <c r="G30" s="223">
        <f>SUM(G13)</f>
        <v>0</v>
      </c>
    </row>
    <row r="31" spans="1:9" x14ac:dyDescent="0.3">
      <c r="A31" s="1216" t="s">
        <v>551</v>
      </c>
      <c r="B31" s="1217"/>
      <c r="C31" s="1217"/>
      <c r="D31" s="1217"/>
    </row>
    <row r="32" spans="1:9" x14ac:dyDescent="0.3">
      <c r="A32" s="248">
        <v>1</v>
      </c>
      <c r="B32" s="247"/>
      <c r="C32" s="248">
        <v>1</v>
      </c>
      <c r="D32" s="516"/>
      <c r="E32" s="220"/>
      <c r="F32" s="220"/>
      <c r="G32" s="220">
        <f>D32-F32</f>
        <v>0</v>
      </c>
    </row>
    <row r="33" spans="1:9" x14ac:dyDescent="0.3">
      <c r="A33" s="248"/>
      <c r="B33" s="247"/>
      <c r="C33" s="248"/>
      <c r="D33" s="516"/>
      <c r="E33" s="220"/>
      <c r="F33" s="220"/>
      <c r="G33" s="220">
        <f t="shared" ref="G33:G47" si="1">D33-F33</f>
        <v>0</v>
      </c>
    </row>
    <row r="34" spans="1:9" x14ac:dyDescent="0.3">
      <c r="A34" s="248"/>
      <c r="B34" s="247"/>
      <c r="C34" s="248"/>
      <c r="D34" s="516"/>
      <c r="E34" s="220"/>
      <c r="F34" s="220"/>
      <c r="G34" s="220">
        <f t="shared" si="1"/>
        <v>0</v>
      </c>
    </row>
    <row r="35" spans="1:9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9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9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9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9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9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9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9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9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9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9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9" ht="18.75" customHeight="1" x14ac:dyDescent="0.3">
      <c r="A46" s="248"/>
      <c r="B46" s="247"/>
      <c r="C46" s="248"/>
      <c r="D46" s="516"/>
      <c r="E46" s="220"/>
      <c r="F46" s="220"/>
      <c r="G46" s="220">
        <f t="shared" si="1"/>
        <v>0</v>
      </c>
      <c r="H46" s="84"/>
      <c r="I46" s="415"/>
    </row>
    <row r="47" spans="1:9" x14ac:dyDescent="0.3">
      <c r="A47" s="248"/>
      <c r="B47" s="247"/>
      <c r="C47" s="248"/>
      <c r="D47" s="516"/>
      <c r="E47" s="220"/>
      <c r="F47" s="220"/>
      <c r="G47" s="220">
        <f t="shared" si="1"/>
        <v>0</v>
      </c>
      <c r="H47" s="389"/>
      <c r="I47" s="393"/>
    </row>
    <row r="48" spans="1:9" x14ac:dyDescent="0.3">
      <c r="A48" s="248"/>
      <c r="B48" s="247"/>
      <c r="C48" s="248"/>
      <c r="D48" s="516"/>
      <c r="E48" s="220"/>
      <c r="F48" s="220"/>
      <c r="G48" s="220"/>
      <c r="H48" s="82"/>
      <c r="I48" s="392"/>
    </row>
    <row r="49" spans="1:9" x14ac:dyDescent="0.3">
      <c r="A49" s="235"/>
      <c r="B49" s="193" t="s">
        <v>364</v>
      </c>
      <c r="C49" s="231" t="s">
        <v>374</v>
      </c>
      <c r="D49" s="517">
        <f>SUM(D32:D48)</f>
        <v>0</v>
      </c>
      <c r="E49" s="223" t="s">
        <v>438</v>
      </c>
      <c r="F49" s="223">
        <f>SUM(F32)</f>
        <v>0</v>
      </c>
      <c r="G49" s="223">
        <f>SUM(G32)</f>
        <v>0</v>
      </c>
      <c r="H49" s="84"/>
      <c r="I49" s="415"/>
    </row>
    <row r="50" spans="1:9" x14ac:dyDescent="0.3">
      <c r="E50" s="464" t="s">
        <v>552</v>
      </c>
      <c r="F50" s="465">
        <f>F30+F49</f>
        <v>0</v>
      </c>
      <c r="G50" s="465">
        <f>G30+G49</f>
        <v>0</v>
      </c>
      <c r="H50" s="389"/>
      <c r="I50" s="393"/>
    </row>
    <row r="51" spans="1:9" s="102" customFormat="1" ht="18" customHeight="1" x14ac:dyDescent="0.3">
      <c r="A51" s="97" t="s">
        <v>541</v>
      </c>
      <c r="B51" s="84"/>
      <c r="C51" s="378"/>
      <c r="D51" s="604" t="s">
        <v>694</v>
      </c>
      <c r="E51" s="84"/>
      <c r="F51" s="181"/>
      <c r="G51" s="84"/>
    </row>
    <row r="52" spans="1:9" s="249" customFormat="1" ht="19.5" x14ac:dyDescent="0.3">
      <c r="A52" s="181"/>
      <c r="B52" s="389"/>
      <c r="C52" s="391" t="s">
        <v>171</v>
      </c>
      <c r="D52" s="391" t="s">
        <v>172</v>
      </c>
      <c r="E52" s="389"/>
      <c r="F52" s="181"/>
      <c r="G52" s="389"/>
    </row>
    <row r="53" spans="1:9" ht="15.75" x14ac:dyDescent="0.25">
      <c r="A53" s="389"/>
      <c r="B53" s="82"/>
      <c r="C53" s="82"/>
      <c r="D53" s="82"/>
      <c r="E53" s="82"/>
      <c r="F53" s="181"/>
      <c r="G53" s="82"/>
    </row>
    <row r="54" spans="1:9" x14ac:dyDescent="0.25">
      <c r="A54" s="97" t="s">
        <v>173</v>
      </c>
      <c r="B54" s="84"/>
      <c r="C54" s="378"/>
      <c r="D54" s="714" t="s">
        <v>742</v>
      </c>
      <c r="E54" s="84"/>
      <c r="F54" s="181"/>
      <c r="G54" s="84"/>
    </row>
    <row r="55" spans="1:9" ht="15" x14ac:dyDescent="0.25">
      <c r="B55" s="389"/>
      <c r="C55" s="391" t="s">
        <v>171</v>
      </c>
      <c r="D55" s="391" t="s">
        <v>172</v>
      </c>
      <c r="E55" s="389"/>
      <c r="F55" s="181"/>
      <c r="G55" s="389"/>
    </row>
    <row r="56" spans="1:9" x14ac:dyDescent="0.3">
      <c r="A56" s="102"/>
      <c r="B56" s="102"/>
      <c r="C56" s="102"/>
      <c r="D56" s="102"/>
      <c r="E56" s="102"/>
      <c r="F56" s="102"/>
      <c r="G56" s="102"/>
    </row>
    <row r="57" spans="1:9" ht="19.5" x14ac:dyDescent="0.3">
      <c r="A57" s="249"/>
      <c r="B57" s="249"/>
      <c r="C57" s="249"/>
      <c r="D57" s="249"/>
      <c r="E57" s="250"/>
      <c r="F57" s="250"/>
      <c r="G57" s="250"/>
    </row>
  </sheetData>
  <mergeCells count="8">
    <mergeCell ref="A3:D3"/>
    <mergeCell ref="A6:D6"/>
    <mergeCell ref="A31:D31"/>
    <mergeCell ref="A9:A10"/>
    <mergeCell ref="B9:B10"/>
    <mergeCell ref="C9:C10"/>
    <mergeCell ref="D9:D10"/>
    <mergeCell ref="A12:D12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90"/>
  <sheetViews>
    <sheetView view="pageBreakPreview" zoomScale="90" zoomScaleSheetLayoutView="90" workbookViewId="0">
      <selection activeCell="F39" sqref="F39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61">
        <v>3</v>
      </c>
      <c r="D10" s="16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223" t="s">
        <v>550</v>
      </c>
      <c r="B11" s="1224"/>
      <c r="C11" s="1224"/>
      <c r="D11" s="1224"/>
      <c r="E11" s="1225"/>
      <c r="F11" s="246"/>
      <c r="G11" s="246"/>
      <c r="H11" s="246"/>
      <c r="I11" s="256"/>
    </row>
    <row r="12" spans="1:11" s="257" customFormat="1" ht="18.75" x14ac:dyDescent="0.3">
      <c r="A12" s="161">
        <v>1</v>
      </c>
      <c r="B12" s="258" t="s">
        <v>835</v>
      </c>
      <c r="C12" s="161">
        <v>1</v>
      </c>
      <c r="D12" s="518">
        <v>15496</v>
      </c>
      <c r="E12" s="857">
        <v>15496</v>
      </c>
      <c r="F12" s="220"/>
      <c r="G12" s="220"/>
      <c r="H12" s="220">
        <f>E12-G12</f>
        <v>15496</v>
      </c>
      <c r="I12" s="259"/>
    </row>
    <row r="13" spans="1:11" ht="18.75" x14ac:dyDescent="0.3">
      <c r="A13" s="161">
        <v>2</v>
      </c>
      <c r="B13" s="116"/>
      <c r="C13" s="260"/>
      <c r="D13" s="422"/>
      <c r="E13" s="520"/>
      <c r="F13" s="220"/>
      <c r="G13" s="220"/>
      <c r="H13" s="220">
        <f>E13-G13</f>
        <v>0</v>
      </c>
      <c r="I13" s="261"/>
    </row>
    <row r="14" spans="1:11" ht="18.75" hidden="1" x14ac:dyDescent="0.3">
      <c r="A14" s="161">
        <v>3</v>
      </c>
      <c r="B14" s="116"/>
      <c r="C14" s="260"/>
      <c r="D14" s="422"/>
      <c r="E14" s="520"/>
      <c r="F14" s="220"/>
      <c r="G14" s="220"/>
      <c r="H14" s="220">
        <f>E14-G14</f>
        <v>0</v>
      </c>
      <c r="I14" s="261"/>
    </row>
    <row r="15" spans="1:11" ht="18.75" hidden="1" x14ac:dyDescent="0.3">
      <c r="A15" s="161">
        <v>4</v>
      </c>
      <c r="B15" s="116"/>
      <c r="C15" s="260"/>
      <c r="D15" s="422"/>
      <c r="E15" s="520"/>
      <c r="F15" s="220"/>
      <c r="G15" s="220"/>
      <c r="H15" s="220">
        <f>E15-G15</f>
        <v>0</v>
      </c>
      <c r="I15" s="261"/>
    </row>
    <row r="16" spans="1:11" ht="18.75" hidden="1" x14ac:dyDescent="0.3">
      <c r="A16" s="161"/>
      <c r="B16" s="116"/>
      <c r="C16" s="260"/>
      <c r="D16" s="422"/>
      <c r="E16" s="520"/>
      <c r="F16" s="220"/>
      <c r="G16" s="220"/>
      <c r="H16" s="220">
        <f t="shared" ref="H16:H19" si="0">E16-G16</f>
        <v>0</v>
      </c>
      <c r="I16" s="261"/>
    </row>
    <row r="17" spans="1:9" ht="18.75" hidden="1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hidden="1" x14ac:dyDescent="0.3">
      <c r="A18" s="161"/>
      <c r="B18" s="116"/>
      <c r="C18" s="260"/>
      <c r="D18" s="422"/>
      <c r="E18" s="520"/>
      <c r="F18" s="220"/>
      <c r="G18" s="220"/>
      <c r="H18" s="220">
        <f t="shared" si="0"/>
        <v>0</v>
      </c>
      <c r="I18" s="261"/>
    </row>
    <row r="19" spans="1:9" ht="18.75" hidden="1" x14ac:dyDescent="0.3">
      <c r="A19" s="161"/>
      <c r="B19" s="116"/>
      <c r="C19" s="260"/>
      <c r="D19" s="422"/>
      <c r="E19" s="520"/>
      <c r="F19" s="220"/>
      <c r="G19" s="220"/>
      <c r="H19" s="220">
        <f t="shared" si="0"/>
        <v>0</v>
      </c>
      <c r="I19" s="261"/>
    </row>
    <row r="20" spans="1:9" ht="18.75" x14ac:dyDescent="0.3">
      <c r="A20" s="262"/>
      <c r="B20" s="116"/>
      <c r="C20" s="260"/>
      <c r="D20" s="422"/>
      <c r="E20" s="521"/>
      <c r="F20" s="220"/>
      <c r="G20" s="220"/>
      <c r="H20" s="220"/>
    </row>
    <row r="21" spans="1:9" s="265" customFormat="1" ht="18.75" x14ac:dyDescent="0.3">
      <c r="A21" s="263"/>
      <c r="B21" s="119" t="s">
        <v>364</v>
      </c>
      <c r="C21" s="154">
        <f>SUM(C13:C13)</f>
        <v>0</v>
      </c>
      <c r="D21" s="522" t="s">
        <v>374</v>
      </c>
      <c r="E21" s="523">
        <f>SUM(E12:E20)</f>
        <v>15496</v>
      </c>
      <c r="F21" s="223" t="s">
        <v>438</v>
      </c>
      <c r="G21" s="223">
        <f>SUM(G12:G20)</f>
        <v>0</v>
      </c>
      <c r="H21" s="223">
        <f>SUM(H12:H20)</f>
        <v>15496</v>
      </c>
      <c r="I21" s="264"/>
    </row>
    <row r="22" spans="1:9" ht="18.75" hidden="1" x14ac:dyDescent="0.3">
      <c r="A22" s="1223" t="s">
        <v>551</v>
      </c>
      <c r="B22" s="1224"/>
      <c r="C22" s="1224"/>
      <c r="D22" s="1224"/>
      <c r="E22" s="1225"/>
    </row>
    <row r="23" spans="1:9" ht="18.75" hidden="1" x14ac:dyDescent="0.3">
      <c r="A23" s="161">
        <v>1</v>
      </c>
      <c r="B23" s="258"/>
      <c r="C23" s="161"/>
      <c r="D23" s="518"/>
      <c r="E23" s="519"/>
      <c r="F23" s="220"/>
      <c r="G23" s="220"/>
      <c r="H23" s="220">
        <f>E23-G23</f>
        <v>0</v>
      </c>
    </row>
    <row r="24" spans="1:9" s="102" customFormat="1" ht="18" hidden="1" customHeight="1" x14ac:dyDescent="0.3">
      <c r="A24" s="161">
        <v>2</v>
      </c>
      <c r="B24" s="116"/>
      <c r="C24" s="260"/>
      <c r="D24" s="422"/>
      <c r="E24" s="520"/>
      <c r="F24" s="220"/>
      <c r="G24" s="220"/>
      <c r="H24" s="220">
        <f>E24-G24</f>
        <v>0</v>
      </c>
    </row>
    <row r="25" spans="1:9" s="249" customFormat="1" ht="19.5" hidden="1" x14ac:dyDescent="0.3">
      <c r="A25" s="161">
        <v>3</v>
      </c>
      <c r="B25" s="116"/>
      <c r="C25" s="260"/>
      <c r="D25" s="422"/>
      <c r="E25" s="520"/>
      <c r="F25" s="220"/>
      <c r="G25" s="220"/>
      <c r="H25" s="220">
        <f>E25-G25</f>
        <v>0</v>
      </c>
    </row>
    <row r="26" spans="1:9" s="181" customFormat="1" ht="18.75" hidden="1" x14ac:dyDescent="0.3">
      <c r="A26" s="161">
        <v>4</v>
      </c>
      <c r="B26" s="116"/>
      <c r="C26" s="260"/>
      <c r="D26" s="422"/>
      <c r="E26" s="520"/>
      <c r="F26" s="220"/>
      <c r="G26" s="220"/>
      <c r="H26" s="220">
        <f>E26-G26</f>
        <v>0</v>
      </c>
    </row>
    <row r="27" spans="1:9" s="181" customFormat="1" ht="18.75" hidden="1" x14ac:dyDescent="0.3">
      <c r="A27" s="161"/>
      <c r="B27" s="116"/>
      <c r="C27" s="260"/>
      <c r="D27" s="422"/>
      <c r="E27" s="520"/>
      <c r="F27" s="220"/>
      <c r="G27" s="220"/>
      <c r="H27" s="220">
        <f t="shared" ref="H27:H30" si="1">E27-G27</f>
        <v>0</v>
      </c>
    </row>
    <row r="28" spans="1:9" s="181" customFormat="1" ht="18.75" hidden="1" x14ac:dyDescent="0.3">
      <c r="A28" s="161"/>
      <c r="B28" s="116"/>
      <c r="C28" s="260"/>
      <c r="D28" s="422"/>
      <c r="E28" s="520"/>
      <c r="F28" s="220"/>
      <c r="G28" s="220"/>
      <c r="H28" s="220">
        <f t="shared" si="1"/>
        <v>0</v>
      </c>
    </row>
    <row r="29" spans="1:9" s="102" customFormat="1" ht="18.75" hidden="1" x14ac:dyDescent="0.3">
      <c r="A29" s="161"/>
      <c r="B29" s="116"/>
      <c r="C29" s="260"/>
      <c r="D29" s="422"/>
      <c r="E29" s="520"/>
      <c r="F29" s="220"/>
      <c r="G29" s="220"/>
      <c r="H29" s="220">
        <f t="shared" si="1"/>
        <v>0</v>
      </c>
      <c r="I29" s="138"/>
    </row>
    <row r="30" spans="1:9" s="102" customFormat="1" ht="18.75" hidden="1" x14ac:dyDescent="0.3">
      <c r="A30" s="161"/>
      <c r="B30" s="116"/>
      <c r="C30" s="260"/>
      <c r="D30" s="422"/>
      <c r="E30" s="520"/>
      <c r="F30" s="220"/>
      <c r="G30" s="220"/>
      <c r="H30" s="220">
        <f t="shared" si="1"/>
        <v>0</v>
      </c>
      <c r="I30" s="138"/>
    </row>
    <row r="31" spans="1:9" s="102" customFormat="1" ht="18.75" hidden="1" x14ac:dyDescent="0.3">
      <c r="A31" s="262"/>
      <c r="B31" s="116"/>
      <c r="C31" s="260"/>
      <c r="D31" s="422"/>
      <c r="E31" s="521"/>
      <c r="F31" s="220"/>
      <c r="G31" s="220"/>
      <c r="H31" s="220"/>
      <c r="I31" s="138"/>
    </row>
    <row r="32" spans="1:9" ht="18.75" hidden="1" x14ac:dyDescent="0.3">
      <c r="A32" s="263"/>
      <c r="B32" s="119" t="s">
        <v>364</v>
      </c>
      <c r="C32" s="154">
        <f>SUM(C24:C24)</f>
        <v>0</v>
      </c>
      <c r="D32" s="522" t="s">
        <v>374</v>
      </c>
      <c r="E32" s="523">
        <f>SUM(E23:E31)</f>
        <v>0</v>
      </c>
      <c r="F32" s="223" t="s">
        <v>438</v>
      </c>
      <c r="G32" s="223">
        <f>SUM(G23:G31)</f>
        <v>0</v>
      </c>
      <c r="H32" s="223">
        <f>SUM(H23:H31)</f>
        <v>0</v>
      </c>
    </row>
    <row r="33" spans="1:8" ht="18.75" x14ac:dyDescent="0.3">
      <c r="F33" s="464" t="s">
        <v>552</v>
      </c>
      <c r="G33" s="465">
        <f>G21+G32</f>
        <v>0</v>
      </c>
      <c r="H33" s="465">
        <f>H21+H32</f>
        <v>15496</v>
      </c>
    </row>
    <row r="35" spans="1:8" ht="18.75" x14ac:dyDescent="0.3">
      <c r="A35" s="1001" t="s">
        <v>541</v>
      </c>
      <c r="B35" s="84"/>
      <c r="C35" s="378"/>
      <c r="D35" s="102"/>
      <c r="E35" s="1000" t="s">
        <v>694</v>
      </c>
      <c r="F35" s="181"/>
      <c r="G35" s="84"/>
      <c r="H35" s="102"/>
    </row>
    <row r="36" spans="1:8" ht="19.5" x14ac:dyDescent="0.3">
      <c r="A36" s="181"/>
      <c r="B36" s="389"/>
      <c r="C36" s="391" t="s">
        <v>171</v>
      </c>
      <c r="D36" s="249"/>
      <c r="E36" s="391" t="s">
        <v>172</v>
      </c>
      <c r="F36" s="181"/>
      <c r="G36" s="389"/>
      <c r="H36" s="249"/>
    </row>
    <row r="37" spans="1:8" ht="15.75" x14ac:dyDescent="0.25">
      <c r="A37" s="389"/>
      <c r="B37" s="82"/>
      <c r="C37" s="82"/>
      <c r="D37" s="181"/>
      <c r="E37" s="82"/>
      <c r="F37" s="181"/>
      <c r="G37" s="82"/>
      <c r="H37" s="181"/>
    </row>
    <row r="38" spans="1:8" ht="18.75" x14ac:dyDescent="0.25">
      <c r="A38" s="97" t="s">
        <v>173</v>
      </c>
      <c r="B38" s="84"/>
      <c r="C38" s="378"/>
      <c r="D38" s="181"/>
      <c r="E38" s="714" t="s">
        <v>742</v>
      </c>
      <c r="F38" s="181"/>
      <c r="G38" s="84"/>
      <c r="H38" s="181"/>
    </row>
    <row r="39" spans="1:8" x14ac:dyDescent="0.25">
      <c r="A39" s="181"/>
      <c r="B39" s="389"/>
      <c r="C39" s="391" t="s">
        <v>171</v>
      </c>
      <c r="D39" s="181"/>
      <c r="E39" s="391" t="s">
        <v>172</v>
      </c>
      <c r="F39" s="181"/>
      <c r="G39" s="389"/>
      <c r="H39" s="181"/>
    </row>
    <row r="40" spans="1:8" ht="18.75" x14ac:dyDescent="0.3">
      <c r="A40" s="102"/>
      <c r="B40" s="102"/>
      <c r="C40" s="102"/>
      <c r="D40" s="102"/>
      <c r="E40" s="102"/>
      <c r="F40" s="237"/>
      <c r="G40" s="237"/>
      <c r="H40" s="237"/>
    </row>
    <row r="41" spans="1:8" ht="18.75" x14ac:dyDescent="0.3">
      <c r="A41" s="102"/>
      <c r="B41" s="102"/>
      <c r="C41" s="102"/>
      <c r="D41" s="102"/>
      <c r="E41" s="102"/>
      <c r="F41" s="237"/>
      <c r="G41" s="237"/>
      <c r="H41" s="237"/>
    </row>
    <row r="42" spans="1:8" ht="21" x14ac:dyDescent="0.35">
      <c r="A42" s="102"/>
      <c r="B42" s="232"/>
      <c r="C42" s="102"/>
      <c r="D42" s="102"/>
      <c r="E42" s="102"/>
      <c r="F42" s="237"/>
      <c r="G42" s="237"/>
      <c r="H42" s="237"/>
    </row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8" hidden="1" x14ac:dyDescent="0.25"/>
    <row r="89" hidden="1" x14ac:dyDescent="0.25"/>
    <row r="90" hidden="1" x14ac:dyDescent="0.25"/>
  </sheetData>
  <mergeCells count="4">
    <mergeCell ref="A3:E3"/>
    <mergeCell ref="A11:E11"/>
    <mergeCell ref="A22:E22"/>
    <mergeCell ref="A6:D6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6"/>
  <sheetViews>
    <sheetView view="pageBreakPreview" topLeftCell="A13" zoomScale="70" zoomScaleSheetLayoutView="70" workbookViewId="0">
      <selection activeCell="A6" sqref="A6:XFD6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28.85546875" style="267" customWidth="1"/>
    <col min="5" max="7" width="24.42578125" style="267" customWidth="1"/>
    <col min="8" max="8" width="13.85546875" style="267" customWidth="1"/>
    <col min="9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28.85546875" style="267" customWidth="1"/>
    <col min="261" max="263" width="24.42578125" style="267" customWidth="1"/>
    <col min="264" max="264" width="13.85546875" style="267" customWidth="1"/>
    <col min="265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28.85546875" style="267" customWidth="1"/>
    <col min="517" max="519" width="24.42578125" style="267" customWidth="1"/>
    <col min="520" max="520" width="13.85546875" style="267" customWidth="1"/>
    <col min="521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28.85546875" style="267" customWidth="1"/>
    <col min="773" max="775" width="24.42578125" style="267" customWidth="1"/>
    <col min="776" max="776" width="13.85546875" style="267" customWidth="1"/>
    <col min="777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28.85546875" style="267" customWidth="1"/>
    <col min="1029" max="1031" width="24.42578125" style="267" customWidth="1"/>
    <col min="1032" max="1032" width="13.85546875" style="267" customWidth="1"/>
    <col min="1033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28.85546875" style="267" customWidth="1"/>
    <col min="1285" max="1287" width="24.42578125" style="267" customWidth="1"/>
    <col min="1288" max="1288" width="13.85546875" style="267" customWidth="1"/>
    <col min="1289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28.85546875" style="267" customWidth="1"/>
    <col min="1541" max="1543" width="24.42578125" style="267" customWidth="1"/>
    <col min="1544" max="1544" width="13.85546875" style="267" customWidth="1"/>
    <col min="1545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28.85546875" style="267" customWidth="1"/>
    <col min="1797" max="1799" width="24.42578125" style="267" customWidth="1"/>
    <col min="1800" max="1800" width="13.85546875" style="267" customWidth="1"/>
    <col min="1801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28.85546875" style="267" customWidth="1"/>
    <col min="2053" max="2055" width="24.42578125" style="267" customWidth="1"/>
    <col min="2056" max="2056" width="13.85546875" style="267" customWidth="1"/>
    <col min="2057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28.85546875" style="267" customWidth="1"/>
    <col min="2309" max="2311" width="24.42578125" style="267" customWidth="1"/>
    <col min="2312" max="2312" width="13.85546875" style="267" customWidth="1"/>
    <col min="2313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28.85546875" style="267" customWidth="1"/>
    <col min="2565" max="2567" width="24.42578125" style="267" customWidth="1"/>
    <col min="2568" max="2568" width="13.85546875" style="267" customWidth="1"/>
    <col min="2569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28.85546875" style="267" customWidth="1"/>
    <col min="2821" max="2823" width="24.42578125" style="267" customWidth="1"/>
    <col min="2824" max="2824" width="13.85546875" style="267" customWidth="1"/>
    <col min="2825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28.85546875" style="267" customWidth="1"/>
    <col min="3077" max="3079" width="24.42578125" style="267" customWidth="1"/>
    <col min="3080" max="3080" width="13.85546875" style="267" customWidth="1"/>
    <col min="3081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28.85546875" style="267" customWidth="1"/>
    <col min="3333" max="3335" width="24.42578125" style="267" customWidth="1"/>
    <col min="3336" max="3336" width="13.85546875" style="267" customWidth="1"/>
    <col min="3337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28.85546875" style="267" customWidth="1"/>
    <col min="3589" max="3591" width="24.42578125" style="267" customWidth="1"/>
    <col min="3592" max="3592" width="13.85546875" style="267" customWidth="1"/>
    <col min="3593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28.85546875" style="267" customWidth="1"/>
    <col min="3845" max="3847" width="24.42578125" style="267" customWidth="1"/>
    <col min="3848" max="3848" width="13.85546875" style="267" customWidth="1"/>
    <col min="3849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28.85546875" style="267" customWidth="1"/>
    <col min="4101" max="4103" width="24.42578125" style="267" customWidth="1"/>
    <col min="4104" max="4104" width="13.85546875" style="267" customWidth="1"/>
    <col min="4105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28.85546875" style="267" customWidth="1"/>
    <col min="4357" max="4359" width="24.42578125" style="267" customWidth="1"/>
    <col min="4360" max="4360" width="13.85546875" style="267" customWidth="1"/>
    <col min="4361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28.85546875" style="267" customWidth="1"/>
    <col min="4613" max="4615" width="24.42578125" style="267" customWidth="1"/>
    <col min="4616" max="4616" width="13.85546875" style="267" customWidth="1"/>
    <col min="4617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28.85546875" style="267" customWidth="1"/>
    <col min="4869" max="4871" width="24.42578125" style="267" customWidth="1"/>
    <col min="4872" max="4872" width="13.85546875" style="267" customWidth="1"/>
    <col min="4873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28.85546875" style="267" customWidth="1"/>
    <col min="5125" max="5127" width="24.42578125" style="267" customWidth="1"/>
    <col min="5128" max="5128" width="13.85546875" style="267" customWidth="1"/>
    <col min="5129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28.85546875" style="267" customWidth="1"/>
    <col min="5381" max="5383" width="24.42578125" style="267" customWidth="1"/>
    <col min="5384" max="5384" width="13.85546875" style="267" customWidth="1"/>
    <col min="5385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28.85546875" style="267" customWidth="1"/>
    <col min="5637" max="5639" width="24.42578125" style="267" customWidth="1"/>
    <col min="5640" max="5640" width="13.85546875" style="267" customWidth="1"/>
    <col min="5641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28.85546875" style="267" customWidth="1"/>
    <col min="5893" max="5895" width="24.42578125" style="267" customWidth="1"/>
    <col min="5896" max="5896" width="13.85546875" style="267" customWidth="1"/>
    <col min="5897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28.85546875" style="267" customWidth="1"/>
    <col min="6149" max="6151" width="24.42578125" style="267" customWidth="1"/>
    <col min="6152" max="6152" width="13.85546875" style="267" customWidth="1"/>
    <col min="6153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28.85546875" style="267" customWidth="1"/>
    <col min="6405" max="6407" width="24.42578125" style="267" customWidth="1"/>
    <col min="6408" max="6408" width="13.85546875" style="267" customWidth="1"/>
    <col min="6409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28.85546875" style="267" customWidth="1"/>
    <col min="6661" max="6663" width="24.42578125" style="267" customWidth="1"/>
    <col min="6664" max="6664" width="13.85546875" style="267" customWidth="1"/>
    <col min="6665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28.85546875" style="267" customWidth="1"/>
    <col min="6917" max="6919" width="24.42578125" style="267" customWidth="1"/>
    <col min="6920" max="6920" width="13.85546875" style="267" customWidth="1"/>
    <col min="6921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28.85546875" style="267" customWidth="1"/>
    <col min="7173" max="7175" width="24.42578125" style="267" customWidth="1"/>
    <col min="7176" max="7176" width="13.85546875" style="267" customWidth="1"/>
    <col min="7177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28.85546875" style="267" customWidth="1"/>
    <col min="7429" max="7431" width="24.42578125" style="267" customWidth="1"/>
    <col min="7432" max="7432" width="13.85546875" style="267" customWidth="1"/>
    <col min="7433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28.85546875" style="267" customWidth="1"/>
    <col min="7685" max="7687" width="24.42578125" style="267" customWidth="1"/>
    <col min="7688" max="7688" width="13.85546875" style="267" customWidth="1"/>
    <col min="7689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28.85546875" style="267" customWidth="1"/>
    <col min="7941" max="7943" width="24.42578125" style="267" customWidth="1"/>
    <col min="7944" max="7944" width="13.85546875" style="267" customWidth="1"/>
    <col min="7945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28.85546875" style="267" customWidth="1"/>
    <col min="8197" max="8199" width="24.42578125" style="267" customWidth="1"/>
    <col min="8200" max="8200" width="13.85546875" style="267" customWidth="1"/>
    <col min="8201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28.85546875" style="267" customWidth="1"/>
    <col min="8453" max="8455" width="24.42578125" style="267" customWidth="1"/>
    <col min="8456" max="8456" width="13.85546875" style="267" customWidth="1"/>
    <col min="8457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28.85546875" style="267" customWidth="1"/>
    <col min="8709" max="8711" width="24.42578125" style="267" customWidth="1"/>
    <col min="8712" max="8712" width="13.85546875" style="267" customWidth="1"/>
    <col min="8713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28.85546875" style="267" customWidth="1"/>
    <col min="8965" max="8967" width="24.42578125" style="267" customWidth="1"/>
    <col min="8968" max="8968" width="13.85546875" style="267" customWidth="1"/>
    <col min="8969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28.85546875" style="267" customWidth="1"/>
    <col min="9221" max="9223" width="24.42578125" style="267" customWidth="1"/>
    <col min="9224" max="9224" width="13.85546875" style="267" customWidth="1"/>
    <col min="9225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28.85546875" style="267" customWidth="1"/>
    <col min="9477" max="9479" width="24.42578125" style="267" customWidth="1"/>
    <col min="9480" max="9480" width="13.85546875" style="267" customWidth="1"/>
    <col min="9481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28.85546875" style="267" customWidth="1"/>
    <col min="9733" max="9735" width="24.42578125" style="267" customWidth="1"/>
    <col min="9736" max="9736" width="13.85546875" style="267" customWidth="1"/>
    <col min="9737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28.85546875" style="267" customWidth="1"/>
    <col min="9989" max="9991" width="24.42578125" style="267" customWidth="1"/>
    <col min="9992" max="9992" width="13.85546875" style="267" customWidth="1"/>
    <col min="9993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28.85546875" style="267" customWidth="1"/>
    <col min="10245" max="10247" width="24.42578125" style="267" customWidth="1"/>
    <col min="10248" max="10248" width="13.85546875" style="267" customWidth="1"/>
    <col min="10249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28.85546875" style="267" customWidth="1"/>
    <col min="10501" max="10503" width="24.42578125" style="267" customWidth="1"/>
    <col min="10504" max="10504" width="13.85546875" style="267" customWidth="1"/>
    <col min="10505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28.85546875" style="267" customWidth="1"/>
    <col min="10757" max="10759" width="24.42578125" style="267" customWidth="1"/>
    <col min="10760" max="10760" width="13.85546875" style="267" customWidth="1"/>
    <col min="10761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28.85546875" style="267" customWidth="1"/>
    <col min="11013" max="11015" width="24.42578125" style="267" customWidth="1"/>
    <col min="11016" max="11016" width="13.85546875" style="267" customWidth="1"/>
    <col min="11017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28.85546875" style="267" customWidth="1"/>
    <col min="11269" max="11271" width="24.42578125" style="267" customWidth="1"/>
    <col min="11272" max="11272" width="13.85546875" style="267" customWidth="1"/>
    <col min="11273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28.85546875" style="267" customWidth="1"/>
    <col min="11525" max="11527" width="24.42578125" style="267" customWidth="1"/>
    <col min="11528" max="11528" width="13.85546875" style="267" customWidth="1"/>
    <col min="11529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28.85546875" style="267" customWidth="1"/>
    <col min="11781" max="11783" width="24.42578125" style="267" customWidth="1"/>
    <col min="11784" max="11784" width="13.85546875" style="267" customWidth="1"/>
    <col min="11785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28.85546875" style="267" customWidth="1"/>
    <col min="12037" max="12039" width="24.42578125" style="267" customWidth="1"/>
    <col min="12040" max="12040" width="13.85546875" style="267" customWidth="1"/>
    <col min="12041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28.85546875" style="267" customWidth="1"/>
    <col min="12293" max="12295" width="24.42578125" style="267" customWidth="1"/>
    <col min="12296" max="12296" width="13.85546875" style="267" customWidth="1"/>
    <col min="12297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28.85546875" style="267" customWidth="1"/>
    <col min="12549" max="12551" width="24.42578125" style="267" customWidth="1"/>
    <col min="12552" max="12552" width="13.85546875" style="267" customWidth="1"/>
    <col min="12553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28.85546875" style="267" customWidth="1"/>
    <col min="12805" max="12807" width="24.42578125" style="267" customWidth="1"/>
    <col min="12808" max="12808" width="13.85546875" style="267" customWidth="1"/>
    <col min="12809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28.85546875" style="267" customWidth="1"/>
    <col min="13061" max="13063" width="24.42578125" style="267" customWidth="1"/>
    <col min="13064" max="13064" width="13.85546875" style="267" customWidth="1"/>
    <col min="13065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28.85546875" style="267" customWidth="1"/>
    <col min="13317" max="13319" width="24.42578125" style="267" customWidth="1"/>
    <col min="13320" max="13320" width="13.85546875" style="267" customWidth="1"/>
    <col min="13321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28.85546875" style="267" customWidth="1"/>
    <col min="13573" max="13575" width="24.42578125" style="267" customWidth="1"/>
    <col min="13576" max="13576" width="13.85546875" style="267" customWidth="1"/>
    <col min="13577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28.85546875" style="267" customWidth="1"/>
    <col min="13829" max="13831" width="24.42578125" style="267" customWidth="1"/>
    <col min="13832" max="13832" width="13.85546875" style="267" customWidth="1"/>
    <col min="13833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28.85546875" style="267" customWidth="1"/>
    <col min="14085" max="14087" width="24.42578125" style="267" customWidth="1"/>
    <col min="14088" max="14088" width="13.85546875" style="267" customWidth="1"/>
    <col min="14089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28.85546875" style="267" customWidth="1"/>
    <col min="14341" max="14343" width="24.42578125" style="267" customWidth="1"/>
    <col min="14344" max="14344" width="13.85546875" style="267" customWidth="1"/>
    <col min="14345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28.85546875" style="267" customWidth="1"/>
    <col min="14597" max="14599" width="24.42578125" style="267" customWidth="1"/>
    <col min="14600" max="14600" width="13.85546875" style="267" customWidth="1"/>
    <col min="14601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28.85546875" style="267" customWidth="1"/>
    <col min="14853" max="14855" width="24.42578125" style="267" customWidth="1"/>
    <col min="14856" max="14856" width="13.85546875" style="267" customWidth="1"/>
    <col min="14857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28.85546875" style="267" customWidth="1"/>
    <col min="15109" max="15111" width="24.42578125" style="267" customWidth="1"/>
    <col min="15112" max="15112" width="13.85546875" style="267" customWidth="1"/>
    <col min="15113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28.85546875" style="267" customWidth="1"/>
    <col min="15365" max="15367" width="24.42578125" style="267" customWidth="1"/>
    <col min="15368" max="15368" width="13.85546875" style="267" customWidth="1"/>
    <col min="15369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28.85546875" style="267" customWidth="1"/>
    <col min="15621" max="15623" width="24.42578125" style="267" customWidth="1"/>
    <col min="15624" max="15624" width="13.85546875" style="267" customWidth="1"/>
    <col min="15625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28.85546875" style="267" customWidth="1"/>
    <col min="15877" max="15879" width="24.42578125" style="267" customWidth="1"/>
    <col min="15880" max="15880" width="13.85546875" style="267" customWidth="1"/>
    <col min="15881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28.85546875" style="267" customWidth="1"/>
    <col min="16133" max="16135" width="24.42578125" style="267" customWidth="1"/>
    <col min="16136" max="16136" width="13.85546875" style="267" customWidth="1"/>
    <col min="16137" max="16384" width="8.85546875" style="267"/>
  </cols>
  <sheetData>
    <row r="1" spans="1:11" ht="18.75" x14ac:dyDescent="0.3">
      <c r="A1" s="266"/>
      <c r="B1" s="266"/>
      <c r="C1" s="266"/>
      <c r="D1" s="372" t="s">
        <v>526</v>
      </c>
    </row>
    <row r="2" spans="1:11" ht="12.75" customHeight="1" x14ac:dyDescent="0.3">
      <c r="A2" s="266"/>
      <c r="B2" s="266"/>
      <c r="C2" s="266"/>
      <c r="D2" s="266"/>
    </row>
    <row r="3" spans="1:11" ht="51" customHeight="1" x14ac:dyDescent="0.25">
      <c r="A3" s="1226" t="s">
        <v>653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216" t="s">
        <v>550</v>
      </c>
      <c r="B13" s="1217"/>
      <c r="C13" s="1217"/>
      <c r="D13" s="1217"/>
      <c r="E13" s="246"/>
      <c r="F13" s="246"/>
      <c r="G13" s="246"/>
      <c r="H13" s="273"/>
    </row>
    <row r="14" spans="1:11" s="274" customFormat="1" ht="18.75" x14ac:dyDescent="0.3">
      <c r="A14" s="161">
        <v>1</v>
      </c>
      <c r="B14" s="116"/>
      <c r="C14" s="260"/>
      <c r="D14" s="521"/>
      <c r="E14" s="525"/>
      <c r="F14" s="220"/>
      <c r="G14" s="220">
        <f>D14-F14</f>
        <v>0</v>
      </c>
    </row>
    <row r="15" spans="1:11" s="274" customFormat="1" ht="18.75" hidden="1" x14ac:dyDescent="0.3">
      <c r="A15" s="161"/>
      <c r="B15" s="116"/>
      <c r="C15" s="260"/>
      <c r="D15" s="521"/>
      <c r="E15" s="525"/>
      <c r="F15" s="220"/>
      <c r="G15" s="220">
        <f t="shared" ref="G15:G29" si="0">D15-F15</f>
        <v>0</v>
      </c>
    </row>
    <row r="16" spans="1:11" s="274" customFormat="1" ht="18.75" hidden="1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hidden="1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hidden="1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hidden="1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74" customFormat="1" ht="18.75" hidden="1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274" customFormat="1" ht="18.75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23.25" customHeigh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82" customFormat="1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>
        <f t="shared" si="0"/>
        <v>0</v>
      </c>
    </row>
    <row r="30" spans="1:7" ht="18.75" x14ac:dyDescent="0.3">
      <c r="A30" s="161"/>
      <c r="B30" s="116"/>
      <c r="C30" s="260"/>
      <c r="D30" s="521"/>
      <c r="E30" s="525"/>
      <c r="F30" s="220"/>
      <c r="G30" s="220"/>
    </row>
    <row r="31" spans="1:7" ht="18.75" x14ac:dyDescent="0.3">
      <c r="A31" s="235"/>
      <c r="B31" s="193" t="s">
        <v>364</v>
      </c>
      <c r="C31" s="231" t="s">
        <v>374</v>
      </c>
      <c r="D31" s="517">
        <f>SUM(D14:D30)</f>
        <v>0</v>
      </c>
      <c r="E31" s="223" t="s">
        <v>438</v>
      </c>
      <c r="F31" s="223">
        <f>SUM(F14:F30)</f>
        <v>0</v>
      </c>
      <c r="G31" s="223">
        <f>SUM(G14:G30)</f>
        <v>0</v>
      </c>
    </row>
    <row r="32" spans="1:7" ht="18.75" x14ac:dyDescent="0.3">
      <c r="A32" s="1216" t="s">
        <v>551</v>
      </c>
      <c r="B32" s="1217"/>
      <c r="C32" s="1217"/>
      <c r="D32" s="1217"/>
      <c r="E32" s="178"/>
      <c r="F32" s="178"/>
      <c r="G32" s="178"/>
    </row>
    <row r="33" spans="1:7" ht="18.75" x14ac:dyDescent="0.3">
      <c r="A33" s="248">
        <v>1</v>
      </c>
      <c r="B33" s="247"/>
      <c r="C33" s="248">
        <v>1</v>
      </c>
      <c r="D33" s="516"/>
      <c r="E33" s="220"/>
      <c r="F33" s="220"/>
      <c r="G33" s="220">
        <f>D33-F33</f>
        <v>0</v>
      </c>
    </row>
    <row r="34" spans="1:7" ht="18.75" x14ac:dyDescent="0.3">
      <c r="A34" s="248"/>
      <c r="B34" s="247"/>
      <c r="C34" s="248"/>
      <c r="D34" s="516"/>
      <c r="E34" s="220"/>
      <c r="F34" s="220"/>
      <c r="G34" s="220">
        <f t="shared" ref="G34:G48" si="1">D34-F34</f>
        <v>0</v>
      </c>
    </row>
    <row r="35" spans="1:7" ht="18.75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7" ht="18.75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7" ht="18.75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7" ht="18.75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7" ht="18.75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7" ht="18.75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7" ht="18.75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7" ht="18.75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7" ht="18.75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7" ht="18.75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7" ht="18.75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7" ht="18.75" x14ac:dyDescent="0.3">
      <c r="A46" s="248"/>
      <c r="B46" s="247"/>
      <c r="C46" s="248"/>
      <c r="D46" s="516"/>
      <c r="E46" s="220"/>
      <c r="F46" s="220"/>
      <c r="G46" s="220">
        <f t="shared" si="1"/>
        <v>0</v>
      </c>
    </row>
    <row r="47" spans="1:7" ht="18.75" x14ac:dyDescent="0.3">
      <c r="A47" s="248"/>
      <c r="B47" s="247"/>
      <c r="C47" s="248"/>
      <c r="D47" s="516"/>
      <c r="E47" s="220"/>
      <c r="F47" s="220"/>
      <c r="G47" s="220">
        <f t="shared" si="1"/>
        <v>0</v>
      </c>
    </row>
    <row r="48" spans="1:7" ht="18.75" x14ac:dyDescent="0.3">
      <c r="A48" s="248"/>
      <c r="B48" s="247"/>
      <c r="C48" s="248"/>
      <c r="D48" s="516"/>
      <c r="E48" s="220"/>
      <c r="F48" s="220"/>
      <c r="G48" s="220">
        <f t="shared" si="1"/>
        <v>0</v>
      </c>
    </row>
    <row r="49" spans="1:7" ht="18.75" x14ac:dyDescent="0.3">
      <c r="A49" s="248"/>
      <c r="B49" s="247"/>
      <c r="C49" s="248"/>
      <c r="D49" s="516"/>
      <c r="E49" s="220"/>
      <c r="F49" s="220"/>
      <c r="G49" s="220"/>
    </row>
    <row r="50" spans="1:7" ht="18.75" x14ac:dyDescent="0.3">
      <c r="A50" s="235"/>
      <c r="B50" s="193" t="s">
        <v>364</v>
      </c>
      <c r="C50" s="231" t="s">
        <v>374</v>
      </c>
      <c r="D50" s="517">
        <f>SUM(D33:D49)</f>
        <v>0</v>
      </c>
      <c r="E50" s="223" t="s">
        <v>438</v>
      </c>
      <c r="F50" s="223">
        <f>SUM(F33:F49)</f>
        <v>0</v>
      </c>
      <c r="G50" s="223">
        <f>SUM(G33:G49)</f>
        <v>0</v>
      </c>
    </row>
    <row r="51" spans="1:7" ht="18.75" x14ac:dyDescent="0.3">
      <c r="A51" s="181"/>
      <c r="B51" s="181"/>
      <c r="C51" s="181"/>
      <c r="D51" s="181"/>
      <c r="E51" s="464" t="s">
        <v>552</v>
      </c>
      <c r="F51" s="465">
        <f>F31+F50</f>
        <v>0</v>
      </c>
      <c r="G51" s="465">
        <f>G31+G50</f>
        <v>0</v>
      </c>
    </row>
    <row r="52" spans="1:7" ht="18.75" x14ac:dyDescent="0.25">
      <c r="A52" s="97" t="s">
        <v>541</v>
      </c>
      <c r="B52" s="84"/>
      <c r="C52" s="378"/>
      <c r="D52" s="604" t="s">
        <v>694</v>
      </c>
      <c r="E52" s="84"/>
      <c r="F52" s="181"/>
      <c r="G52" s="84"/>
    </row>
    <row r="53" spans="1:7" x14ac:dyDescent="0.25">
      <c r="A53" s="181"/>
      <c r="B53" s="389"/>
      <c r="C53" s="391" t="s">
        <v>171</v>
      </c>
      <c r="D53" s="391" t="s">
        <v>172</v>
      </c>
      <c r="E53" s="389"/>
      <c r="F53" s="181"/>
      <c r="G53" s="389"/>
    </row>
    <row r="54" spans="1:7" x14ac:dyDescent="0.25">
      <c r="A54" s="389"/>
      <c r="B54" s="82"/>
      <c r="C54" s="82"/>
      <c r="D54" s="82"/>
      <c r="E54" s="82"/>
      <c r="F54" s="181"/>
      <c r="G54" s="82"/>
    </row>
    <row r="55" spans="1:7" ht="18.75" x14ac:dyDescent="0.25">
      <c r="A55" s="97" t="s">
        <v>173</v>
      </c>
      <c r="B55" s="84"/>
      <c r="C55" s="378"/>
      <c r="D55" s="714" t="s">
        <v>742</v>
      </c>
      <c r="E55" s="84"/>
      <c r="F55" s="181"/>
      <c r="G55" s="84"/>
    </row>
    <row r="56" spans="1:7" x14ac:dyDescent="0.25">
      <c r="A56" s="181"/>
      <c r="B56" s="389"/>
      <c r="C56" s="391" t="s">
        <v>171</v>
      </c>
      <c r="D56" s="391" t="s">
        <v>172</v>
      </c>
      <c r="E56" s="389"/>
      <c r="F56" s="181"/>
      <c r="G56" s="389"/>
    </row>
  </sheetData>
  <mergeCells count="8">
    <mergeCell ref="A32:D32"/>
    <mergeCell ref="A3:D3"/>
    <mergeCell ref="A9:A11"/>
    <mergeCell ref="B9:B11"/>
    <mergeCell ref="C9:C11"/>
    <mergeCell ref="D9:D11"/>
    <mergeCell ref="A13:D13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6"/>
  <sheetViews>
    <sheetView view="pageBreakPreview" topLeftCell="A10" zoomScale="55" zoomScaleSheetLayoutView="55" workbookViewId="0">
      <selection activeCell="A6" sqref="A6:XFD6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42.7109375" style="267" customWidth="1"/>
    <col min="5" max="5" width="28" style="267" customWidth="1"/>
    <col min="6" max="7" width="24.42578125" style="267" customWidth="1"/>
    <col min="8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42.7109375" style="267" customWidth="1"/>
    <col min="261" max="263" width="24.42578125" style="267" customWidth="1"/>
    <col min="264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42.7109375" style="267" customWidth="1"/>
    <col min="517" max="519" width="24.42578125" style="267" customWidth="1"/>
    <col min="520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42.7109375" style="267" customWidth="1"/>
    <col min="773" max="775" width="24.42578125" style="267" customWidth="1"/>
    <col min="776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42.7109375" style="267" customWidth="1"/>
    <col min="1029" max="1031" width="24.42578125" style="267" customWidth="1"/>
    <col min="1032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42.7109375" style="267" customWidth="1"/>
    <col min="1285" max="1287" width="24.42578125" style="267" customWidth="1"/>
    <col min="1288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42.7109375" style="267" customWidth="1"/>
    <col min="1541" max="1543" width="24.42578125" style="267" customWidth="1"/>
    <col min="1544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42.7109375" style="267" customWidth="1"/>
    <col min="1797" max="1799" width="24.42578125" style="267" customWidth="1"/>
    <col min="1800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42.7109375" style="267" customWidth="1"/>
    <col min="2053" max="2055" width="24.42578125" style="267" customWidth="1"/>
    <col min="2056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42.7109375" style="267" customWidth="1"/>
    <col min="2309" max="2311" width="24.42578125" style="267" customWidth="1"/>
    <col min="2312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42.7109375" style="267" customWidth="1"/>
    <col min="2565" max="2567" width="24.42578125" style="267" customWidth="1"/>
    <col min="2568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42.7109375" style="267" customWidth="1"/>
    <col min="2821" max="2823" width="24.42578125" style="267" customWidth="1"/>
    <col min="2824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42.7109375" style="267" customWidth="1"/>
    <col min="3077" max="3079" width="24.42578125" style="267" customWidth="1"/>
    <col min="3080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42.7109375" style="267" customWidth="1"/>
    <col min="3333" max="3335" width="24.42578125" style="267" customWidth="1"/>
    <col min="3336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42.7109375" style="267" customWidth="1"/>
    <col min="3589" max="3591" width="24.42578125" style="267" customWidth="1"/>
    <col min="3592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42.7109375" style="267" customWidth="1"/>
    <col min="3845" max="3847" width="24.42578125" style="267" customWidth="1"/>
    <col min="3848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42.7109375" style="267" customWidth="1"/>
    <col min="4101" max="4103" width="24.42578125" style="267" customWidth="1"/>
    <col min="4104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42.7109375" style="267" customWidth="1"/>
    <col min="4357" max="4359" width="24.42578125" style="267" customWidth="1"/>
    <col min="4360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42.7109375" style="267" customWidth="1"/>
    <col min="4613" max="4615" width="24.42578125" style="267" customWidth="1"/>
    <col min="4616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42.7109375" style="267" customWidth="1"/>
    <col min="4869" max="4871" width="24.42578125" style="267" customWidth="1"/>
    <col min="4872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42.7109375" style="267" customWidth="1"/>
    <col min="5125" max="5127" width="24.42578125" style="267" customWidth="1"/>
    <col min="5128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42.7109375" style="267" customWidth="1"/>
    <col min="5381" max="5383" width="24.42578125" style="267" customWidth="1"/>
    <col min="5384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42.7109375" style="267" customWidth="1"/>
    <col min="5637" max="5639" width="24.42578125" style="267" customWidth="1"/>
    <col min="5640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42.7109375" style="267" customWidth="1"/>
    <col min="5893" max="5895" width="24.42578125" style="267" customWidth="1"/>
    <col min="5896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42.7109375" style="267" customWidth="1"/>
    <col min="6149" max="6151" width="24.42578125" style="267" customWidth="1"/>
    <col min="6152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42.7109375" style="267" customWidth="1"/>
    <col min="6405" max="6407" width="24.42578125" style="267" customWidth="1"/>
    <col min="6408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42.7109375" style="267" customWidth="1"/>
    <col min="6661" max="6663" width="24.42578125" style="267" customWidth="1"/>
    <col min="6664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42.7109375" style="267" customWidth="1"/>
    <col min="6917" max="6919" width="24.42578125" style="267" customWidth="1"/>
    <col min="6920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42.7109375" style="267" customWidth="1"/>
    <col min="7173" max="7175" width="24.42578125" style="267" customWidth="1"/>
    <col min="7176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42.7109375" style="267" customWidth="1"/>
    <col min="7429" max="7431" width="24.42578125" style="267" customWidth="1"/>
    <col min="7432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42.7109375" style="267" customWidth="1"/>
    <col min="7685" max="7687" width="24.42578125" style="267" customWidth="1"/>
    <col min="7688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42.7109375" style="267" customWidth="1"/>
    <col min="7941" max="7943" width="24.42578125" style="267" customWidth="1"/>
    <col min="7944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42.7109375" style="267" customWidth="1"/>
    <col min="8197" max="8199" width="24.42578125" style="267" customWidth="1"/>
    <col min="8200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42.7109375" style="267" customWidth="1"/>
    <col min="8453" max="8455" width="24.42578125" style="267" customWidth="1"/>
    <col min="8456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42.7109375" style="267" customWidth="1"/>
    <col min="8709" max="8711" width="24.42578125" style="267" customWidth="1"/>
    <col min="8712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42.7109375" style="267" customWidth="1"/>
    <col min="8965" max="8967" width="24.42578125" style="267" customWidth="1"/>
    <col min="8968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42.7109375" style="267" customWidth="1"/>
    <col min="9221" max="9223" width="24.42578125" style="267" customWidth="1"/>
    <col min="9224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42.7109375" style="267" customWidth="1"/>
    <col min="9477" max="9479" width="24.42578125" style="267" customWidth="1"/>
    <col min="9480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42.7109375" style="267" customWidth="1"/>
    <col min="9733" max="9735" width="24.42578125" style="267" customWidth="1"/>
    <col min="9736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42.7109375" style="267" customWidth="1"/>
    <col min="9989" max="9991" width="24.42578125" style="267" customWidth="1"/>
    <col min="9992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42.7109375" style="267" customWidth="1"/>
    <col min="10245" max="10247" width="24.42578125" style="267" customWidth="1"/>
    <col min="10248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42.7109375" style="267" customWidth="1"/>
    <col min="10501" max="10503" width="24.42578125" style="267" customWidth="1"/>
    <col min="10504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42.7109375" style="267" customWidth="1"/>
    <col min="10757" max="10759" width="24.42578125" style="267" customWidth="1"/>
    <col min="10760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42.7109375" style="267" customWidth="1"/>
    <col min="11013" max="11015" width="24.42578125" style="267" customWidth="1"/>
    <col min="11016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42.7109375" style="267" customWidth="1"/>
    <col min="11269" max="11271" width="24.42578125" style="267" customWidth="1"/>
    <col min="11272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42.7109375" style="267" customWidth="1"/>
    <col min="11525" max="11527" width="24.42578125" style="267" customWidth="1"/>
    <col min="11528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42.7109375" style="267" customWidth="1"/>
    <col min="11781" max="11783" width="24.42578125" style="267" customWidth="1"/>
    <col min="11784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42.7109375" style="267" customWidth="1"/>
    <col min="12037" max="12039" width="24.42578125" style="267" customWidth="1"/>
    <col min="12040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42.7109375" style="267" customWidth="1"/>
    <col min="12293" max="12295" width="24.42578125" style="267" customWidth="1"/>
    <col min="12296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42.7109375" style="267" customWidth="1"/>
    <col min="12549" max="12551" width="24.42578125" style="267" customWidth="1"/>
    <col min="12552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42.7109375" style="267" customWidth="1"/>
    <col min="12805" max="12807" width="24.42578125" style="267" customWidth="1"/>
    <col min="12808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42.7109375" style="267" customWidth="1"/>
    <col min="13061" max="13063" width="24.42578125" style="267" customWidth="1"/>
    <col min="13064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42.7109375" style="267" customWidth="1"/>
    <col min="13317" max="13319" width="24.42578125" style="267" customWidth="1"/>
    <col min="13320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42.7109375" style="267" customWidth="1"/>
    <col min="13573" max="13575" width="24.42578125" style="267" customWidth="1"/>
    <col min="13576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42.7109375" style="267" customWidth="1"/>
    <col min="13829" max="13831" width="24.42578125" style="267" customWidth="1"/>
    <col min="13832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42.7109375" style="267" customWidth="1"/>
    <col min="14085" max="14087" width="24.42578125" style="267" customWidth="1"/>
    <col min="14088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42.7109375" style="267" customWidth="1"/>
    <col min="14341" max="14343" width="24.42578125" style="267" customWidth="1"/>
    <col min="14344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42.7109375" style="267" customWidth="1"/>
    <col min="14597" max="14599" width="24.42578125" style="267" customWidth="1"/>
    <col min="14600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42.7109375" style="267" customWidth="1"/>
    <col min="14853" max="14855" width="24.42578125" style="267" customWidth="1"/>
    <col min="14856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42.7109375" style="267" customWidth="1"/>
    <col min="15109" max="15111" width="24.42578125" style="267" customWidth="1"/>
    <col min="15112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42.7109375" style="267" customWidth="1"/>
    <col min="15365" max="15367" width="24.42578125" style="267" customWidth="1"/>
    <col min="15368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42.7109375" style="267" customWidth="1"/>
    <col min="15621" max="15623" width="24.42578125" style="267" customWidth="1"/>
    <col min="15624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42.7109375" style="267" customWidth="1"/>
    <col min="15877" max="15879" width="24.42578125" style="267" customWidth="1"/>
    <col min="15880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42.7109375" style="267" customWidth="1"/>
    <col min="16133" max="16135" width="24.42578125" style="267" customWidth="1"/>
    <col min="16136" max="16384" width="8.85546875" style="267"/>
  </cols>
  <sheetData>
    <row r="1" spans="1:11" ht="18.75" x14ac:dyDescent="0.3">
      <c r="A1" s="266"/>
      <c r="B1" s="266"/>
      <c r="C1" s="266"/>
      <c r="D1" s="372" t="s">
        <v>528</v>
      </c>
    </row>
    <row r="2" spans="1:11" ht="12.75" customHeight="1" x14ac:dyDescent="0.3">
      <c r="A2" s="266"/>
      <c r="B2" s="266"/>
      <c r="C2" s="266"/>
      <c r="D2" s="266"/>
    </row>
    <row r="3" spans="1:11" ht="29.25" customHeight="1" x14ac:dyDescent="0.25">
      <c r="A3" s="1226" t="s">
        <v>657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216" t="s">
        <v>550</v>
      </c>
      <c r="B13" s="1217"/>
      <c r="C13" s="1217"/>
      <c r="D13" s="1217"/>
      <c r="E13" s="246"/>
      <c r="F13" s="246"/>
      <c r="G13" s="246"/>
      <c r="H13" s="273"/>
    </row>
    <row r="14" spans="1:11" s="274" customFormat="1" ht="18.75" x14ac:dyDescent="0.3">
      <c r="A14" s="161">
        <v>1</v>
      </c>
      <c r="B14" s="116"/>
      <c r="C14" s="260"/>
      <c r="D14" s="521"/>
      <c r="E14" s="525"/>
      <c r="F14" s="220"/>
      <c r="G14" s="220">
        <f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ref="G15:G29" si="0">D15-F15</f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74" customFormat="1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274" customFormat="1" ht="18.75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23.25" customHeigh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82" customFormat="1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>
        <f t="shared" si="0"/>
        <v>0</v>
      </c>
    </row>
    <row r="30" spans="1:7" ht="18.75" x14ac:dyDescent="0.3">
      <c r="A30" s="161"/>
      <c r="B30" s="116"/>
      <c r="C30" s="260"/>
      <c r="D30" s="521"/>
      <c r="E30" s="525"/>
      <c r="F30" s="220"/>
      <c r="G30" s="220"/>
    </row>
    <row r="31" spans="1:7" ht="18.75" x14ac:dyDescent="0.3">
      <c r="A31" s="235"/>
      <c r="B31" s="193" t="s">
        <v>364</v>
      </c>
      <c r="C31" s="231" t="s">
        <v>374</v>
      </c>
      <c r="D31" s="517">
        <f>SUM(D14:D30)</f>
        <v>0</v>
      </c>
      <c r="E31" s="223" t="s">
        <v>438</v>
      </c>
      <c r="F31" s="223">
        <f>SUM(F14:F30)</f>
        <v>0</v>
      </c>
      <c r="G31" s="223">
        <f>SUM(G14:G30)</f>
        <v>0</v>
      </c>
    </row>
    <row r="32" spans="1:7" ht="18.75" x14ac:dyDescent="0.3">
      <c r="A32" s="1216" t="s">
        <v>551</v>
      </c>
      <c r="B32" s="1217"/>
      <c r="C32" s="1217"/>
      <c r="D32" s="1217"/>
      <c r="E32" s="178"/>
      <c r="F32" s="178"/>
      <c r="G32" s="178"/>
    </row>
    <row r="33" spans="1:7" ht="18.75" x14ac:dyDescent="0.3">
      <c r="A33" s="248">
        <v>1</v>
      </c>
      <c r="B33" s="247"/>
      <c r="C33" s="248">
        <v>1</v>
      </c>
      <c r="D33" s="516"/>
      <c r="E33" s="220"/>
      <c r="F33" s="220"/>
      <c r="G33" s="220">
        <f>D33-F33</f>
        <v>0</v>
      </c>
    </row>
    <row r="34" spans="1:7" ht="18.75" x14ac:dyDescent="0.3">
      <c r="A34" s="248"/>
      <c r="B34" s="247"/>
      <c r="C34" s="248"/>
      <c r="D34" s="516"/>
      <c r="E34" s="220"/>
      <c r="F34" s="220"/>
      <c r="G34" s="220">
        <f t="shared" ref="G34:G48" si="1">D34-F34</f>
        <v>0</v>
      </c>
    </row>
    <row r="35" spans="1:7" ht="18.75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7" ht="18.75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7" ht="18.75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7" ht="18.75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7" ht="18.75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7" ht="18.75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7" ht="18.75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7" ht="18.75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7" ht="18.75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7" ht="18.75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7" ht="18.75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7" ht="18.75" x14ac:dyDescent="0.3">
      <c r="A46" s="248"/>
      <c r="B46" s="247"/>
      <c r="C46" s="248"/>
      <c r="D46" s="516"/>
      <c r="E46" s="220"/>
      <c r="F46" s="220"/>
      <c r="G46" s="220">
        <f t="shared" si="1"/>
        <v>0</v>
      </c>
    </row>
    <row r="47" spans="1:7" ht="18.75" x14ac:dyDescent="0.3">
      <c r="A47" s="248"/>
      <c r="B47" s="247"/>
      <c r="C47" s="248"/>
      <c r="D47" s="516"/>
      <c r="E47" s="220"/>
      <c r="F47" s="220"/>
      <c r="G47" s="220">
        <f t="shared" si="1"/>
        <v>0</v>
      </c>
    </row>
    <row r="48" spans="1:7" ht="18.75" x14ac:dyDescent="0.3">
      <c r="A48" s="248"/>
      <c r="B48" s="247"/>
      <c r="C48" s="248"/>
      <c r="D48" s="516"/>
      <c r="E48" s="220"/>
      <c r="F48" s="220"/>
      <c r="G48" s="220">
        <f t="shared" si="1"/>
        <v>0</v>
      </c>
    </row>
    <row r="49" spans="1:7" ht="18.75" x14ac:dyDescent="0.3">
      <c r="A49" s="248"/>
      <c r="B49" s="247"/>
      <c r="C49" s="248"/>
      <c r="D49" s="516"/>
      <c r="E49" s="220"/>
      <c r="F49" s="220"/>
      <c r="G49" s="220"/>
    </row>
    <row r="50" spans="1:7" ht="18.75" x14ac:dyDescent="0.3">
      <c r="A50" s="235"/>
      <c r="B50" s="193" t="s">
        <v>364</v>
      </c>
      <c r="C50" s="231" t="s">
        <v>374</v>
      </c>
      <c r="D50" s="517">
        <f>SUM(D33:D49)</f>
        <v>0</v>
      </c>
      <c r="E50" s="223" t="s">
        <v>438</v>
      </c>
      <c r="F50" s="223">
        <f>SUM(F33:F49)</f>
        <v>0</v>
      </c>
      <c r="G50" s="223">
        <f>SUM(G33:G49)</f>
        <v>0</v>
      </c>
    </row>
    <row r="51" spans="1:7" ht="18.75" x14ac:dyDescent="0.3">
      <c r="A51" s="181"/>
      <c r="B51" s="181"/>
      <c r="C51" s="181"/>
      <c r="D51" s="181"/>
      <c r="E51" s="464" t="s">
        <v>552</v>
      </c>
      <c r="F51" s="465">
        <f>F31+F50</f>
        <v>0</v>
      </c>
      <c r="G51" s="465">
        <f>G31+G50</f>
        <v>0</v>
      </c>
    </row>
    <row r="52" spans="1:7" ht="18.75" x14ac:dyDescent="0.25">
      <c r="A52" s="97" t="s">
        <v>541</v>
      </c>
      <c r="B52" s="84"/>
      <c r="C52" s="378"/>
      <c r="D52" s="604" t="s">
        <v>694</v>
      </c>
      <c r="E52" s="84"/>
      <c r="F52" s="181"/>
      <c r="G52" s="84"/>
    </row>
    <row r="53" spans="1:7" x14ac:dyDescent="0.25">
      <c r="A53" s="181"/>
      <c r="B53" s="389"/>
      <c r="C53" s="391" t="s">
        <v>171</v>
      </c>
      <c r="D53" s="391" t="s">
        <v>172</v>
      </c>
      <c r="E53" s="389"/>
      <c r="F53" s="181"/>
      <c r="G53" s="389"/>
    </row>
    <row r="54" spans="1:7" x14ac:dyDescent="0.25">
      <c r="A54" s="389"/>
      <c r="B54" s="82"/>
      <c r="C54" s="82"/>
      <c r="D54" s="82"/>
      <c r="E54" s="82"/>
      <c r="F54" s="181"/>
      <c r="G54" s="82"/>
    </row>
    <row r="55" spans="1:7" ht="18.75" x14ac:dyDescent="0.25">
      <c r="A55" s="97" t="s">
        <v>173</v>
      </c>
      <c r="B55" s="84"/>
      <c r="C55" s="378"/>
      <c r="D55" s="714" t="s">
        <v>742</v>
      </c>
      <c r="E55" s="84"/>
      <c r="F55" s="181"/>
      <c r="G55" s="84"/>
    </row>
    <row r="56" spans="1:7" x14ac:dyDescent="0.25">
      <c r="A56" s="181"/>
      <c r="B56" s="389"/>
      <c r="C56" s="391" t="s">
        <v>171</v>
      </c>
      <c r="D56" s="391" t="s">
        <v>172</v>
      </c>
      <c r="E56" s="389"/>
      <c r="F56" s="181"/>
      <c r="G56" s="389"/>
    </row>
  </sheetData>
  <mergeCells count="8">
    <mergeCell ref="A32:D32"/>
    <mergeCell ref="A13:D13"/>
    <mergeCell ref="A3:D3"/>
    <mergeCell ref="A9:A11"/>
    <mergeCell ref="B9:B11"/>
    <mergeCell ref="C9:C11"/>
    <mergeCell ref="D9:D11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56"/>
  <sheetViews>
    <sheetView view="pageBreakPreview" topLeftCell="A3" zoomScale="70" zoomScaleSheetLayoutView="70" workbookViewId="0">
      <selection activeCell="C62" sqref="C62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42.7109375" style="267" customWidth="1"/>
    <col min="5" max="5" width="32" style="267" customWidth="1"/>
    <col min="6" max="7" width="24.42578125" style="267" customWidth="1"/>
    <col min="8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42.7109375" style="267" customWidth="1"/>
    <col min="261" max="263" width="24.42578125" style="267" customWidth="1"/>
    <col min="264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42.7109375" style="267" customWidth="1"/>
    <col min="517" max="519" width="24.42578125" style="267" customWidth="1"/>
    <col min="520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42.7109375" style="267" customWidth="1"/>
    <col min="773" max="775" width="24.42578125" style="267" customWidth="1"/>
    <col min="776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42.7109375" style="267" customWidth="1"/>
    <col min="1029" max="1031" width="24.42578125" style="267" customWidth="1"/>
    <col min="1032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42.7109375" style="267" customWidth="1"/>
    <col min="1285" max="1287" width="24.42578125" style="267" customWidth="1"/>
    <col min="1288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42.7109375" style="267" customWidth="1"/>
    <col min="1541" max="1543" width="24.42578125" style="267" customWidth="1"/>
    <col min="1544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42.7109375" style="267" customWidth="1"/>
    <col min="1797" max="1799" width="24.42578125" style="267" customWidth="1"/>
    <col min="1800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42.7109375" style="267" customWidth="1"/>
    <col min="2053" max="2055" width="24.42578125" style="267" customWidth="1"/>
    <col min="2056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42.7109375" style="267" customWidth="1"/>
    <col min="2309" max="2311" width="24.42578125" style="267" customWidth="1"/>
    <col min="2312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42.7109375" style="267" customWidth="1"/>
    <col min="2565" max="2567" width="24.42578125" style="267" customWidth="1"/>
    <col min="2568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42.7109375" style="267" customWidth="1"/>
    <col min="2821" max="2823" width="24.42578125" style="267" customWidth="1"/>
    <col min="2824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42.7109375" style="267" customWidth="1"/>
    <col min="3077" max="3079" width="24.42578125" style="267" customWidth="1"/>
    <col min="3080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42.7109375" style="267" customWidth="1"/>
    <col min="3333" max="3335" width="24.42578125" style="267" customWidth="1"/>
    <col min="3336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42.7109375" style="267" customWidth="1"/>
    <col min="3589" max="3591" width="24.42578125" style="267" customWidth="1"/>
    <col min="3592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42.7109375" style="267" customWidth="1"/>
    <col min="3845" max="3847" width="24.42578125" style="267" customWidth="1"/>
    <col min="3848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42.7109375" style="267" customWidth="1"/>
    <col min="4101" max="4103" width="24.42578125" style="267" customWidth="1"/>
    <col min="4104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42.7109375" style="267" customWidth="1"/>
    <col min="4357" max="4359" width="24.42578125" style="267" customWidth="1"/>
    <col min="4360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42.7109375" style="267" customWidth="1"/>
    <col min="4613" max="4615" width="24.42578125" style="267" customWidth="1"/>
    <col min="4616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42.7109375" style="267" customWidth="1"/>
    <col min="4869" max="4871" width="24.42578125" style="267" customWidth="1"/>
    <col min="4872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42.7109375" style="267" customWidth="1"/>
    <col min="5125" max="5127" width="24.42578125" style="267" customWidth="1"/>
    <col min="5128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42.7109375" style="267" customWidth="1"/>
    <col min="5381" max="5383" width="24.42578125" style="267" customWidth="1"/>
    <col min="5384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42.7109375" style="267" customWidth="1"/>
    <col min="5637" max="5639" width="24.42578125" style="267" customWidth="1"/>
    <col min="5640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42.7109375" style="267" customWidth="1"/>
    <col min="5893" max="5895" width="24.42578125" style="267" customWidth="1"/>
    <col min="5896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42.7109375" style="267" customWidth="1"/>
    <col min="6149" max="6151" width="24.42578125" style="267" customWidth="1"/>
    <col min="6152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42.7109375" style="267" customWidth="1"/>
    <col min="6405" max="6407" width="24.42578125" style="267" customWidth="1"/>
    <col min="6408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42.7109375" style="267" customWidth="1"/>
    <col min="6661" max="6663" width="24.42578125" style="267" customWidth="1"/>
    <col min="6664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42.7109375" style="267" customWidth="1"/>
    <col min="6917" max="6919" width="24.42578125" style="267" customWidth="1"/>
    <col min="6920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42.7109375" style="267" customWidth="1"/>
    <col min="7173" max="7175" width="24.42578125" style="267" customWidth="1"/>
    <col min="7176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42.7109375" style="267" customWidth="1"/>
    <col min="7429" max="7431" width="24.42578125" style="267" customWidth="1"/>
    <col min="7432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42.7109375" style="267" customWidth="1"/>
    <col min="7685" max="7687" width="24.42578125" style="267" customWidth="1"/>
    <col min="7688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42.7109375" style="267" customWidth="1"/>
    <col min="7941" max="7943" width="24.42578125" style="267" customWidth="1"/>
    <col min="7944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42.7109375" style="267" customWidth="1"/>
    <col min="8197" max="8199" width="24.42578125" style="267" customWidth="1"/>
    <col min="8200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42.7109375" style="267" customWidth="1"/>
    <col min="8453" max="8455" width="24.42578125" style="267" customWidth="1"/>
    <col min="8456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42.7109375" style="267" customWidth="1"/>
    <col min="8709" max="8711" width="24.42578125" style="267" customWidth="1"/>
    <col min="8712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42.7109375" style="267" customWidth="1"/>
    <col min="8965" max="8967" width="24.42578125" style="267" customWidth="1"/>
    <col min="8968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42.7109375" style="267" customWidth="1"/>
    <col min="9221" max="9223" width="24.42578125" style="267" customWidth="1"/>
    <col min="9224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42.7109375" style="267" customWidth="1"/>
    <col min="9477" max="9479" width="24.42578125" style="267" customWidth="1"/>
    <col min="9480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42.7109375" style="267" customWidth="1"/>
    <col min="9733" max="9735" width="24.42578125" style="267" customWidth="1"/>
    <col min="9736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42.7109375" style="267" customWidth="1"/>
    <col min="9989" max="9991" width="24.42578125" style="267" customWidth="1"/>
    <col min="9992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42.7109375" style="267" customWidth="1"/>
    <col min="10245" max="10247" width="24.42578125" style="267" customWidth="1"/>
    <col min="10248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42.7109375" style="267" customWidth="1"/>
    <col min="10501" max="10503" width="24.42578125" style="267" customWidth="1"/>
    <col min="10504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42.7109375" style="267" customWidth="1"/>
    <col min="10757" max="10759" width="24.42578125" style="267" customWidth="1"/>
    <col min="10760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42.7109375" style="267" customWidth="1"/>
    <col min="11013" max="11015" width="24.42578125" style="267" customWidth="1"/>
    <col min="11016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42.7109375" style="267" customWidth="1"/>
    <col min="11269" max="11271" width="24.42578125" style="267" customWidth="1"/>
    <col min="11272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42.7109375" style="267" customWidth="1"/>
    <col min="11525" max="11527" width="24.42578125" style="267" customWidth="1"/>
    <col min="11528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42.7109375" style="267" customWidth="1"/>
    <col min="11781" max="11783" width="24.42578125" style="267" customWidth="1"/>
    <col min="11784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42.7109375" style="267" customWidth="1"/>
    <col min="12037" max="12039" width="24.42578125" style="267" customWidth="1"/>
    <col min="12040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42.7109375" style="267" customWidth="1"/>
    <col min="12293" max="12295" width="24.42578125" style="267" customWidth="1"/>
    <col min="12296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42.7109375" style="267" customWidth="1"/>
    <col min="12549" max="12551" width="24.42578125" style="267" customWidth="1"/>
    <col min="12552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42.7109375" style="267" customWidth="1"/>
    <col min="12805" max="12807" width="24.42578125" style="267" customWidth="1"/>
    <col min="12808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42.7109375" style="267" customWidth="1"/>
    <col min="13061" max="13063" width="24.42578125" style="267" customWidth="1"/>
    <col min="13064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42.7109375" style="267" customWidth="1"/>
    <col min="13317" max="13319" width="24.42578125" style="267" customWidth="1"/>
    <col min="13320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42.7109375" style="267" customWidth="1"/>
    <col min="13573" max="13575" width="24.42578125" style="267" customWidth="1"/>
    <col min="13576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42.7109375" style="267" customWidth="1"/>
    <col min="13829" max="13831" width="24.42578125" style="267" customWidth="1"/>
    <col min="13832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42.7109375" style="267" customWidth="1"/>
    <col min="14085" max="14087" width="24.42578125" style="267" customWidth="1"/>
    <col min="14088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42.7109375" style="267" customWidth="1"/>
    <col min="14341" max="14343" width="24.42578125" style="267" customWidth="1"/>
    <col min="14344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42.7109375" style="267" customWidth="1"/>
    <col min="14597" max="14599" width="24.42578125" style="267" customWidth="1"/>
    <col min="14600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42.7109375" style="267" customWidth="1"/>
    <col min="14853" max="14855" width="24.42578125" style="267" customWidth="1"/>
    <col min="14856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42.7109375" style="267" customWidth="1"/>
    <col min="15109" max="15111" width="24.42578125" style="267" customWidth="1"/>
    <col min="15112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42.7109375" style="267" customWidth="1"/>
    <col min="15365" max="15367" width="24.42578125" style="267" customWidth="1"/>
    <col min="15368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42.7109375" style="267" customWidth="1"/>
    <col min="15621" max="15623" width="24.42578125" style="267" customWidth="1"/>
    <col min="15624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42.7109375" style="267" customWidth="1"/>
    <col min="15877" max="15879" width="24.42578125" style="267" customWidth="1"/>
    <col min="15880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42.7109375" style="267" customWidth="1"/>
    <col min="16133" max="16135" width="24.42578125" style="267" customWidth="1"/>
    <col min="16136" max="16384" width="8.85546875" style="267"/>
  </cols>
  <sheetData>
    <row r="1" spans="1:11" ht="18.75" x14ac:dyDescent="0.3">
      <c r="A1" s="266"/>
      <c r="B1" s="266"/>
      <c r="C1" s="266"/>
      <c r="D1" s="372" t="s">
        <v>529</v>
      </c>
    </row>
    <row r="2" spans="1:11" ht="12.75" customHeight="1" x14ac:dyDescent="0.3">
      <c r="A2" s="266"/>
      <c r="B2" s="266"/>
      <c r="C2" s="266"/>
      <c r="D2" s="266"/>
    </row>
    <row r="3" spans="1:11" ht="29.25" customHeight="1" x14ac:dyDescent="0.25">
      <c r="A3" s="1226" t="s">
        <v>658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22"/>
      <c r="C11" s="1222"/>
      <c r="D11" s="1222"/>
    </row>
    <row r="12" spans="1:11" s="269" customFormat="1" ht="18.75" x14ac:dyDescent="0.3">
      <c r="A12" s="243">
        <v>1</v>
      </c>
      <c r="B12" s="243">
        <v>2</v>
      </c>
      <c r="C12" s="244">
        <v>3</v>
      </c>
      <c r="D12" s="245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216" t="s">
        <v>550</v>
      </c>
      <c r="B13" s="1217"/>
      <c r="C13" s="1217"/>
      <c r="D13" s="1217"/>
      <c r="E13" s="246"/>
      <c r="F13" s="246"/>
      <c r="G13" s="246"/>
      <c r="H13" s="273"/>
    </row>
    <row r="14" spans="1:11" s="274" customFormat="1" ht="18.75" x14ac:dyDescent="0.3">
      <c r="A14" s="161">
        <v>1</v>
      </c>
      <c r="B14" s="116"/>
      <c r="C14" s="260"/>
      <c r="D14" s="521"/>
      <c r="E14" s="525"/>
      <c r="F14" s="220"/>
      <c r="G14" s="220">
        <f>D14-F14</f>
        <v>0</v>
      </c>
    </row>
    <row r="15" spans="1:11" s="274" customFormat="1" ht="18.75" x14ac:dyDescent="0.3">
      <c r="A15" s="161"/>
      <c r="B15" s="116" t="s">
        <v>892</v>
      </c>
      <c r="C15" s="260" t="s">
        <v>883</v>
      </c>
      <c r="D15" s="520">
        <v>3099.7</v>
      </c>
      <c r="E15" s="525"/>
      <c r="F15" s="220"/>
      <c r="G15" s="220">
        <f t="shared" ref="G15:G29" si="0">D15-F15</f>
        <v>3099.7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hidden="1" x14ac:dyDescent="0.3">
      <c r="A18" s="161"/>
      <c r="B18" s="116"/>
      <c r="C18" s="260"/>
      <c r="D18" s="521"/>
      <c r="E18" s="525"/>
      <c r="F18" s="220"/>
      <c r="G18" s="220">
        <f t="shared" si="0"/>
        <v>0</v>
      </c>
    </row>
    <row r="19" spans="1:7" s="274" customFormat="1" ht="18.75" hidden="1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s="274" customFormat="1" ht="18.75" hidden="1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ht="18.75" hidden="1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hidden="1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274" customFormat="1" ht="18.75" hidden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23.25" hidden="1" customHeight="1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hidden="1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hidden="1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hidden="1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s="82" customFormat="1" ht="18.75" hidden="1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hidden="1" x14ac:dyDescent="0.3">
      <c r="A29" s="161"/>
      <c r="B29" s="116"/>
      <c r="C29" s="260"/>
      <c r="D29" s="521"/>
      <c r="E29" s="525"/>
      <c r="F29" s="220"/>
      <c r="G29" s="220">
        <f t="shared" si="0"/>
        <v>0</v>
      </c>
    </row>
    <row r="30" spans="1:7" ht="18.75" x14ac:dyDescent="0.3">
      <c r="A30" s="161"/>
      <c r="B30" s="116"/>
      <c r="C30" s="260"/>
      <c r="D30" s="521"/>
      <c r="E30" s="525"/>
      <c r="F30" s="220"/>
      <c r="G30" s="220"/>
    </row>
    <row r="31" spans="1:7" ht="18.75" x14ac:dyDescent="0.3">
      <c r="A31" s="235"/>
      <c r="B31" s="193" t="s">
        <v>364</v>
      </c>
      <c r="C31" s="231" t="s">
        <v>374</v>
      </c>
      <c r="D31" s="517">
        <f>SUM(D14:D30)</f>
        <v>3099.7</v>
      </c>
      <c r="E31" s="223" t="s">
        <v>438</v>
      </c>
      <c r="F31" s="223">
        <f>SUM(F14:F30)</f>
        <v>0</v>
      </c>
      <c r="G31" s="223">
        <f>SUM(G14:G30)</f>
        <v>3099.7</v>
      </c>
    </row>
    <row r="32" spans="1:7" ht="18.75" hidden="1" x14ac:dyDescent="0.3">
      <c r="A32" s="1216" t="s">
        <v>551</v>
      </c>
      <c r="B32" s="1217"/>
      <c r="C32" s="1217"/>
      <c r="D32" s="1217"/>
      <c r="E32" s="178"/>
      <c r="F32" s="178"/>
      <c r="G32" s="178"/>
    </row>
    <row r="33" spans="1:7" ht="18.75" hidden="1" x14ac:dyDescent="0.3">
      <c r="A33" s="248">
        <v>1</v>
      </c>
      <c r="B33" s="247"/>
      <c r="C33" s="248">
        <v>1</v>
      </c>
      <c r="D33" s="516"/>
      <c r="E33" s="220"/>
      <c r="F33" s="220"/>
      <c r="G33" s="220">
        <f>D33-F33</f>
        <v>0</v>
      </c>
    </row>
    <row r="34" spans="1:7" ht="18.75" hidden="1" x14ac:dyDescent="0.3">
      <c r="A34" s="248"/>
      <c r="B34" s="247"/>
      <c r="C34" s="248"/>
      <c r="D34" s="516"/>
      <c r="E34" s="220"/>
      <c r="F34" s="220"/>
      <c r="G34" s="220">
        <f t="shared" ref="G34:G48" si="1">D34-F34</f>
        <v>0</v>
      </c>
    </row>
    <row r="35" spans="1:7" ht="18.75" hidden="1" x14ac:dyDescent="0.3">
      <c r="A35" s="248"/>
      <c r="B35" s="247"/>
      <c r="C35" s="248"/>
      <c r="D35" s="516"/>
      <c r="E35" s="220"/>
      <c r="F35" s="220"/>
      <c r="G35" s="220">
        <f t="shared" si="1"/>
        <v>0</v>
      </c>
    </row>
    <row r="36" spans="1:7" ht="18.75" hidden="1" x14ac:dyDescent="0.3">
      <c r="A36" s="248"/>
      <c r="B36" s="247"/>
      <c r="C36" s="248"/>
      <c r="D36" s="516"/>
      <c r="E36" s="220"/>
      <c r="F36" s="220"/>
      <c r="G36" s="220">
        <f t="shared" si="1"/>
        <v>0</v>
      </c>
    </row>
    <row r="37" spans="1:7" ht="18.75" hidden="1" x14ac:dyDescent="0.3">
      <c r="A37" s="248"/>
      <c r="B37" s="247"/>
      <c r="C37" s="248"/>
      <c r="D37" s="516"/>
      <c r="E37" s="220"/>
      <c r="F37" s="220"/>
      <c r="G37" s="220">
        <f t="shared" si="1"/>
        <v>0</v>
      </c>
    </row>
    <row r="38" spans="1:7" ht="18.75" hidden="1" x14ac:dyDescent="0.3">
      <c r="A38" s="248"/>
      <c r="B38" s="247"/>
      <c r="C38" s="248"/>
      <c r="D38" s="516"/>
      <c r="E38" s="220"/>
      <c r="F38" s="220"/>
      <c r="G38" s="220">
        <f t="shared" si="1"/>
        <v>0</v>
      </c>
    </row>
    <row r="39" spans="1:7" ht="18.75" hidden="1" x14ac:dyDescent="0.3">
      <c r="A39" s="248"/>
      <c r="B39" s="247"/>
      <c r="C39" s="248"/>
      <c r="D39" s="516"/>
      <c r="E39" s="220"/>
      <c r="F39" s="220"/>
      <c r="G39" s="220">
        <f t="shared" si="1"/>
        <v>0</v>
      </c>
    </row>
    <row r="40" spans="1:7" ht="18.75" hidden="1" x14ac:dyDescent="0.3">
      <c r="A40" s="248"/>
      <c r="B40" s="247"/>
      <c r="C40" s="248"/>
      <c r="D40" s="516"/>
      <c r="E40" s="220"/>
      <c r="F40" s="220"/>
      <c r="G40" s="220">
        <f t="shared" si="1"/>
        <v>0</v>
      </c>
    </row>
    <row r="41" spans="1:7" ht="18.75" hidden="1" x14ac:dyDescent="0.3">
      <c r="A41" s="248"/>
      <c r="B41" s="247"/>
      <c r="C41" s="248"/>
      <c r="D41" s="516"/>
      <c r="E41" s="220"/>
      <c r="F41" s="220"/>
      <c r="G41" s="220">
        <f t="shared" si="1"/>
        <v>0</v>
      </c>
    </row>
    <row r="42" spans="1:7" ht="18.75" hidden="1" x14ac:dyDescent="0.3">
      <c r="A42" s="248"/>
      <c r="B42" s="247"/>
      <c r="C42" s="248"/>
      <c r="D42" s="516"/>
      <c r="E42" s="220"/>
      <c r="F42" s="220"/>
      <c r="G42" s="220">
        <f t="shared" si="1"/>
        <v>0</v>
      </c>
    </row>
    <row r="43" spans="1:7" ht="18.75" hidden="1" x14ac:dyDescent="0.3">
      <c r="A43" s="248"/>
      <c r="B43" s="247"/>
      <c r="C43" s="248"/>
      <c r="D43" s="516"/>
      <c r="E43" s="220"/>
      <c r="F43" s="220"/>
      <c r="G43" s="220">
        <f t="shared" si="1"/>
        <v>0</v>
      </c>
    </row>
    <row r="44" spans="1:7" ht="18.75" hidden="1" x14ac:dyDescent="0.3">
      <c r="A44" s="248"/>
      <c r="B44" s="247"/>
      <c r="C44" s="248"/>
      <c r="D44" s="516"/>
      <c r="E44" s="220"/>
      <c r="F44" s="220"/>
      <c r="G44" s="220">
        <f t="shared" si="1"/>
        <v>0</v>
      </c>
    </row>
    <row r="45" spans="1:7" ht="18.75" hidden="1" x14ac:dyDescent="0.3">
      <c r="A45" s="248"/>
      <c r="B45" s="247"/>
      <c r="C45" s="248"/>
      <c r="D45" s="516"/>
      <c r="E45" s="220"/>
      <c r="F45" s="220"/>
      <c r="G45" s="220">
        <f t="shared" si="1"/>
        <v>0</v>
      </c>
    </row>
    <row r="46" spans="1:7" ht="18.75" hidden="1" x14ac:dyDescent="0.3">
      <c r="A46" s="248"/>
      <c r="B46" s="247"/>
      <c r="C46" s="248"/>
      <c r="D46" s="516"/>
      <c r="E46" s="220"/>
      <c r="F46" s="220"/>
      <c r="G46" s="220">
        <f t="shared" si="1"/>
        <v>0</v>
      </c>
    </row>
    <row r="47" spans="1:7" ht="18.75" hidden="1" x14ac:dyDescent="0.3">
      <c r="A47" s="248"/>
      <c r="B47" s="247"/>
      <c r="C47" s="248"/>
      <c r="D47" s="516"/>
      <c r="E47" s="220"/>
      <c r="F47" s="220"/>
      <c r="G47" s="220">
        <f t="shared" si="1"/>
        <v>0</v>
      </c>
    </row>
    <row r="48" spans="1:7" ht="18.75" hidden="1" x14ac:dyDescent="0.3">
      <c r="A48" s="248"/>
      <c r="B48" s="247"/>
      <c r="C48" s="248"/>
      <c r="D48" s="516"/>
      <c r="E48" s="220"/>
      <c r="F48" s="220"/>
      <c r="G48" s="220">
        <f t="shared" si="1"/>
        <v>0</v>
      </c>
    </row>
    <row r="49" spans="1:7" ht="18.75" hidden="1" x14ac:dyDescent="0.3">
      <c r="A49" s="248"/>
      <c r="B49" s="247"/>
      <c r="C49" s="248"/>
      <c r="D49" s="516"/>
      <c r="E49" s="220"/>
      <c r="F49" s="220"/>
      <c r="G49" s="220"/>
    </row>
    <row r="50" spans="1:7" ht="18.75" hidden="1" x14ac:dyDescent="0.3">
      <c r="A50" s="235"/>
      <c r="B50" s="193" t="s">
        <v>364</v>
      </c>
      <c r="C50" s="231" t="s">
        <v>374</v>
      </c>
      <c r="D50" s="517">
        <f>SUM(D33:D49)</f>
        <v>0</v>
      </c>
      <c r="E50" s="223" t="s">
        <v>438</v>
      </c>
      <c r="F50" s="223">
        <f>SUM(F33:F49)</f>
        <v>0</v>
      </c>
      <c r="G50" s="223">
        <f>SUM(G33:G49)</f>
        <v>0</v>
      </c>
    </row>
    <row r="51" spans="1:7" ht="18.75" x14ac:dyDescent="0.3">
      <c r="A51" s="181"/>
      <c r="B51" s="181"/>
      <c r="C51" s="181"/>
      <c r="D51" s="181"/>
      <c r="E51" s="464" t="s">
        <v>552</v>
      </c>
      <c r="F51" s="465">
        <f>F31+F50</f>
        <v>0</v>
      </c>
      <c r="G51" s="465">
        <f>G31+G50</f>
        <v>3099.7</v>
      </c>
    </row>
    <row r="52" spans="1:7" ht="18.75" x14ac:dyDescent="0.25">
      <c r="A52" s="97" t="s">
        <v>541</v>
      </c>
      <c r="B52" s="84"/>
      <c r="C52" s="378"/>
      <c r="D52" s="604" t="s">
        <v>694</v>
      </c>
      <c r="E52" s="84"/>
      <c r="F52" s="181"/>
      <c r="G52" s="84"/>
    </row>
    <row r="53" spans="1:7" x14ac:dyDescent="0.25">
      <c r="A53" s="181"/>
      <c r="B53" s="389"/>
      <c r="C53" s="391" t="s">
        <v>171</v>
      </c>
      <c r="D53" s="391" t="s">
        <v>172</v>
      </c>
      <c r="E53" s="389"/>
      <c r="F53" s="181"/>
      <c r="G53" s="389"/>
    </row>
    <row r="54" spans="1:7" x14ac:dyDescent="0.25">
      <c r="A54" s="389"/>
      <c r="B54" s="82"/>
      <c r="C54" s="82"/>
      <c r="D54" s="82"/>
      <c r="E54" s="82"/>
      <c r="F54" s="181"/>
      <c r="G54" s="82"/>
    </row>
    <row r="55" spans="1:7" ht="18.75" x14ac:dyDescent="0.25">
      <c r="A55" s="97" t="s">
        <v>173</v>
      </c>
      <c r="B55" s="84"/>
      <c r="C55" s="378"/>
      <c r="D55" s="714" t="s">
        <v>742</v>
      </c>
      <c r="E55" s="84"/>
      <c r="F55" s="181"/>
      <c r="G55" s="84"/>
    </row>
    <row r="56" spans="1:7" x14ac:dyDescent="0.25">
      <c r="A56" s="181"/>
      <c r="B56" s="389"/>
      <c r="C56" s="391" t="s">
        <v>171</v>
      </c>
      <c r="D56" s="391" t="s">
        <v>172</v>
      </c>
      <c r="E56" s="389"/>
      <c r="F56" s="181"/>
      <c r="G56" s="389"/>
    </row>
  </sheetData>
  <mergeCells count="8">
    <mergeCell ref="A32:D32"/>
    <mergeCell ref="A13:D13"/>
    <mergeCell ref="A3:D3"/>
    <mergeCell ref="A9:A11"/>
    <mergeCell ref="B9:B11"/>
    <mergeCell ref="C9:C11"/>
    <mergeCell ref="D9:D11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56"/>
  <sheetViews>
    <sheetView view="pageBreakPreview" zoomScale="70" zoomScaleSheetLayoutView="70" workbookViewId="0">
      <selection activeCell="A6" sqref="A6:XFD6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6.28515625" style="267" customWidth="1"/>
    <col min="6" max="6" width="30.7109375" style="267" customWidth="1"/>
    <col min="7" max="8" width="24.42578125" style="267" customWidth="1"/>
    <col min="9" max="9" width="17.8554687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6.28515625" style="267" customWidth="1"/>
    <col min="262" max="264" width="24.42578125" style="267" customWidth="1"/>
    <col min="265" max="265" width="17.8554687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6.28515625" style="267" customWidth="1"/>
    <col min="518" max="520" width="24.42578125" style="267" customWidth="1"/>
    <col min="521" max="521" width="17.8554687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6.28515625" style="267" customWidth="1"/>
    <col min="774" max="776" width="24.42578125" style="267" customWidth="1"/>
    <col min="777" max="777" width="17.8554687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6.28515625" style="267" customWidth="1"/>
    <col min="1030" max="1032" width="24.42578125" style="267" customWidth="1"/>
    <col min="1033" max="1033" width="17.8554687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6.28515625" style="267" customWidth="1"/>
    <col min="1286" max="1288" width="24.42578125" style="267" customWidth="1"/>
    <col min="1289" max="1289" width="17.8554687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6.28515625" style="267" customWidth="1"/>
    <col min="1542" max="1544" width="24.42578125" style="267" customWidth="1"/>
    <col min="1545" max="1545" width="17.8554687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6.28515625" style="267" customWidth="1"/>
    <col min="1798" max="1800" width="24.42578125" style="267" customWidth="1"/>
    <col min="1801" max="1801" width="17.8554687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6.28515625" style="267" customWidth="1"/>
    <col min="2054" max="2056" width="24.42578125" style="267" customWidth="1"/>
    <col min="2057" max="2057" width="17.8554687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6.28515625" style="267" customWidth="1"/>
    <col min="2310" max="2312" width="24.42578125" style="267" customWidth="1"/>
    <col min="2313" max="2313" width="17.8554687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6.28515625" style="267" customWidth="1"/>
    <col min="2566" max="2568" width="24.42578125" style="267" customWidth="1"/>
    <col min="2569" max="2569" width="17.8554687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6.28515625" style="267" customWidth="1"/>
    <col min="2822" max="2824" width="24.42578125" style="267" customWidth="1"/>
    <col min="2825" max="2825" width="17.8554687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6.28515625" style="267" customWidth="1"/>
    <col min="3078" max="3080" width="24.42578125" style="267" customWidth="1"/>
    <col min="3081" max="3081" width="17.8554687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6.28515625" style="267" customWidth="1"/>
    <col min="3334" max="3336" width="24.42578125" style="267" customWidth="1"/>
    <col min="3337" max="3337" width="17.8554687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6.28515625" style="267" customWidth="1"/>
    <col min="3590" max="3592" width="24.42578125" style="267" customWidth="1"/>
    <col min="3593" max="3593" width="17.8554687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6.28515625" style="267" customWidth="1"/>
    <col min="3846" max="3848" width="24.42578125" style="267" customWidth="1"/>
    <col min="3849" max="3849" width="17.8554687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6.28515625" style="267" customWidth="1"/>
    <col min="4102" max="4104" width="24.42578125" style="267" customWidth="1"/>
    <col min="4105" max="4105" width="17.8554687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6.28515625" style="267" customWidth="1"/>
    <col min="4358" max="4360" width="24.42578125" style="267" customWidth="1"/>
    <col min="4361" max="4361" width="17.8554687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6.28515625" style="267" customWidth="1"/>
    <col min="4614" max="4616" width="24.42578125" style="267" customWidth="1"/>
    <col min="4617" max="4617" width="17.8554687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6.28515625" style="267" customWidth="1"/>
    <col min="4870" max="4872" width="24.42578125" style="267" customWidth="1"/>
    <col min="4873" max="4873" width="17.8554687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6.28515625" style="267" customWidth="1"/>
    <col min="5126" max="5128" width="24.42578125" style="267" customWidth="1"/>
    <col min="5129" max="5129" width="17.8554687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6.28515625" style="267" customWidth="1"/>
    <col min="5382" max="5384" width="24.42578125" style="267" customWidth="1"/>
    <col min="5385" max="5385" width="17.8554687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6.28515625" style="267" customWidth="1"/>
    <col min="5638" max="5640" width="24.42578125" style="267" customWidth="1"/>
    <col min="5641" max="5641" width="17.8554687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6.28515625" style="267" customWidth="1"/>
    <col min="5894" max="5896" width="24.42578125" style="267" customWidth="1"/>
    <col min="5897" max="5897" width="17.8554687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6.28515625" style="267" customWidth="1"/>
    <col min="6150" max="6152" width="24.42578125" style="267" customWidth="1"/>
    <col min="6153" max="6153" width="17.8554687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6.28515625" style="267" customWidth="1"/>
    <col min="6406" max="6408" width="24.42578125" style="267" customWidth="1"/>
    <col min="6409" max="6409" width="17.8554687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6.28515625" style="267" customWidth="1"/>
    <col min="6662" max="6664" width="24.42578125" style="267" customWidth="1"/>
    <col min="6665" max="6665" width="17.8554687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6.28515625" style="267" customWidth="1"/>
    <col min="6918" max="6920" width="24.42578125" style="267" customWidth="1"/>
    <col min="6921" max="6921" width="17.8554687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6.28515625" style="267" customWidth="1"/>
    <col min="7174" max="7176" width="24.42578125" style="267" customWidth="1"/>
    <col min="7177" max="7177" width="17.8554687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6.28515625" style="267" customWidth="1"/>
    <col min="7430" max="7432" width="24.42578125" style="267" customWidth="1"/>
    <col min="7433" max="7433" width="17.8554687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6.28515625" style="267" customWidth="1"/>
    <col min="7686" max="7688" width="24.42578125" style="267" customWidth="1"/>
    <col min="7689" max="7689" width="17.8554687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6.28515625" style="267" customWidth="1"/>
    <col min="7942" max="7944" width="24.42578125" style="267" customWidth="1"/>
    <col min="7945" max="7945" width="17.8554687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6.28515625" style="267" customWidth="1"/>
    <col min="8198" max="8200" width="24.42578125" style="267" customWidth="1"/>
    <col min="8201" max="8201" width="17.8554687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6.28515625" style="267" customWidth="1"/>
    <col min="8454" max="8456" width="24.42578125" style="267" customWidth="1"/>
    <col min="8457" max="8457" width="17.8554687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6.28515625" style="267" customWidth="1"/>
    <col min="8710" max="8712" width="24.42578125" style="267" customWidth="1"/>
    <col min="8713" max="8713" width="17.8554687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6.28515625" style="267" customWidth="1"/>
    <col min="8966" max="8968" width="24.42578125" style="267" customWidth="1"/>
    <col min="8969" max="8969" width="17.8554687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6.28515625" style="267" customWidth="1"/>
    <col min="9222" max="9224" width="24.42578125" style="267" customWidth="1"/>
    <col min="9225" max="9225" width="17.8554687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6.28515625" style="267" customWidth="1"/>
    <col min="9478" max="9480" width="24.42578125" style="267" customWidth="1"/>
    <col min="9481" max="9481" width="17.8554687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6.28515625" style="267" customWidth="1"/>
    <col min="9734" max="9736" width="24.42578125" style="267" customWidth="1"/>
    <col min="9737" max="9737" width="17.8554687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6.28515625" style="267" customWidth="1"/>
    <col min="9990" max="9992" width="24.42578125" style="267" customWidth="1"/>
    <col min="9993" max="9993" width="17.8554687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6.28515625" style="267" customWidth="1"/>
    <col min="10246" max="10248" width="24.42578125" style="267" customWidth="1"/>
    <col min="10249" max="10249" width="17.8554687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6.28515625" style="267" customWidth="1"/>
    <col min="10502" max="10504" width="24.42578125" style="267" customWidth="1"/>
    <col min="10505" max="10505" width="17.8554687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6.28515625" style="267" customWidth="1"/>
    <col min="10758" max="10760" width="24.42578125" style="267" customWidth="1"/>
    <col min="10761" max="10761" width="17.8554687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6.28515625" style="267" customWidth="1"/>
    <col min="11014" max="11016" width="24.42578125" style="267" customWidth="1"/>
    <col min="11017" max="11017" width="17.8554687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6.28515625" style="267" customWidth="1"/>
    <col min="11270" max="11272" width="24.42578125" style="267" customWidth="1"/>
    <col min="11273" max="11273" width="17.8554687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6.28515625" style="267" customWidth="1"/>
    <col min="11526" max="11528" width="24.42578125" style="267" customWidth="1"/>
    <col min="11529" max="11529" width="17.8554687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6.28515625" style="267" customWidth="1"/>
    <col min="11782" max="11784" width="24.42578125" style="267" customWidth="1"/>
    <col min="11785" max="11785" width="17.8554687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6.28515625" style="267" customWidth="1"/>
    <col min="12038" max="12040" width="24.42578125" style="267" customWidth="1"/>
    <col min="12041" max="12041" width="17.8554687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6.28515625" style="267" customWidth="1"/>
    <col min="12294" max="12296" width="24.42578125" style="267" customWidth="1"/>
    <col min="12297" max="12297" width="17.8554687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6.28515625" style="267" customWidth="1"/>
    <col min="12550" max="12552" width="24.42578125" style="267" customWidth="1"/>
    <col min="12553" max="12553" width="17.8554687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6.28515625" style="267" customWidth="1"/>
    <col min="12806" max="12808" width="24.42578125" style="267" customWidth="1"/>
    <col min="12809" max="12809" width="17.8554687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6.28515625" style="267" customWidth="1"/>
    <col min="13062" max="13064" width="24.42578125" style="267" customWidth="1"/>
    <col min="13065" max="13065" width="17.8554687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6.28515625" style="267" customWidth="1"/>
    <col min="13318" max="13320" width="24.42578125" style="267" customWidth="1"/>
    <col min="13321" max="13321" width="17.8554687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6.28515625" style="267" customWidth="1"/>
    <col min="13574" max="13576" width="24.42578125" style="267" customWidth="1"/>
    <col min="13577" max="13577" width="17.8554687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6.28515625" style="267" customWidth="1"/>
    <col min="13830" max="13832" width="24.42578125" style="267" customWidth="1"/>
    <col min="13833" max="13833" width="17.8554687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6.28515625" style="267" customWidth="1"/>
    <col min="14086" max="14088" width="24.42578125" style="267" customWidth="1"/>
    <col min="14089" max="14089" width="17.8554687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6.28515625" style="267" customWidth="1"/>
    <col min="14342" max="14344" width="24.42578125" style="267" customWidth="1"/>
    <col min="14345" max="14345" width="17.8554687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6.28515625" style="267" customWidth="1"/>
    <col min="14598" max="14600" width="24.42578125" style="267" customWidth="1"/>
    <col min="14601" max="14601" width="17.8554687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6.28515625" style="267" customWidth="1"/>
    <col min="14854" max="14856" width="24.42578125" style="267" customWidth="1"/>
    <col min="14857" max="14857" width="17.8554687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6.28515625" style="267" customWidth="1"/>
    <col min="15110" max="15112" width="24.42578125" style="267" customWidth="1"/>
    <col min="15113" max="15113" width="17.8554687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6.28515625" style="267" customWidth="1"/>
    <col min="15366" max="15368" width="24.42578125" style="267" customWidth="1"/>
    <col min="15369" max="15369" width="17.8554687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6.28515625" style="267" customWidth="1"/>
    <col min="15622" max="15624" width="24.42578125" style="267" customWidth="1"/>
    <col min="15625" max="15625" width="17.8554687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6.28515625" style="267" customWidth="1"/>
    <col min="15878" max="15880" width="24.42578125" style="267" customWidth="1"/>
    <col min="15881" max="15881" width="17.8554687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6.28515625" style="267" customWidth="1"/>
    <col min="16134" max="16136" width="24.42578125" style="267" customWidth="1"/>
    <col min="16137" max="16137" width="17.8554687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530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659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1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1"/>
    </row>
    <row r="13" spans="1:11" ht="18.75" x14ac:dyDescent="0.3">
      <c r="A13" s="1203" t="s">
        <v>550</v>
      </c>
      <c r="B13" s="1204"/>
      <c r="C13" s="1204"/>
      <c r="D13" s="1204"/>
      <c r="E13" s="1205"/>
      <c r="F13" s="246"/>
      <c r="G13" s="246"/>
      <c r="H13" s="246"/>
    </row>
    <row r="14" spans="1:11" ht="18.75" x14ac:dyDescent="0.3">
      <c r="A14" s="271">
        <v>1</v>
      </c>
      <c r="B14" s="228" t="s">
        <v>464</v>
      </c>
      <c r="C14" s="228"/>
      <c r="D14" s="271"/>
      <c r="E14" s="230"/>
      <c r="F14" s="246"/>
      <c r="G14" s="246"/>
      <c r="H14" s="246">
        <f>E14-G14</f>
        <v>0</v>
      </c>
    </row>
    <row r="15" spans="1:11" s="274" customFormat="1" ht="18.75" x14ac:dyDescent="0.3">
      <c r="A15" s="275"/>
      <c r="B15" s="276"/>
      <c r="C15" s="276"/>
      <c r="D15" s="271"/>
      <c r="E15" s="277"/>
      <c r="F15" s="246"/>
      <c r="G15" s="246"/>
      <c r="H15" s="246"/>
      <c r="I15" s="273"/>
    </row>
    <row r="16" spans="1:11" ht="18.75" customHeight="1" x14ac:dyDescent="0.3">
      <c r="A16" s="287"/>
      <c r="B16" s="292" t="s">
        <v>364</v>
      </c>
      <c r="C16" s="292"/>
      <c r="D16" s="293" t="s">
        <v>374</v>
      </c>
      <c r="E16" s="288">
        <f>SUM(E14:E15)</f>
        <v>0</v>
      </c>
      <c r="F16" s="223" t="s">
        <v>438</v>
      </c>
      <c r="G16" s="223">
        <f>SUM(G13:G15)</f>
        <v>0</v>
      </c>
      <c r="H16" s="223">
        <f>SUM(H13:H15)</f>
        <v>0</v>
      </c>
    </row>
    <row r="17" spans="1:9" s="82" customFormat="1" ht="23.25" customHeight="1" x14ac:dyDescent="0.3">
      <c r="A17" s="1200" t="s">
        <v>551</v>
      </c>
      <c r="B17" s="1201"/>
      <c r="C17" s="1201"/>
      <c r="D17" s="1201"/>
      <c r="E17" s="1202"/>
    </row>
    <row r="18" spans="1:9" s="82" customFormat="1" ht="23.25" customHeight="1" x14ac:dyDescent="0.3">
      <c r="A18" s="271">
        <v>1</v>
      </c>
      <c r="B18" s="228" t="s">
        <v>464</v>
      </c>
      <c r="C18" s="228"/>
      <c r="D18" s="271"/>
      <c r="E18" s="230"/>
      <c r="F18" s="246"/>
      <c r="G18" s="246"/>
      <c r="H18" s="246">
        <f>E18-G18</f>
        <v>0</v>
      </c>
    </row>
    <row r="19" spans="1:9" s="82" customFormat="1" ht="23.25" customHeight="1" x14ac:dyDescent="0.3">
      <c r="A19" s="275"/>
      <c r="B19" s="276"/>
      <c r="C19" s="276"/>
      <c r="D19" s="271"/>
      <c r="E19" s="277"/>
      <c r="F19" s="246"/>
      <c r="G19" s="246"/>
      <c r="H19" s="246"/>
    </row>
    <row r="20" spans="1:9" ht="18.75" x14ac:dyDescent="0.3">
      <c r="A20" s="287"/>
      <c r="B20" s="292" t="s">
        <v>364</v>
      </c>
      <c r="C20" s="292"/>
      <c r="D20" s="293" t="s">
        <v>374</v>
      </c>
      <c r="E20" s="288">
        <f>SUM(E18:E19)</f>
        <v>0</v>
      </c>
      <c r="F20" s="223" t="s">
        <v>438</v>
      </c>
      <c r="G20" s="223">
        <f>SUM(G17:G19)</f>
        <v>0</v>
      </c>
      <c r="H20" s="223">
        <f>SUM(H17:H19)</f>
        <v>0</v>
      </c>
      <c r="I20" s="267"/>
    </row>
    <row r="21" spans="1:9" ht="18.75" x14ac:dyDescent="0.3">
      <c r="A21" s="389"/>
      <c r="B21" s="82"/>
      <c r="C21" s="82"/>
      <c r="E21" s="82"/>
      <c r="F21" s="464" t="s">
        <v>552</v>
      </c>
      <c r="G21" s="465">
        <f>G16+G20</f>
        <v>0</v>
      </c>
      <c r="H21" s="465">
        <f>H16+H20</f>
        <v>0</v>
      </c>
      <c r="I21" s="267"/>
    </row>
    <row r="22" spans="1:9" x14ac:dyDescent="0.25">
      <c r="A22" s="389"/>
      <c r="B22" s="82"/>
      <c r="C22" s="82"/>
      <c r="E22" s="82"/>
      <c r="F22" s="181"/>
      <c r="G22" s="82"/>
      <c r="I22" s="267"/>
    </row>
    <row r="23" spans="1:9" ht="18.75" x14ac:dyDescent="0.25">
      <c r="A23" s="97" t="s">
        <v>541</v>
      </c>
      <c r="B23" s="84"/>
      <c r="C23" s="378"/>
      <c r="E23" s="604" t="s">
        <v>694</v>
      </c>
      <c r="F23" s="181"/>
      <c r="G23" s="84"/>
      <c r="I23" s="267"/>
    </row>
    <row r="24" spans="1:9" x14ac:dyDescent="0.25">
      <c r="A24" s="181"/>
      <c r="B24" s="389"/>
      <c r="C24" s="391" t="s">
        <v>171</v>
      </c>
      <c r="E24" s="391" t="s">
        <v>172</v>
      </c>
      <c r="F24" s="181"/>
      <c r="G24" s="389"/>
      <c r="I24" s="267"/>
    </row>
    <row r="25" spans="1:9" x14ac:dyDescent="0.25">
      <c r="A25" s="389"/>
      <c r="B25" s="82"/>
      <c r="C25" s="82"/>
      <c r="E25" s="82"/>
      <c r="F25" s="181"/>
      <c r="G25" s="82"/>
      <c r="I25" s="267"/>
    </row>
    <row r="26" spans="1:9" ht="18.75" x14ac:dyDescent="0.25">
      <c r="A26" s="97" t="s">
        <v>173</v>
      </c>
      <c r="B26" s="84"/>
      <c r="C26" s="378"/>
      <c r="E26" s="714" t="s">
        <v>742</v>
      </c>
      <c r="F26" s="181"/>
      <c r="G26" s="84"/>
    </row>
    <row r="27" spans="1:9" x14ac:dyDescent="0.25">
      <c r="A27" s="181"/>
      <c r="B27" s="389"/>
      <c r="C27" s="391" t="s">
        <v>171</v>
      </c>
      <c r="E27" s="391" t="s">
        <v>172</v>
      </c>
      <c r="F27" s="181"/>
      <c r="G27" s="389"/>
    </row>
    <row r="29" spans="1:9" ht="18.75" x14ac:dyDescent="0.3">
      <c r="B29" s="266"/>
      <c r="C29" s="266"/>
      <c r="D29" s="266"/>
      <c r="E29" s="266"/>
    </row>
    <row r="56" spans="17:17" x14ac:dyDescent="0.25">
      <c r="Q56" s="294"/>
    </row>
  </sheetData>
  <mergeCells count="9">
    <mergeCell ref="A13:E13"/>
    <mergeCell ref="A17:E17"/>
    <mergeCell ref="A3:E3"/>
    <mergeCell ref="A9:A11"/>
    <mergeCell ref="B9:B11"/>
    <mergeCell ref="C9:C11"/>
    <mergeCell ref="D9:D11"/>
    <mergeCell ref="E9:E11"/>
    <mergeCell ref="A6:D6"/>
  </mergeCells>
  <pageMargins left="0.19685039370078741" right="0.19685039370078741" top="0.78740157480314965" bottom="0.23622047244094491" header="0.31496062992125984" footer="0.19685039370078741"/>
  <pageSetup paperSize="9" scale="5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view="pageBreakPreview" topLeftCell="A31" zoomScale="90" zoomScaleSheetLayoutView="90" workbookViewId="0">
      <selection activeCell="A6" sqref="A6:XFD6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0.28515625" style="267" customWidth="1"/>
    <col min="4" max="4" width="22.7109375" style="267" customWidth="1"/>
    <col min="5" max="5" width="27.5703125" style="267" customWidth="1"/>
    <col min="6" max="8" width="24.42578125" style="267" customWidth="1"/>
    <col min="9" max="9" width="17.140625" style="295" customWidth="1"/>
    <col min="10" max="256" width="8.85546875" style="267"/>
    <col min="257" max="257" width="7.28515625" style="267" customWidth="1"/>
    <col min="258" max="258" width="91.28515625" style="267" customWidth="1"/>
    <col min="259" max="259" width="20.28515625" style="267" customWidth="1"/>
    <col min="260" max="260" width="22.7109375" style="267" customWidth="1"/>
    <col min="261" max="261" width="27.5703125" style="267" customWidth="1"/>
    <col min="262" max="264" width="24.42578125" style="267" customWidth="1"/>
    <col min="265" max="265" width="17.140625" style="267" customWidth="1"/>
    <col min="266" max="512" width="8.85546875" style="267"/>
    <col min="513" max="513" width="7.28515625" style="267" customWidth="1"/>
    <col min="514" max="514" width="91.28515625" style="267" customWidth="1"/>
    <col min="515" max="515" width="20.28515625" style="267" customWidth="1"/>
    <col min="516" max="516" width="22.7109375" style="267" customWidth="1"/>
    <col min="517" max="517" width="27.5703125" style="267" customWidth="1"/>
    <col min="518" max="520" width="24.42578125" style="267" customWidth="1"/>
    <col min="521" max="521" width="17.140625" style="267" customWidth="1"/>
    <col min="522" max="768" width="8.85546875" style="267"/>
    <col min="769" max="769" width="7.28515625" style="267" customWidth="1"/>
    <col min="770" max="770" width="91.28515625" style="267" customWidth="1"/>
    <col min="771" max="771" width="20.28515625" style="267" customWidth="1"/>
    <col min="772" max="772" width="22.7109375" style="267" customWidth="1"/>
    <col min="773" max="773" width="27.5703125" style="267" customWidth="1"/>
    <col min="774" max="776" width="24.42578125" style="267" customWidth="1"/>
    <col min="777" max="777" width="17.14062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7" width="20.28515625" style="267" customWidth="1"/>
    <col min="1028" max="1028" width="22.7109375" style="267" customWidth="1"/>
    <col min="1029" max="1029" width="27.5703125" style="267" customWidth="1"/>
    <col min="1030" max="1032" width="24.42578125" style="267" customWidth="1"/>
    <col min="1033" max="1033" width="17.14062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3" width="20.28515625" style="267" customWidth="1"/>
    <col min="1284" max="1284" width="22.7109375" style="267" customWidth="1"/>
    <col min="1285" max="1285" width="27.5703125" style="267" customWidth="1"/>
    <col min="1286" max="1288" width="24.42578125" style="267" customWidth="1"/>
    <col min="1289" max="1289" width="17.14062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39" width="20.28515625" style="267" customWidth="1"/>
    <col min="1540" max="1540" width="22.7109375" style="267" customWidth="1"/>
    <col min="1541" max="1541" width="27.5703125" style="267" customWidth="1"/>
    <col min="1542" max="1544" width="24.42578125" style="267" customWidth="1"/>
    <col min="1545" max="1545" width="17.14062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5" width="20.28515625" style="267" customWidth="1"/>
    <col min="1796" max="1796" width="22.7109375" style="267" customWidth="1"/>
    <col min="1797" max="1797" width="27.5703125" style="267" customWidth="1"/>
    <col min="1798" max="1800" width="24.42578125" style="267" customWidth="1"/>
    <col min="1801" max="1801" width="17.14062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1" width="20.28515625" style="267" customWidth="1"/>
    <col min="2052" max="2052" width="22.7109375" style="267" customWidth="1"/>
    <col min="2053" max="2053" width="27.5703125" style="267" customWidth="1"/>
    <col min="2054" max="2056" width="24.42578125" style="267" customWidth="1"/>
    <col min="2057" max="2057" width="17.14062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7" width="20.28515625" style="267" customWidth="1"/>
    <col min="2308" max="2308" width="22.7109375" style="267" customWidth="1"/>
    <col min="2309" max="2309" width="27.5703125" style="267" customWidth="1"/>
    <col min="2310" max="2312" width="24.42578125" style="267" customWidth="1"/>
    <col min="2313" max="2313" width="17.14062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3" width="20.28515625" style="267" customWidth="1"/>
    <col min="2564" max="2564" width="22.7109375" style="267" customWidth="1"/>
    <col min="2565" max="2565" width="27.5703125" style="267" customWidth="1"/>
    <col min="2566" max="2568" width="24.42578125" style="267" customWidth="1"/>
    <col min="2569" max="2569" width="17.14062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19" width="20.28515625" style="267" customWidth="1"/>
    <col min="2820" max="2820" width="22.7109375" style="267" customWidth="1"/>
    <col min="2821" max="2821" width="27.5703125" style="267" customWidth="1"/>
    <col min="2822" max="2824" width="24.42578125" style="267" customWidth="1"/>
    <col min="2825" max="2825" width="17.14062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5" width="20.28515625" style="267" customWidth="1"/>
    <col min="3076" max="3076" width="22.7109375" style="267" customWidth="1"/>
    <col min="3077" max="3077" width="27.5703125" style="267" customWidth="1"/>
    <col min="3078" max="3080" width="24.42578125" style="267" customWidth="1"/>
    <col min="3081" max="3081" width="17.14062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1" width="20.28515625" style="267" customWidth="1"/>
    <col min="3332" max="3332" width="22.7109375" style="267" customWidth="1"/>
    <col min="3333" max="3333" width="27.5703125" style="267" customWidth="1"/>
    <col min="3334" max="3336" width="24.42578125" style="267" customWidth="1"/>
    <col min="3337" max="3337" width="17.14062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7" width="20.28515625" style="267" customWidth="1"/>
    <col min="3588" max="3588" width="22.7109375" style="267" customWidth="1"/>
    <col min="3589" max="3589" width="27.5703125" style="267" customWidth="1"/>
    <col min="3590" max="3592" width="24.42578125" style="267" customWidth="1"/>
    <col min="3593" max="3593" width="17.14062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3" width="20.28515625" style="267" customWidth="1"/>
    <col min="3844" max="3844" width="22.7109375" style="267" customWidth="1"/>
    <col min="3845" max="3845" width="27.5703125" style="267" customWidth="1"/>
    <col min="3846" max="3848" width="24.42578125" style="267" customWidth="1"/>
    <col min="3849" max="3849" width="17.14062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099" width="20.28515625" style="267" customWidth="1"/>
    <col min="4100" max="4100" width="22.7109375" style="267" customWidth="1"/>
    <col min="4101" max="4101" width="27.5703125" style="267" customWidth="1"/>
    <col min="4102" max="4104" width="24.42578125" style="267" customWidth="1"/>
    <col min="4105" max="4105" width="17.14062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5" width="20.28515625" style="267" customWidth="1"/>
    <col min="4356" max="4356" width="22.7109375" style="267" customWidth="1"/>
    <col min="4357" max="4357" width="27.5703125" style="267" customWidth="1"/>
    <col min="4358" max="4360" width="24.42578125" style="267" customWidth="1"/>
    <col min="4361" max="4361" width="17.14062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1" width="20.28515625" style="267" customWidth="1"/>
    <col min="4612" max="4612" width="22.7109375" style="267" customWidth="1"/>
    <col min="4613" max="4613" width="27.5703125" style="267" customWidth="1"/>
    <col min="4614" max="4616" width="24.42578125" style="267" customWidth="1"/>
    <col min="4617" max="4617" width="17.14062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7" width="20.28515625" style="267" customWidth="1"/>
    <col min="4868" max="4868" width="22.7109375" style="267" customWidth="1"/>
    <col min="4869" max="4869" width="27.5703125" style="267" customWidth="1"/>
    <col min="4870" max="4872" width="24.42578125" style="267" customWidth="1"/>
    <col min="4873" max="4873" width="17.14062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3" width="20.28515625" style="267" customWidth="1"/>
    <col min="5124" max="5124" width="22.7109375" style="267" customWidth="1"/>
    <col min="5125" max="5125" width="27.5703125" style="267" customWidth="1"/>
    <col min="5126" max="5128" width="24.42578125" style="267" customWidth="1"/>
    <col min="5129" max="5129" width="17.14062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79" width="20.28515625" style="267" customWidth="1"/>
    <col min="5380" max="5380" width="22.7109375" style="267" customWidth="1"/>
    <col min="5381" max="5381" width="27.5703125" style="267" customWidth="1"/>
    <col min="5382" max="5384" width="24.42578125" style="267" customWidth="1"/>
    <col min="5385" max="5385" width="17.14062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5" width="20.28515625" style="267" customWidth="1"/>
    <col min="5636" max="5636" width="22.7109375" style="267" customWidth="1"/>
    <col min="5637" max="5637" width="27.5703125" style="267" customWidth="1"/>
    <col min="5638" max="5640" width="24.42578125" style="267" customWidth="1"/>
    <col min="5641" max="5641" width="17.14062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1" width="20.28515625" style="267" customWidth="1"/>
    <col min="5892" max="5892" width="22.7109375" style="267" customWidth="1"/>
    <col min="5893" max="5893" width="27.5703125" style="267" customWidth="1"/>
    <col min="5894" max="5896" width="24.42578125" style="267" customWidth="1"/>
    <col min="5897" max="5897" width="17.14062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7" width="20.28515625" style="267" customWidth="1"/>
    <col min="6148" max="6148" width="22.7109375" style="267" customWidth="1"/>
    <col min="6149" max="6149" width="27.5703125" style="267" customWidth="1"/>
    <col min="6150" max="6152" width="24.42578125" style="267" customWidth="1"/>
    <col min="6153" max="6153" width="17.14062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3" width="20.28515625" style="267" customWidth="1"/>
    <col min="6404" max="6404" width="22.7109375" style="267" customWidth="1"/>
    <col min="6405" max="6405" width="27.5703125" style="267" customWidth="1"/>
    <col min="6406" max="6408" width="24.42578125" style="267" customWidth="1"/>
    <col min="6409" max="6409" width="17.14062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59" width="20.28515625" style="267" customWidth="1"/>
    <col min="6660" max="6660" width="22.7109375" style="267" customWidth="1"/>
    <col min="6661" max="6661" width="27.5703125" style="267" customWidth="1"/>
    <col min="6662" max="6664" width="24.42578125" style="267" customWidth="1"/>
    <col min="6665" max="6665" width="17.14062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5" width="20.28515625" style="267" customWidth="1"/>
    <col min="6916" max="6916" width="22.7109375" style="267" customWidth="1"/>
    <col min="6917" max="6917" width="27.5703125" style="267" customWidth="1"/>
    <col min="6918" max="6920" width="24.42578125" style="267" customWidth="1"/>
    <col min="6921" max="6921" width="17.14062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1" width="20.28515625" style="267" customWidth="1"/>
    <col min="7172" max="7172" width="22.7109375" style="267" customWidth="1"/>
    <col min="7173" max="7173" width="27.5703125" style="267" customWidth="1"/>
    <col min="7174" max="7176" width="24.42578125" style="267" customWidth="1"/>
    <col min="7177" max="7177" width="17.14062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7" width="20.28515625" style="267" customWidth="1"/>
    <col min="7428" max="7428" width="22.7109375" style="267" customWidth="1"/>
    <col min="7429" max="7429" width="27.5703125" style="267" customWidth="1"/>
    <col min="7430" max="7432" width="24.42578125" style="267" customWidth="1"/>
    <col min="7433" max="7433" width="17.14062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3" width="20.28515625" style="267" customWidth="1"/>
    <col min="7684" max="7684" width="22.7109375" style="267" customWidth="1"/>
    <col min="7685" max="7685" width="27.5703125" style="267" customWidth="1"/>
    <col min="7686" max="7688" width="24.42578125" style="267" customWidth="1"/>
    <col min="7689" max="7689" width="17.14062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39" width="20.28515625" style="267" customWidth="1"/>
    <col min="7940" max="7940" width="22.7109375" style="267" customWidth="1"/>
    <col min="7941" max="7941" width="27.5703125" style="267" customWidth="1"/>
    <col min="7942" max="7944" width="24.42578125" style="267" customWidth="1"/>
    <col min="7945" max="7945" width="17.14062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5" width="20.28515625" style="267" customWidth="1"/>
    <col min="8196" max="8196" width="22.7109375" style="267" customWidth="1"/>
    <col min="8197" max="8197" width="27.5703125" style="267" customWidth="1"/>
    <col min="8198" max="8200" width="24.42578125" style="267" customWidth="1"/>
    <col min="8201" max="8201" width="17.14062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1" width="20.28515625" style="267" customWidth="1"/>
    <col min="8452" max="8452" width="22.7109375" style="267" customWidth="1"/>
    <col min="8453" max="8453" width="27.5703125" style="267" customWidth="1"/>
    <col min="8454" max="8456" width="24.42578125" style="267" customWidth="1"/>
    <col min="8457" max="8457" width="17.14062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7" width="20.28515625" style="267" customWidth="1"/>
    <col min="8708" max="8708" width="22.7109375" style="267" customWidth="1"/>
    <col min="8709" max="8709" width="27.5703125" style="267" customWidth="1"/>
    <col min="8710" max="8712" width="24.42578125" style="267" customWidth="1"/>
    <col min="8713" max="8713" width="17.14062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3" width="20.28515625" style="267" customWidth="1"/>
    <col min="8964" max="8964" width="22.7109375" style="267" customWidth="1"/>
    <col min="8965" max="8965" width="27.5703125" style="267" customWidth="1"/>
    <col min="8966" max="8968" width="24.42578125" style="267" customWidth="1"/>
    <col min="8969" max="8969" width="17.14062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19" width="20.28515625" style="267" customWidth="1"/>
    <col min="9220" max="9220" width="22.7109375" style="267" customWidth="1"/>
    <col min="9221" max="9221" width="27.5703125" style="267" customWidth="1"/>
    <col min="9222" max="9224" width="24.42578125" style="267" customWidth="1"/>
    <col min="9225" max="9225" width="17.14062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5" width="20.28515625" style="267" customWidth="1"/>
    <col min="9476" max="9476" width="22.7109375" style="267" customWidth="1"/>
    <col min="9477" max="9477" width="27.5703125" style="267" customWidth="1"/>
    <col min="9478" max="9480" width="24.42578125" style="267" customWidth="1"/>
    <col min="9481" max="9481" width="17.14062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1" width="20.28515625" style="267" customWidth="1"/>
    <col min="9732" max="9732" width="22.7109375" style="267" customWidth="1"/>
    <col min="9733" max="9733" width="27.5703125" style="267" customWidth="1"/>
    <col min="9734" max="9736" width="24.42578125" style="267" customWidth="1"/>
    <col min="9737" max="9737" width="17.14062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7" width="20.28515625" style="267" customWidth="1"/>
    <col min="9988" max="9988" width="22.7109375" style="267" customWidth="1"/>
    <col min="9989" max="9989" width="27.5703125" style="267" customWidth="1"/>
    <col min="9990" max="9992" width="24.42578125" style="267" customWidth="1"/>
    <col min="9993" max="9993" width="17.14062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3" width="20.28515625" style="267" customWidth="1"/>
    <col min="10244" max="10244" width="22.7109375" style="267" customWidth="1"/>
    <col min="10245" max="10245" width="27.5703125" style="267" customWidth="1"/>
    <col min="10246" max="10248" width="24.42578125" style="267" customWidth="1"/>
    <col min="10249" max="10249" width="17.14062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499" width="20.28515625" style="267" customWidth="1"/>
    <col min="10500" max="10500" width="22.7109375" style="267" customWidth="1"/>
    <col min="10501" max="10501" width="27.5703125" style="267" customWidth="1"/>
    <col min="10502" max="10504" width="24.42578125" style="267" customWidth="1"/>
    <col min="10505" max="10505" width="17.14062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5" width="20.28515625" style="267" customWidth="1"/>
    <col min="10756" max="10756" width="22.7109375" style="267" customWidth="1"/>
    <col min="10757" max="10757" width="27.5703125" style="267" customWidth="1"/>
    <col min="10758" max="10760" width="24.42578125" style="267" customWidth="1"/>
    <col min="10761" max="10761" width="17.14062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1" width="20.28515625" style="267" customWidth="1"/>
    <col min="11012" max="11012" width="22.7109375" style="267" customWidth="1"/>
    <col min="11013" max="11013" width="27.5703125" style="267" customWidth="1"/>
    <col min="11014" max="11016" width="24.42578125" style="267" customWidth="1"/>
    <col min="11017" max="11017" width="17.14062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7" width="20.28515625" style="267" customWidth="1"/>
    <col min="11268" max="11268" width="22.7109375" style="267" customWidth="1"/>
    <col min="11269" max="11269" width="27.5703125" style="267" customWidth="1"/>
    <col min="11270" max="11272" width="24.42578125" style="267" customWidth="1"/>
    <col min="11273" max="11273" width="17.14062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3" width="20.28515625" style="267" customWidth="1"/>
    <col min="11524" max="11524" width="22.7109375" style="267" customWidth="1"/>
    <col min="11525" max="11525" width="27.5703125" style="267" customWidth="1"/>
    <col min="11526" max="11528" width="24.42578125" style="267" customWidth="1"/>
    <col min="11529" max="11529" width="17.14062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79" width="20.28515625" style="267" customWidth="1"/>
    <col min="11780" max="11780" width="22.7109375" style="267" customWidth="1"/>
    <col min="11781" max="11781" width="27.5703125" style="267" customWidth="1"/>
    <col min="11782" max="11784" width="24.42578125" style="267" customWidth="1"/>
    <col min="11785" max="11785" width="17.14062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5" width="20.28515625" style="267" customWidth="1"/>
    <col min="12036" max="12036" width="22.7109375" style="267" customWidth="1"/>
    <col min="12037" max="12037" width="27.5703125" style="267" customWidth="1"/>
    <col min="12038" max="12040" width="24.42578125" style="267" customWidth="1"/>
    <col min="12041" max="12041" width="17.14062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1" width="20.28515625" style="267" customWidth="1"/>
    <col min="12292" max="12292" width="22.7109375" style="267" customWidth="1"/>
    <col min="12293" max="12293" width="27.5703125" style="267" customWidth="1"/>
    <col min="12294" max="12296" width="24.42578125" style="267" customWidth="1"/>
    <col min="12297" max="12297" width="17.14062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7" width="20.28515625" style="267" customWidth="1"/>
    <col min="12548" max="12548" width="22.7109375" style="267" customWidth="1"/>
    <col min="12549" max="12549" width="27.5703125" style="267" customWidth="1"/>
    <col min="12550" max="12552" width="24.42578125" style="267" customWidth="1"/>
    <col min="12553" max="12553" width="17.14062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3" width="20.28515625" style="267" customWidth="1"/>
    <col min="12804" max="12804" width="22.7109375" style="267" customWidth="1"/>
    <col min="12805" max="12805" width="27.5703125" style="267" customWidth="1"/>
    <col min="12806" max="12808" width="24.42578125" style="267" customWidth="1"/>
    <col min="12809" max="12809" width="17.14062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59" width="20.28515625" style="267" customWidth="1"/>
    <col min="13060" max="13060" width="22.7109375" style="267" customWidth="1"/>
    <col min="13061" max="13061" width="27.5703125" style="267" customWidth="1"/>
    <col min="13062" max="13064" width="24.42578125" style="267" customWidth="1"/>
    <col min="13065" max="13065" width="17.14062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5" width="20.28515625" style="267" customWidth="1"/>
    <col min="13316" max="13316" width="22.7109375" style="267" customWidth="1"/>
    <col min="13317" max="13317" width="27.5703125" style="267" customWidth="1"/>
    <col min="13318" max="13320" width="24.42578125" style="267" customWidth="1"/>
    <col min="13321" max="13321" width="17.14062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1" width="20.28515625" style="267" customWidth="1"/>
    <col min="13572" max="13572" width="22.7109375" style="267" customWidth="1"/>
    <col min="13573" max="13573" width="27.5703125" style="267" customWidth="1"/>
    <col min="13574" max="13576" width="24.42578125" style="267" customWidth="1"/>
    <col min="13577" max="13577" width="17.14062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7" width="20.28515625" style="267" customWidth="1"/>
    <col min="13828" max="13828" width="22.7109375" style="267" customWidth="1"/>
    <col min="13829" max="13829" width="27.5703125" style="267" customWidth="1"/>
    <col min="13830" max="13832" width="24.42578125" style="267" customWidth="1"/>
    <col min="13833" max="13833" width="17.14062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3" width="20.28515625" style="267" customWidth="1"/>
    <col min="14084" max="14084" width="22.7109375" style="267" customWidth="1"/>
    <col min="14085" max="14085" width="27.5703125" style="267" customWidth="1"/>
    <col min="14086" max="14088" width="24.42578125" style="267" customWidth="1"/>
    <col min="14089" max="14089" width="17.14062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39" width="20.28515625" style="267" customWidth="1"/>
    <col min="14340" max="14340" width="22.7109375" style="267" customWidth="1"/>
    <col min="14341" max="14341" width="27.5703125" style="267" customWidth="1"/>
    <col min="14342" max="14344" width="24.42578125" style="267" customWidth="1"/>
    <col min="14345" max="14345" width="17.14062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5" width="20.28515625" style="267" customWidth="1"/>
    <col min="14596" max="14596" width="22.7109375" style="267" customWidth="1"/>
    <col min="14597" max="14597" width="27.5703125" style="267" customWidth="1"/>
    <col min="14598" max="14600" width="24.42578125" style="267" customWidth="1"/>
    <col min="14601" max="14601" width="17.14062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1" width="20.28515625" style="267" customWidth="1"/>
    <col min="14852" max="14852" width="22.7109375" style="267" customWidth="1"/>
    <col min="14853" max="14853" width="27.5703125" style="267" customWidth="1"/>
    <col min="14854" max="14856" width="24.42578125" style="267" customWidth="1"/>
    <col min="14857" max="14857" width="17.14062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7" width="20.28515625" style="267" customWidth="1"/>
    <col min="15108" max="15108" width="22.7109375" style="267" customWidth="1"/>
    <col min="15109" max="15109" width="27.5703125" style="267" customWidth="1"/>
    <col min="15110" max="15112" width="24.42578125" style="267" customWidth="1"/>
    <col min="15113" max="15113" width="17.14062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3" width="20.28515625" style="267" customWidth="1"/>
    <col min="15364" max="15364" width="22.7109375" style="267" customWidth="1"/>
    <col min="15365" max="15365" width="27.5703125" style="267" customWidth="1"/>
    <col min="15366" max="15368" width="24.42578125" style="267" customWidth="1"/>
    <col min="15369" max="15369" width="17.14062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19" width="20.28515625" style="267" customWidth="1"/>
    <col min="15620" max="15620" width="22.7109375" style="267" customWidth="1"/>
    <col min="15621" max="15621" width="27.5703125" style="267" customWidth="1"/>
    <col min="15622" max="15624" width="24.42578125" style="267" customWidth="1"/>
    <col min="15625" max="15625" width="17.14062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5" width="20.28515625" style="267" customWidth="1"/>
    <col min="15876" max="15876" width="22.7109375" style="267" customWidth="1"/>
    <col min="15877" max="15877" width="27.5703125" style="267" customWidth="1"/>
    <col min="15878" max="15880" width="24.42578125" style="267" customWidth="1"/>
    <col min="15881" max="15881" width="17.14062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1" width="20.28515625" style="267" customWidth="1"/>
    <col min="16132" max="16132" width="22.7109375" style="267" customWidth="1"/>
    <col min="16133" max="16133" width="27.5703125" style="267" customWidth="1"/>
    <col min="16134" max="16136" width="24.42578125" style="267" customWidth="1"/>
    <col min="16137" max="16137" width="17.14062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531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660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6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6"/>
    </row>
    <row r="11" spans="1:11" s="269" customFormat="1" ht="15.75" customHeight="1" x14ac:dyDescent="0.25">
      <c r="A11" s="1230"/>
      <c r="B11" s="1230"/>
      <c r="C11" s="1230"/>
      <c r="D11" s="1230"/>
      <c r="E11" s="1230"/>
      <c r="I11" s="296"/>
    </row>
    <row r="12" spans="1:11" s="269" customFormat="1" ht="18.75" x14ac:dyDescent="0.3">
      <c r="A12" s="289">
        <v>1</v>
      </c>
      <c r="B12" s="289">
        <v>2</v>
      </c>
      <c r="C12" s="289">
        <v>3</v>
      </c>
      <c r="D12" s="289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6"/>
    </row>
    <row r="13" spans="1:11" s="269" customFormat="1" ht="18.75" x14ac:dyDescent="0.3">
      <c r="A13" s="1203" t="s">
        <v>550</v>
      </c>
      <c r="B13" s="1204"/>
      <c r="C13" s="1204"/>
      <c r="D13" s="1204"/>
      <c r="E13" s="1205"/>
      <c r="F13" s="246"/>
      <c r="G13" s="246"/>
      <c r="H13" s="246"/>
      <c r="I13" s="296"/>
    </row>
    <row r="14" spans="1:11" ht="18.75" customHeight="1" x14ac:dyDescent="0.3">
      <c r="A14" s="271">
        <v>1</v>
      </c>
      <c r="B14" s="228"/>
      <c r="C14" s="297"/>
      <c r="D14" s="298"/>
      <c r="E14" s="299"/>
      <c r="F14" s="246"/>
      <c r="G14" s="246"/>
      <c r="H14" s="246">
        <f>E14-G14</f>
        <v>0</v>
      </c>
      <c r="I14" s="290"/>
      <c r="K14" s="300"/>
    </row>
    <row r="15" spans="1:11" ht="18.75" x14ac:dyDescent="0.3">
      <c r="A15" s="271">
        <v>2</v>
      </c>
      <c r="B15" s="301"/>
      <c r="C15" s="297"/>
      <c r="D15" s="298"/>
      <c r="E15" s="299"/>
      <c r="F15" s="246"/>
      <c r="G15" s="246"/>
      <c r="H15" s="246">
        <f t="shared" ref="H15:H29" si="0">E15-G15</f>
        <v>0</v>
      </c>
      <c r="I15" s="290"/>
      <c r="K15" s="300"/>
    </row>
    <row r="16" spans="1:11" ht="18.75" x14ac:dyDescent="0.3">
      <c r="A16" s="271"/>
      <c r="B16" s="301"/>
      <c r="C16" s="297"/>
      <c r="D16" s="298"/>
      <c r="E16" s="299"/>
      <c r="F16" s="246"/>
      <c r="G16" s="246"/>
      <c r="H16" s="246">
        <f t="shared" si="0"/>
        <v>0</v>
      </c>
      <c r="I16" s="290"/>
      <c r="K16" s="300"/>
    </row>
    <row r="17" spans="1:11" ht="18.75" x14ac:dyDescent="0.3">
      <c r="A17" s="271"/>
      <c r="B17" s="301"/>
      <c r="C17" s="297"/>
      <c r="D17" s="298"/>
      <c r="E17" s="299"/>
      <c r="F17" s="246"/>
      <c r="G17" s="246"/>
      <c r="H17" s="246">
        <f t="shared" si="0"/>
        <v>0</v>
      </c>
      <c r="I17" s="290"/>
      <c r="K17" s="300"/>
    </row>
    <row r="18" spans="1:11" ht="18.75" x14ac:dyDescent="0.3">
      <c r="A18" s="271"/>
      <c r="B18" s="301"/>
      <c r="C18" s="297"/>
      <c r="D18" s="298"/>
      <c r="E18" s="299"/>
      <c r="F18" s="246"/>
      <c r="G18" s="246"/>
      <c r="H18" s="246">
        <f t="shared" si="0"/>
        <v>0</v>
      </c>
      <c r="I18" s="290"/>
      <c r="K18" s="300"/>
    </row>
    <row r="19" spans="1:11" ht="18.75" x14ac:dyDescent="0.3">
      <c r="A19" s="271"/>
      <c r="B19" s="301"/>
      <c r="C19" s="297"/>
      <c r="D19" s="298"/>
      <c r="E19" s="299"/>
      <c r="F19" s="246"/>
      <c r="G19" s="246"/>
      <c r="H19" s="246">
        <f t="shared" si="0"/>
        <v>0</v>
      </c>
      <c r="I19" s="290"/>
      <c r="K19" s="300"/>
    </row>
    <row r="20" spans="1:11" ht="18.75" x14ac:dyDescent="0.3">
      <c r="A20" s="271"/>
      <c r="B20" s="301"/>
      <c r="C20" s="297"/>
      <c r="D20" s="298"/>
      <c r="E20" s="299"/>
      <c r="F20" s="246"/>
      <c r="G20" s="246"/>
      <c r="H20" s="246">
        <f t="shared" si="0"/>
        <v>0</v>
      </c>
      <c r="I20" s="290"/>
      <c r="K20" s="300"/>
    </row>
    <row r="21" spans="1:11" ht="18.75" x14ac:dyDescent="0.3">
      <c r="A21" s="271"/>
      <c r="B21" s="301"/>
      <c r="C21" s="297"/>
      <c r="D21" s="298"/>
      <c r="E21" s="299"/>
      <c r="F21" s="246"/>
      <c r="G21" s="246"/>
      <c r="H21" s="246">
        <f t="shared" si="0"/>
        <v>0</v>
      </c>
      <c r="I21" s="290"/>
      <c r="K21" s="300"/>
    </row>
    <row r="22" spans="1:11" ht="18.75" x14ac:dyDescent="0.3">
      <c r="A22" s="271"/>
      <c r="B22" s="301"/>
      <c r="C22" s="297"/>
      <c r="D22" s="298"/>
      <c r="E22" s="299"/>
      <c r="F22" s="246"/>
      <c r="G22" s="246"/>
      <c r="H22" s="246">
        <f t="shared" si="0"/>
        <v>0</v>
      </c>
      <c r="I22" s="290"/>
      <c r="K22" s="300"/>
    </row>
    <row r="23" spans="1:11" ht="18.75" x14ac:dyDescent="0.3">
      <c r="A23" s="271"/>
      <c r="B23" s="301"/>
      <c r="C23" s="297"/>
      <c r="D23" s="298"/>
      <c r="E23" s="299"/>
      <c r="F23" s="246"/>
      <c r="G23" s="246"/>
      <c r="H23" s="246">
        <f t="shared" si="0"/>
        <v>0</v>
      </c>
      <c r="I23" s="290"/>
      <c r="K23" s="300"/>
    </row>
    <row r="24" spans="1:11" ht="18.75" x14ac:dyDescent="0.3">
      <c r="A24" s="271"/>
      <c r="B24" s="301"/>
      <c r="C24" s="297"/>
      <c r="D24" s="298"/>
      <c r="E24" s="299"/>
      <c r="F24" s="246"/>
      <c r="G24" s="246"/>
      <c r="H24" s="246">
        <f t="shared" si="0"/>
        <v>0</v>
      </c>
      <c r="I24" s="290"/>
      <c r="K24" s="300"/>
    </row>
    <row r="25" spans="1:11" ht="18.75" x14ac:dyDescent="0.3">
      <c r="A25" s="271"/>
      <c r="B25" s="301"/>
      <c r="C25" s="297"/>
      <c r="D25" s="298"/>
      <c r="E25" s="299"/>
      <c r="F25" s="246"/>
      <c r="G25" s="246"/>
      <c r="H25" s="246">
        <f t="shared" si="0"/>
        <v>0</v>
      </c>
      <c r="I25" s="290"/>
      <c r="K25" s="300"/>
    </row>
    <row r="26" spans="1:11" ht="18.75" x14ac:dyDescent="0.3">
      <c r="A26" s="271"/>
      <c r="B26" s="301"/>
      <c r="C26" s="297"/>
      <c r="D26" s="298"/>
      <c r="E26" s="299"/>
      <c r="F26" s="246"/>
      <c r="G26" s="246"/>
      <c r="H26" s="246">
        <f t="shared" si="0"/>
        <v>0</v>
      </c>
      <c r="I26" s="290"/>
      <c r="K26" s="300"/>
    </row>
    <row r="27" spans="1:11" ht="18.75" x14ac:dyDescent="0.3">
      <c r="A27" s="271"/>
      <c r="B27" s="301"/>
      <c r="C27" s="297"/>
      <c r="D27" s="298"/>
      <c r="E27" s="299"/>
      <c r="F27" s="246"/>
      <c r="G27" s="246"/>
      <c r="H27" s="246">
        <f t="shared" si="0"/>
        <v>0</v>
      </c>
      <c r="I27" s="290"/>
      <c r="K27" s="300"/>
    </row>
    <row r="28" spans="1:11" ht="18.75" x14ac:dyDescent="0.3">
      <c r="A28" s="271"/>
      <c r="B28" s="228"/>
      <c r="C28" s="297"/>
      <c r="D28" s="298"/>
      <c r="E28" s="299"/>
      <c r="F28" s="246"/>
      <c r="G28" s="246"/>
      <c r="H28" s="246">
        <f t="shared" si="0"/>
        <v>0</v>
      </c>
      <c r="I28" s="290"/>
      <c r="K28" s="300"/>
    </row>
    <row r="29" spans="1:11" ht="18.75" x14ac:dyDescent="0.3">
      <c r="A29" s="271"/>
      <c r="B29" s="228"/>
      <c r="C29" s="297"/>
      <c r="D29" s="298"/>
      <c r="E29" s="299"/>
      <c r="F29" s="246"/>
      <c r="G29" s="246"/>
      <c r="H29" s="246">
        <f t="shared" si="0"/>
        <v>0</v>
      </c>
      <c r="I29" s="290"/>
      <c r="K29" s="300"/>
    </row>
    <row r="30" spans="1:11" ht="18.75" x14ac:dyDescent="0.3">
      <c r="A30" s="302"/>
      <c r="B30" s="303"/>
      <c r="C30" s="303"/>
      <c r="D30" s="271"/>
      <c r="E30" s="299"/>
      <c r="F30" s="246"/>
      <c r="G30" s="246"/>
      <c r="H30" s="246"/>
      <c r="I30" s="290"/>
    </row>
    <row r="31" spans="1:11" s="274" customFormat="1" ht="18.75" x14ac:dyDescent="0.3">
      <c r="A31" s="272"/>
      <c r="B31" s="304" t="s">
        <v>364</v>
      </c>
      <c r="C31" s="304"/>
      <c r="D31" s="305" t="s">
        <v>374</v>
      </c>
      <c r="E31" s="306">
        <f>SUM(E14:E30)</f>
        <v>0</v>
      </c>
      <c r="F31" s="223" t="s">
        <v>438</v>
      </c>
      <c r="G31" s="223">
        <f>SUM(G14:G30)</f>
        <v>0</v>
      </c>
      <c r="H31" s="223">
        <f>SUM(H14:H30)</f>
        <v>0</v>
      </c>
      <c r="I31" s="307"/>
    </row>
    <row r="32" spans="1:11" s="274" customFormat="1" ht="18.75" x14ac:dyDescent="0.3">
      <c r="A32" s="1200" t="s">
        <v>551</v>
      </c>
      <c r="B32" s="1201"/>
      <c r="C32" s="1201"/>
      <c r="D32" s="1201"/>
      <c r="E32" s="1202"/>
      <c r="F32" s="283"/>
      <c r="G32" s="283"/>
      <c r="H32" s="283"/>
      <c r="I32" s="307"/>
    </row>
    <row r="33" spans="1:9" s="274" customFormat="1" ht="18.75" x14ac:dyDescent="0.3">
      <c r="A33" s="271">
        <v>1</v>
      </c>
      <c r="B33" s="228"/>
      <c r="C33" s="297"/>
      <c r="D33" s="298"/>
      <c r="E33" s="299"/>
      <c r="F33" s="246"/>
      <c r="G33" s="246"/>
      <c r="H33" s="246">
        <f>E33-G33</f>
        <v>0</v>
      </c>
      <c r="I33" s="307"/>
    </row>
    <row r="34" spans="1:9" s="274" customFormat="1" ht="18.75" x14ac:dyDescent="0.3">
      <c r="A34" s="271">
        <v>2</v>
      </c>
      <c r="B34" s="301"/>
      <c r="C34" s="297"/>
      <c r="D34" s="298"/>
      <c r="E34" s="299"/>
      <c r="F34" s="246"/>
      <c r="G34" s="246"/>
      <c r="H34" s="246">
        <f t="shared" ref="H34:H48" si="1">E34-G34</f>
        <v>0</v>
      </c>
      <c r="I34" s="307"/>
    </row>
    <row r="35" spans="1:9" ht="18.75" x14ac:dyDescent="0.3">
      <c r="A35" s="271"/>
      <c r="B35" s="301"/>
      <c r="C35" s="297"/>
      <c r="D35" s="298"/>
      <c r="E35" s="299"/>
      <c r="F35" s="246"/>
      <c r="G35" s="246"/>
      <c r="H35" s="246">
        <f t="shared" si="1"/>
        <v>0</v>
      </c>
      <c r="I35" s="267"/>
    </row>
    <row r="36" spans="1:9" ht="18.75" x14ac:dyDescent="0.3">
      <c r="A36" s="271"/>
      <c r="B36" s="301"/>
      <c r="C36" s="297"/>
      <c r="D36" s="298"/>
      <c r="E36" s="299"/>
      <c r="F36" s="246"/>
      <c r="G36" s="246"/>
      <c r="H36" s="246">
        <f t="shared" si="1"/>
        <v>0</v>
      </c>
      <c r="I36" s="267"/>
    </row>
    <row r="37" spans="1:9" ht="18.75" x14ac:dyDescent="0.3">
      <c r="A37" s="271"/>
      <c r="B37" s="301"/>
      <c r="C37" s="297"/>
      <c r="D37" s="298"/>
      <c r="E37" s="299"/>
      <c r="F37" s="246"/>
      <c r="G37" s="246"/>
      <c r="H37" s="246">
        <f t="shared" si="1"/>
        <v>0</v>
      </c>
      <c r="I37" s="267"/>
    </row>
    <row r="38" spans="1:9" ht="18.75" x14ac:dyDescent="0.3">
      <c r="A38" s="271"/>
      <c r="B38" s="301"/>
      <c r="C38" s="297"/>
      <c r="D38" s="298"/>
      <c r="E38" s="299"/>
      <c r="F38" s="246"/>
      <c r="G38" s="246"/>
      <c r="H38" s="246">
        <f t="shared" si="1"/>
        <v>0</v>
      </c>
      <c r="I38" s="290"/>
    </row>
    <row r="39" spans="1:9" ht="18.75" x14ac:dyDescent="0.3">
      <c r="A39" s="271"/>
      <c r="B39" s="301"/>
      <c r="C39" s="297"/>
      <c r="D39" s="298"/>
      <c r="E39" s="299"/>
      <c r="F39" s="246"/>
      <c r="G39" s="246"/>
      <c r="H39" s="246">
        <f t="shared" si="1"/>
        <v>0</v>
      </c>
      <c r="I39" s="290"/>
    </row>
    <row r="40" spans="1:9" ht="18.75" x14ac:dyDescent="0.3">
      <c r="A40" s="271"/>
      <c r="B40" s="301"/>
      <c r="C40" s="297"/>
      <c r="D40" s="298"/>
      <c r="E40" s="299"/>
      <c r="F40" s="246"/>
      <c r="G40" s="246"/>
      <c r="H40" s="246">
        <f t="shared" si="1"/>
        <v>0</v>
      </c>
    </row>
    <row r="41" spans="1:9" ht="18.75" x14ac:dyDescent="0.3">
      <c r="A41" s="271"/>
      <c r="B41" s="301"/>
      <c r="C41" s="297"/>
      <c r="D41" s="298"/>
      <c r="E41" s="299"/>
      <c r="F41" s="246"/>
      <c r="G41" s="246"/>
      <c r="H41" s="246">
        <f t="shared" si="1"/>
        <v>0</v>
      </c>
    </row>
    <row r="42" spans="1:9" ht="18.75" x14ac:dyDescent="0.3">
      <c r="A42" s="271"/>
      <c r="B42" s="301"/>
      <c r="C42" s="297"/>
      <c r="D42" s="298"/>
      <c r="E42" s="299"/>
      <c r="F42" s="246"/>
      <c r="G42" s="246"/>
      <c r="H42" s="246">
        <f t="shared" si="1"/>
        <v>0</v>
      </c>
    </row>
    <row r="43" spans="1:9" ht="18.75" x14ac:dyDescent="0.3">
      <c r="A43" s="271"/>
      <c r="B43" s="301"/>
      <c r="C43" s="297"/>
      <c r="D43" s="298"/>
      <c r="E43" s="299"/>
      <c r="F43" s="246"/>
      <c r="G43" s="246"/>
      <c r="H43" s="246">
        <f t="shared" si="1"/>
        <v>0</v>
      </c>
    </row>
    <row r="44" spans="1:9" ht="18.75" x14ac:dyDescent="0.3">
      <c r="A44" s="271"/>
      <c r="B44" s="301"/>
      <c r="C44" s="297"/>
      <c r="D44" s="298"/>
      <c r="E44" s="299"/>
      <c r="F44" s="246"/>
      <c r="G44" s="246"/>
      <c r="H44" s="246">
        <f t="shared" si="1"/>
        <v>0</v>
      </c>
    </row>
    <row r="45" spans="1:9" ht="18.75" x14ac:dyDescent="0.3">
      <c r="A45" s="271"/>
      <c r="B45" s="301"/>
      <c r="C45" s="297"/>
      <c r="D45" s="298"/>
      <c r="E45" s="299"/>
      <c r="F45" s="246"/>
      <c r="G45" s="246"/>
      <c r="H45" s="246">
        <f t="shared" si="1"/>
        <v>0</v>
      </c>
    </row>
    <row r="46" spans="1:9" ht="18.75" x14ac:dyDescent="0.3">
      <c r="A46" s="271"/>
      <c r="B46" s="301"/>
      <c r="C46" s="297"/>
      <c r="D46" s="298"/>
      <c r="E46" s="299"/>
      <c r="F46" s="246"/>
      <c r="G46" s="246"/>
      <c r="H46" s="246">
        <f t="shared" si="1"/>
        <v>0</v>
      </c>
    </row>
    <row r="47" spans="1:9" ht="18.75" x14ac:dyDescent="0.3">
      <c r="A47" s="271"/>
      <c r="B47" s="228"/>
      <c r="C47" s="297"/>
      <c r="D47" s="298"/>
      <c r="E47" s="299"/>
      <c r="F47" s="246"/>
      <c r="G47" s="246"/>
      <c r="H47" s="246">
        <f t="shared" si="1"/>
        <v>0</v>
      </c>
    </row>
    <row r="48" spans="1:9" ht="18.75" x14ac:dyDescent="0.3">
      <c r="A48" s="271"/>
      <c r="B48" s="228"/>
      <c r="C48" s="297"/>
      <c r="D48" s="298"/>
      <c r="E48" s="299"/>
      <c r="F48" s="246"/>
      <c r="G48" s="246"/>
      <c r="H48" s="246">
        <f t="shared" si="1"/>
        <v>0</v>
      </c>
    </row>
    <row r="49" spans="1:8" ht="18.75" x14ac:dyDescent="0.3">
      <c r="A49" s="302"/>
      <c r="B49" s="303"/>
      <c r="C49" s="303"/>
      <c r="D49" s="271"/>
      <c r="E49" s="299"/>
      <c r="F49" s="246"/>
      <c r="G49" s="246"/>
      <c r="H49" s="246"/>
    </row>
    <row r="50" spans="1:8" ht="18.75" x14ac:dyDescent="0.3">
      <c r="A50" s="272"/>
      <c r="B50" s="304" t="s">
        <v>364</v>
      </c>
      <c r="C50" s="304"/>
      <c r="D50" s="305" t="s">
        <v>374</v>
      </c>
      <c r="E50" s="306">
        <f>SUM(E33:E49)</f>
        <v>0</v>
      </c>
      <c r="F50" s="223" t="s">
        <v>438</v>
      </c>
      <c r="G50" s="223">
        <f>SUM(G33:G49)</f>
        <v>0</v>
      </c>
      <c r="H50" s="223">
        <f>SUM(H33:H49)</f>
        <v>0</v>
      </c>
    </row>
    <row r="51" spans="1:8" ht="18.75" x14ac:dyDescent="0.3">
      <c r="A51" s="279"/>
      <c r="B51" s="280"/>
      <c r="C51" s="280"/>
      <c r="D51" s="281"/>
      <c r="E51" s="282"/>
      <c r="F51" s="464" t="s">
        <v>552</v>
      </c>
      <c r="G51" s="465">
        <f>G31+G50</f>
        <v>0</v>
      </c>
      <c r="H51" s="465">
        <f>H31+H50</f>
        <v>0</v>
      </c>
    </row>
    <row r="52" spans="1:8" ht="18.75" x14ac:dyDescent="0.3">
      <c r="A52" s="279"/>
      <c r="B52" s="280"/>
      <c r="C52" s="280"/>
      <c r="D52" s="281"/>
      <c r="E52" s="282"/>
      <c r="F52" s="283"/>
      <c r="G52" s="283"/>
      <c r="H52" s="283"/>
    </row>
    <row r="53" spans="1:8" ht="18.75" x14ac:dyDescent="0.25">
      <c r="A53" s="97" t="s">
        <v>541</v>
      </c>
      <c r="B53" s="84"/>
      <c r="C53" s="378"/>
      <c r="E53" s="604" t="s">
        <v>694</v>
      </c>
      <c r="F53" s="181"/>
      <c r="G53" s="84"/>
    </row>
    <row r="54" spans="1:8" x14ac:dyDescent="0.25">
      <c r="A54" s="181"/>
      <c r="B54" s="389"/>
      <c r="C54" s="391" t="s">
        <v>171</v>
      </c>
      <c r="E54" s="391" t="s">
        <v>172</v>
      </c>
      <c r="F54" s="181"/>
      <c r="G54" s="389"/>
    </row>
    <row r="55" spans="1:8" x14ac:dyDescent="0.25">
      <c r="A55" s="389"/>
      <c r="B55" s="82"/>
      <c r="C55" s="82"/>
      <c r="E55" s="82"/>
      <c r="F55" s="181"/>
      <c r="G55" s="82"/>
    </row>
    <row r="56" spans="1:8" ht="18.75" x14ac:dyDescent="0.25">
      <c r="A56" s="97" t="s">
        <v>173</v>
      </c>
      <c r="B56" s="84"/>
      <c r="C56" s="378"/>
      <c r="E56" s="714" t="s">
        <v>742</v>
      </c>
      <c r="F56" s="181"/>
      <c r="G56" s="84"/>
    </row>
    <row r="57" spans="1:8" x14ac:dyDescent="0.25">
      <c r="A57" s="181"/>
      <c r="B57" s="389"/>
      <c r="C57" s="391" t="s">
        <v>171</v>
      </c>
      <c r="E57" s="391" t="s">
        <v>172</v>
      </c>
      <c r="F57" s="181"/>
      <c r="G57" s="389"/>
    </row>
    <row r="58" spans="1:8" ht="18.75" x14ac:dyDescent="0.3">
      <c r="A58" s="266"/>
      <c r="B58" s="266"/>
      <c r="C58" s="266"/>
      <c r="E58" s="266"/>
    </row>
    <row r="59" spans="1:8" ht="18.75" x14ac:dyDescent="0.3">
      <c r="B59" s="266"/>
      <c r="C59" s="266"/>
      <c r="D59" s="266"/>
      <c r="E59" s="266"/>
    </row>
  </sheetData>
  <mergeCells count="9">
    <mergeCell ref="A13:E13"/>
    <mergeCell ref="A32:E32"/>
    <mergeCell ref="A3:E3"/>
    <mergeCell ref="A9:A11"/>
    <mergeCell ref="B9:B11"/>
    <mergeCell ref="C9:C11"/>
    <mergeCell ref="D9:D11"/>
    <mergeCell ref="E9:E11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K88"/>
  <sheetViews>
    <sheetView view="pageBreakPreview" zoomScale="70" zoomScaleSheetLayoutView="70" workbookViewId="0">
      <selection activeCell="F12" sqref="F12"/>
    </sheetView>
  </sheetViews>
  <sheetFormatPr defaultRowHeight="18.75" x14ac:dyDescent="0.3"/>
  <cols>
    <col min="1" max="1" width="8.42578125" style="181" customWidth="1"/>
    <col min="2" max="2" width="67.5703125" style="181" customWidth="1"/>
    <col min="3" max="3" width="30.7109375" style="181" customWidth="1"/>
    <col min="4" max="4" width="21.140625" style="181" customWidth="1"/>
    <col min="5" max="5" width="35.7109375" style="181" customWidth="1"/>
    <col min="6" max="7" width="25.140625" style="311" customWidth="1"/>
    <col min="8" max="8" width="12.85546875" style="312" customWidth="1"/>
    <col min="9" max="256" width="9.140625" style="181"/>
    <col min="257" max="257" width="8.42578125" style="181" customWidth="1"/>
    <col min="258" max="258" width="67.5703125" style="181" customWidth="1"/>
    <col min="259" max="259" width="30.7109375" style="181" customWidth="1"/>
    <col min="260" max="260" width="21.140625" style="181" customWidth="1"/>
    <col min="261" max="261" width="35.7109375" style="181" customWidth="1"/>
    <col min="262" max="263" width="19.28515625" style="181" customWidth="1"/>
    <col min="264" max="264" width="12.85546875" style="181" customWidth="1"/>
    <col min="265" max="512" width="9.140625" style="181"/>
    <col min="513" max="513" width="8.42578125" style="181" customWidth="1"/>
    <col min="514" max="514" width="67.5703125" style="181" customWidth="1"/>
    <col min="515" max="515" width="30.7109375" style="181" customWidth="1"/>
    <col min="516" max="516" width="21.140625" style="181" customWidth="1"/>
    <col min="517" max="517" width="35.7109375" style="181" customWidth="1"/>
    <col min="518" max="519" width="19.28515625" style="181" customWidth="1"/>
    <col min="520" max="520" width="12.85546875" style="181" customWidth="1"/>
    <col min="521" max="768" width="9.140625" style="181"/>
    <col min="769" max="769" width="8.42578125" style="181" customWidth="1"/>
    <col min="770" max="770" width="67.5703125" style="181" customWidth="1"/>
    <col min="771" max="771" width="30.7109375" style="181" customWidth="1"/>
    <col min="772" max="772" width="21.140625" style="181" customWidth="1"/>
    <col min="773" max="773" width="35.7109375" style="181" customWidth="1"/>
    <col min="774" max="775" width="19.28515625" style="181" customWidth="1"/>
    <col min="776" max="776" width="12.85546875" style="181" customWidth="1"/>
    <col min="777" max="1024" width="9.140625" style="181"/>
    <col min="1025" max="1025" width="8.42578125" style="181" customWidth="1"/>
    <col min="1026" max="1026" width="67.5703125" style="181" customWidth="1"/>
    <col min="1027" max="1027" width="30.7109375" style="181" customWidth="1"/>
    <col min="1028" max="1028" width="21.140625" style="181" customWidth="1"/>
    <col min="1029" max="1029" width="35.7109375" style="181" customWidth="1"/>
    <col min="1030" max="1031" width="19.28515625" style="181" customWidth="1"/>
    <col min="1032" max="1032" width="12.85546875" style="181" customWidth="1"/>
    <col min="1033" max="1280" width="9.140625" style="181"/>
    <col min="1281" max="1281" width="8.42578125" style="181" customWidth="1"/>
    <col min="1282" max="1282" width="67.5703125" style="181" customWidth="1"/>
    <col min="1283" max="1283" width="30.7109375" style="181" customWidth="1"/>
    <col min="1284" max="1284" width="21.140625" style="181" customWidth="1"/>
    <col min="1285" max="1285" width="35.7109375" style="181" customWidth="1"/>
    <col min="1286" max="1287" width="19.28515625" style="181" customWidth="1"/>
    <col min="1288" max="1288" width="12.85546875" style="181" customWidth="1"/>
    <col min="1289" max="1536" width="9.140625" style="181"/>
    <col min="1537" max="1537" width="8.42578125" style="181" customWidth="1"/>
    <col min="1538" max="1538" width="67.5703125" style="181" customWidth="1"/>
    <col min="1539" max="1539" width="30.7109375" style="181" customWidth="1"/>
    <col min="1540" max="1540" width="21.140625" style="181" customWidth="1"/>
    <col min="1541" max="1541" width="35.7109375" style="181" customWidth="1"/>
    <col min="1542" max="1543" width="19.28515625" style="181" customWidth="1"/>
    <col min="1544" max="1544" width="12.85546875" style="181" customWidth="1"/>
    <col min="1545" max="1792" width="9.140625" style="181"/>
    <col min="1793" max="1793" width="8.42578125" style="181" customWidth="1"/>
    <col min="1794" max="1794" width="67.5703125" style="181" customWidth="1"/>
    <col min="1795" max="1795" width="30.7109375" style="181" customWidth="1"/>
    <col min="1796" max="1796" width="21.140625" style="181" customWidth="1"/>
    <col min="1797" max="1797" width="35.7109375" style="181" customWidth="1"/>
    <col min="1798" max="1799" width="19.28515625" style="181" customWidth="1"/>
    <col min="1800" max="1800" width="12.85546875" style="181" customWidth="1"/>
    <col min="1801" max="2048" width="9.140625" style="181"/>
    <col min="2049" max="2049" width="8.42578125" style="181" customWidth="1"/>
    <col min="2050" max="2050" width="67.5703125" style="181" customWidth="1"/>
    <col min="2051" max="2051" width="30.7109375" style="181" customWidth="1"/>
    <col min="2052" max="2052" width="21.140625" style="181" customWidth="1"/>
    <col min="2053" max="2053" width="35.7109375" style="181" customWidth="1"/>
    <col min="2054" max="2055" width="19.28515625" style="181" customWidth="1"/>
    <col min="2056" max="2056" width="12.85546875" style="181" customWidth="1"/>
    <col min="2057" max="2304" width="9.140625" style="181"/>
    <col min="2305" max="2305" width="8.42578125" style="181" customWidth="1"/>
    <col min="2306" max="2306" width="67.5703125" style="181" customWidth="1"/>
    <col min="2307" max="2307" width="30.7109375" style="181" customWidth="1"/>
    <col min="2308" max="2308" width="21.140625" style="181" customWidth="1"/>
    <col min="2309" max="2309" width="35.7109375" style="181" customWidth="1"/>
    <col min="2310" max="2311" width="19.28515625" style="181" customWidth="1"/>
    <col min="2312" max="2312" width="12.85546875" style="181" customWidth="1"/>
    <col min="2313" max="2560" width="9.140625" style="181"/>
    <col min="2561" max="2561" width="8.42578125" style="181" customWidth="1"/>
    <col min="2562" max="2562" width="67.5703125" style="181" customWidth="1"/>
    <col min="2563" max="2563" width="30.7109375" style="181" customWidth="1"/>
    <col min="2564" max="2564" width="21.140625" style="181" customWidth="1"/>
    <col min="2565" max="2565" width="35.7109375" style="181" customWidth="1"/>
    <col min="2566" max="2567" width="19.28515625" style="181" customWidth="1"/>
    <col min="2568" max="2568" width="12.85546875" style="181" customWidth="1"/>
    <col min="2569" max="2816" width="9.140625" style="181"/>
    <col min="2817" max="2817" width="8.42578125" style="181" customWidth="1"/>
    <col min="2818" max="2818" width="67.5703125" style="181" customWidth="1"/>
    <col min="2819" max="2819" width="30.7109375" style="181" customWidth="1"/>
    <col min="2820" max="2820" width="21.140625" style="181" customWidth="1"/>
    <col min="2821" max="2821" width="35.7109375" style="181" customWidth="1"/>
    <col min="2822" max="2823" width="19.28515625" style="181" customWidth="1"/>
    <col min="2824" max="2824" width="12.85546875" style="181" customWidth="1"/>
    <col min="2825" max="3072" width="9.140625" style="181"/>
    <col min="3073" max="3073" width="8.42578125" style="181" customWidth="1"/>
    <col min="3074" max="3074" width="67.5703125" style="181" customWidth="1"/>
    <col min="3075" max="3075" width="30.7109375" style="181" customWidth="1"/>
    <col min="3076" max="3076" width="21.140625" style="181" customWidth="1"/>
    <col min="3077" max="3077" width="35.7109375" style="181" customWidth="1"/>
    <col min="3078" max="3079" width="19.28515625" style="181" customWidth="1"/>
    <col min="3080" max="3080" width="12.85546875" style="181" customWidth="1"/>
    <col min="3081" max="3328" width="9.140625" style="181"/>
    <col min="3329" max="3329" width="8.42578125" style="181" customWidth="1"/>
    <col min="3330" max="3330" width="67.5703125" style="181" customWidth="1"/>
    <col min="3331" max="3331" width="30.7109375" style="181" customWidth="1"/>
    <col min="3332" max="3332" width="21.140625" style="181" customWidth="1"/>
    <col min="3333" max="3333" width="35.7109375" style="181" customWidth="1"/>
    <col min="3334" max="3335" width="19.28515625" style="181" customWidth="1"/>
    <col min="3336" max="3336" width="12.85546875" style="181" customWidth="1"/>
    <col min="3337" max="3584" width="9.140625" style="181"/>
    <col min="3585" max="3585" width="8.42578125" style="181" customWidth="1"/>
    <col min="3586" max="3586" width="67.5703125" style="181" customWidth="1"/>
    <col min="3587" max="3587" width="30.7109375" style="181" customWidth="1"/>
    <col min="3588" max="3588" width="21.140625" style="181" customWidth="1"/>
    <col min="3589" max="3589" width="35.7109375" style="181" customWidth="1"/>
    <col min="3590" max="3591" width="19.28515625" style="181" customWidth="1"/>
    <col min="3592" max="3592" width="12.85546875" style="181" customWidth="1"/>
    <col min="3593" max="3840" width="9.140625" style="181"/>
    <col min="3841" max="3841" width="8.42578125" style="181" customWidth="1"/>
    <col min="3842" max="3842" width="67.5703125" style="181" customWidth="1"/>
    <col min="3843" max="3843" width="30.7109375" style="181" customWidth="1"/>
    <col min="3844" max="3844" width="21.140625" style="181" customWidth="1"/>
    <col min="3845" max="3845" width="35.7109375" style="181" customWidth="1"/>
    <col min="3846" max="3847" width="19.28515625" style="181" customWidth="1"/>
    <col min="3848" max="3848" width="12.85546875" style="181" customWidth="1"/>
    <col min="3849" max="4096" width="9.140625" style="181"/>
    <col min="4097" max="4097" width="8.42578125" style="181" customWidth="1"/>
    <col min="4098" max="4098" width="67.5703125" style="181" customWidth="1"/>
    <col min="4099" max="4099" width="30.7109375" style="181" customWidth="1"/>
    <col min="4100" max="4100" width="21.140625" style="181" customWidth="1"/>
    <col min="4101" max="4101" width="35.7109375" style="181" customWidth="1"/>
    <col min="4102" max="4103" width="19.28515625" style="181" customWidth="1"/>
    <col min="4104" max="4104" width="12.85546875" style="181" customWidth="1"/>
    <col min="4105" max="4352" width="9.140625" style="181"/>
    <col min="4353" max="4353" width="8.42578125" style="181" customWidth="1"/>
    <col min="4354" max="4354" width="67.5703125" style="181" customWidth="1"/>
    <col min="4355" max="4355" width="30.7109375" style="181" customWidth="1"/>
    <col min="4356" max="4356" width="21.140625" style="181" customWidth="1"/>
    <col min="4357" max="4357" width="35.7109375" style="181" customWidth="1"/>
    <col min="4358" max="4359" width="19.28515625" style="181" customWidth="1"/>
    <col min="4360" max="4360" width="12.85546875" style="181" customWidth="1"/>
    <col min="4361" max="4608" width="9.140625" style="181"/>
    <col min="4609" max="4609" width="8.42578125" style="181" customWidth="1"/>
    <col min="4610" max="4610" width="67.5703125" style="181" customWidth="1"/>
    <col min="4611" max="4611" width="30.7109375" style="181" customWidth="1"/>
    <col min="4612" max="4612" width="21.140625" style="181" customWidth="1"/>
    <col min="4613" max="4613" width="35.7109375" style="181" customWidth="1"/>
    <col min="4614" max="4615" width="19.28515625" style="181" customWidth="1"/>
    <col min="4616" max="4616" width="12.85546875" style="181" customWidth="1"/>
    <col min="4617" max="4864" width="9.140625" style="181"/>
    <col min="4865" max="4865" width="8.42578125" style="181" customWidth="1"/>
    <col min="4866" max="4866" width="67.5703125" style="181" customWidth="1"/>
    <col min="4867" max="4867" width="30.7109375" style="181" customWidth="1"/>
    <col min="4868" max="4868" width="21.140625" style="181" customWidth="1"/>
    <col min="4869" max="4869" width="35.7109375" style="181" customWidth="1"/>
    <col min="4870" max="4871" width="19.28515625" style="181" customWidth="1"/>
    <col min="4872" max="4872" width="12.85546875" style="181" customWidth="1"/>
    <col min="4873" max="5120" width="9.140625" style="181"/>
    <col min="5121" max="5121" width="8.42578125" style="181" customWidth="1"/>
    <col min="5122" max="5122" width="67.5703125" style="181" customWidth="1"/>
    <col min="5123" max="5123" width="30.7109375" style="181" customWidth="1"/>
    <col min="5124" max="5124" width="21.140625" style="181" customWidth="1"/>
    <col min="5125" max="5125" width="35.7109375" style="181" customWidth="1"/>
    <col min="5126" max="5127" width="19.28515625" style="181" customWidth="1"/>
    <col min="5128" max="5128" width="12.85546875" style="181" customWidth="1"/>
    <col min="5129" max="5376" width="9.140625" style="181"/>
    <col min="5377" max="5377" width="8.42578125" style="181" customWidth="1"/>
    <col min="5378" max="5378" width="67.5703125" style="181" customWidth="1"/>
    <col min="5379" max="5379" width="30.7109375" style="181" customWidth="1"/>
    <col min="5380" max="5380" width="21.140625" style="181" customWidth="1"/>
    <col min="5381" max="5381" width="35.7109375" style="181" customWidth="1"/>
    <col min="5382" max="5383" width="19.28515625" style="181" customWidth="1"/>
    <col min="5384" max="5384" width="12.85546875" style="181" customWidth="1"/>
    <col min="5385" max="5632" width="9.140625" style="181"/>
    <col min="5633" max="5633" width="8.42578125" style="181" customWidth="1"/>
    <col min="5634" max="5634" width="67.5703125" style="181" customWidth="1"/>
    <col min="5635" max="5635" width="30.7109375" style="181" customWidth="1"/>
    <col min="5636" max="5636" width="21.140625" style="181" customWidth="1"/>
    <col min="5637" max="5637" width="35.7109375" style="181" customWidth="1"/>
    <col min="5638" max="5639" width="19.28515625" style="181" customWidth="1"/>
    <col min="5640" max="5640" width="12.85546875" style="181" customWidth="1"/>
    <col min="5641" max="5888" width="9.140625" style="181"/>
    <col min="5889" max="5889" width="8.42578125" style="181" customWidth="1"/>
    <col min="5890" max="5890" width="67.5703125" style="181" customWidth="1"/>
    <col min="5891" max="5891" width="30.7109375" style="181" customWidth="1"/>
    <col min="5892" max="5892" width="21.140625" style="181" customWidth="1"/>
    <col min="5893" max="5893" width="35.7109375" style="181" customWidth="1"/>
    <col min="5894" max="5895" width="19.28515625" style="181" customWidth="1"/>
    <col min="5896" max="5896" width="12.85546875" style="181" customWidth="1"/>
    <col min="5897" max="6144" width="9.140625" style="181"/>
    <col min="6145" max="6145" width="8.42578125" style="181" customWidth="1"/>
    <col min="6146" max="6146" width="67.5703125" style="181" customWidth="1"/>
    <col min="6147" max="6147" width="30.7109375" style="181" customWidth="1"/>
    <col min="6148" max="6148" width="21.140625" style="181" customWidth="1"/>
    <col min="6149" max="6149" width="35.7109375" style="181" customWidth="1"/>
    <col min="6150" max="6151" width="19.28515625" style="181" customWidth="1"/>
    <col min="6152" max="6152" width="12.85546875" style="181" customWidth="1"/>
    <col min="6153" max="6400" width="9.140625" style="181"/>
    <col min="6401" max="6401" width="8.42578125" style="181" customWidth="1"/>
    <col min="6402" max="6402" width="67.5703125" style="181" customWidth="1"/>
    <col min="6403" max="6403" width="30.7109375" style="181" customWidth="1"/>
    <col min="6404" max="6404" width="21.140625" style="181" customWidth="1"/>
    <col min="6405" max="6405" width="35.7109375" style="181" customWidth="1"/>
    <col min="6406" max="6407" width="19.28515625" style="181" customWidth="1"/>
    <col min="6408" max="6408" width="12.85546875" style="181" customWidth="1"/>
    <col min="6409" max="6656" width="9.140625" style="181"/>
    <col min="6657" max="6657" width="8.42578125" style="181" customWidth="1"/>
    <col min="6658" max="6658" width="67.5703125" style="181" customWidth="1"/>
    <col min="6659" max="6659" width="30.7109375" style="181" customWidth="1"/>
    <col min="6660" max="6660" width="21.140625" style="181" customWidth="1"/>
    <col min="6661" max="6661" width="35.7109375" style="181" customWidth="1"/>
    <col min="6662" max="6663" width="19.28515625" style="181" customWidth="1"/>
    <col min="6664" max="6664" width="12.85546875" style="181" customWidth="1"/>
    <col min="6665" max="6912" width="9.140625" style="181"/>
    <col min="6913" max="6913" width="8.42578125" style="181" customWidth="1"/>
    <col min="6914" max="6914" width="67.5703125" style="181" customWidth="1"/>
    <col min="6915" max="6915" width="30.7109375" style="181" customWidth="1"/>
    <col min="6916" max="6916" width="21.140625" style="181" customWidth="1"/>
    <col min="6917" max="6917" width="35.7109375" style="181" customWidth="1"/>
    <col min="6918" max="6919" width="19.28515625" style="181" customWidth="1"/>
    <col min="6920" max="6920" width="12.85546875" style="181" customWidth="1"/>
    <col min="6921" max="7168" width="9.140625" style="181"/>
    <col min="7169" max="7169" width="8.42578125" style="181" customWidth="1"/>
    <col min="7170" max="7170" width="67.5703125" style="181" customWidth="1"/>
    <col min="7171" max="7171" width="30.7109375" style="181" customWidth="1"/>
    <col min="7172" max="7172" width="21.140625" style="181" customWidth="1"/>
    <col min="7173" max="7173" width="35.7109375" style="181" customWidth="1"/>
    <col min="7174" max="7175" width="19.28515625" style="181" customWidth="1"/>
    <col min="7176" max="7176" width="12.85546875" style="181" customWidth="1"/>
    <col min="7177" max="7424" width="9.140625" style="181"/>
    <col min="7425" max="7425" width="8.42578125" style="181" customWidth="1"/>
    <col min="7426" max="7426" width="67.5703125" style="181" customWidth="1"/>
    <col min="7427" max="7427" width="30.7109375" style="181" customWidth="1"/>
    <col min="7428" max="7428" width="21.140625" style="181" customWidth="1"/>
    <col min="7429" max="7429" width="35.7109375" style="181" customWidth="1"/>
    <col min="7430" max="7431" width="19.28515625" style="181" customWidth="1"/>
    <col min="7432" max="7432" width="12.85546875" style="181" customWidth="1"/>
    <col min="7433" max="7680" width="9.140625" style="181"/>
    <col min="7681" max="7681" width="8.42578125" style="181" customWidth="1"/>
    <col min="7682" max="7682" width="67.5703125" style="181" customWidth="1"/>
    <col min="7683" max="7683" width="30.7109375" style="181" customWidth="1"/>
    <col min="7684" max="7684" width="21.140625" style="181" customWidth="1"/>
    <col min="7685" max="7685" width="35.7109375" style="181" customWidth="1"/>
    <col min="7686" max="7687" width="19.28515625" style="181" customWidth="1"/>
    <col min="7688" max="7688" width="12.85546875" style="181" customWidth="1"/>
    <col min="7689" max="7936" width="9.140625" style="181"/>
    <col min="7937" max="7937" width="8.42578125" style="181" customWidth="1"/>
    <col min="7938" max="7938" width="67.5703125" style="181" customWidth="1"/>
    <col min="7939" max="7939" width="30.7109375" style="181" customWidth="1"/>
    <col min="7940" max="7940" width="21.140625" style="181" customWidth="1"/>
    <col min="7941" max="7941" width="35.7109375" style="181" customWidth="1"/>
    <col min="7942" max="7943" width="19.28515625" style="181" customWidth="1"/>
    <col min="7944" max="7944" width="12.85546875" style="181" customWidth="1"/>
    <col min="7945" max="8192" width="9.140625" style="181"/>
    <col min="8193" max="8193" width="8.42578125" style="181" customWidth="1"/>
    <col min="8194" max="8194" width="67.5703125" style="181" customWidth="1"/>
    <col min="8195" max="8195" width="30.7109375" style="181" customWidth="1"/>
    <col min="8196" max="8196" width="21.140625" style="181" customWidth="1"/>
    <col min="8197" max="8197" width="35.7109375" style="181" customWidth="1"/>
    <col min="8198" max="8199" width="19.28515625" style="181" customWidth="1"/>
    <col min="8200" max="8200" width="12.85546875" style="181" customWidth="1"/>
    <col min="8201" max="8448" width="9.140625" style="181"/>
    <col min="8449" max="8449" width="8.42578125" style="181" customWidth="1"/>
    <col min="8450" max="8450" width="67.5703125" style="181" customWidth="1"/>
    <col min="8451" max="8451" width="30.7109375" style="181" customWidth="1"/>
    <col min="8452" max="8452" width="21.140625" style="181" customWidth="1"/>
    <col min="8453" max="8453" width="35.7109375" style="181" customWidth="1"/>
    <col min="8454" max="8455" width="19.28515625" style="181" customWidth="1"/>
    <col min="8456" max="8456" width="12.85546875" style="181" customWidth="1"/>
    <col min="8457" max="8704" width="9.140625" style="181"/>
    <col min="8705" max="8705" width="8.42578125" style="181" customWidth="1"/>
    <col min="8706" max="8706" width="67.5703125" style="181" customWidth="1"/>
    <col min="8707" max="8707" width="30.7109375" style="181" customWidth="1"/>
    <col min="8708" max="8708" width="21.140625" style="181" customWidth="1"/>
    <col min="8709" max="8709" width="35.7109375" style="181" customWidth="1"/>
    <col min="8710" max="8711" width="19.28515625" style="181" customWidth="1"/>
    <col min="8712" max="8712" width="12.85546875" style="181" customWidth="1"/>
    <col min="8713" max="8960" width="9.140625" style="181"/>
    <col min="8961" max="8961" width="8.42578125" style="181" customWidth="1"/>
    <col min="8962" max="8962" width="67.5703125" style="181" customWidth="1"/>
    <col min="8963" max="8963" width="30.7109375" style="181" customWidth="1"/>
    <col min="8964" max="8964" width="21.140625" style="181" customWidth="1"/>
    <col min="8965" max="8965" width="35.7109375" style="181" customWidth="1"/>
    <col min="8966" max="8967" width="19.28515625" style="181" customWidth="1"/>
    <col min="8968" max="8968" width="12.85546875" style="181" customWidth="1"/>
    <col min="8969" max="9216" width="9.140625" style="181"/>
    <col min="9217" max="9217" width="8.42578125" style="181" customWidth="1"/>
    <col min="9218" max="9218" width="67.5703125" style="181" customWidth="1"/>
    <col min="9219" max="9219" width="30.7109375" style="181" customWidth="1"/>
    <col min="9220" max="9220" width="21.140625" style="181" customWidth="1"/>
    <col min="9221" max="9221" width="35.7109375" style="181" customWidth="1"/>
    <col min="9222" max="9223" width="19.28515625" style="181" customWidth="1"/>
    <col min="9224" max="9224" width="12.85546875" style="181" customWidth="1"/>
    <col min="9225" max="9472" width="9.140625" style="181"/>
    <col min="9473" max="9473" width="8.42578125" style="181" customWidth="1"/>
    <col min="9474" max="9474" width="67.5703125" style="181" customWidth="1"/>
    <col min="9475" max="9475" width="30.7109375" style="181" customWidth="1"/>
    <col min="9476" max="9476" width="21.140625" style="181" customWidth="1"/>
    <col min="9477" max="9477" width="35.7109375" style="181" customWidth="1"/>
    <col min="9478" max="9479" width="19.28515625" style="181" customWidth="1"/>
    <col min="9480" max="9480" width="12.85546875" style="181" customWidth="1"/>
    <col min="9481" max="9728" width="9.140625" style="181"/>
    <col min="9729" max="9729" width="8.42578125" style="181" customWidth="1"/>
    <col min="9730" max="9730" width="67.5703125" style="181" customWidth="1"/>
    <col min="9731" max="9731" width="30.7109375" style="181" customWidth="1"/>
    <col min="9732" max="9732" width="21.140625" style="181" customWidth="1"/>
    <col min="9733" max="9733" width="35.7109375" style="181" customWidth="1"/>
    <col min="9734" max="9735" width="19.28515625" style="181" customWidth="1"/>
    <col min="9736" max="9736" width="12.85546875" style="181" customWidth="1"/>
    <col min="9737" max="9984" width="9.140625" style="181"/>
    <col min="9985" max="9985" width="8.42578125" style="181" customWidth="1"/>
    <col min="9986" max="9986" width="67.5703125" style="181" customWidth="1"/>
    <col min="9987" max="9987" width="30.7109375" style="181" customWidth="1"/>
    <col min="9988" max="9988" width="21.140625" style="181" customWidth="1"/>
    <col min="9989" max="9989" width="35.7109375" style="181" customWidth="1"/>
    <col min="9990" max="9991" width="19.28515625" style="181" customWidth="1"/>
    <col min="9992" max="9992" width="12.85546875" style="181" customWidth="1"/>
    <col min="9993" max="10240" width="9.140625" style="181"/>
    <col min="10241" max="10241" width="8.42578125" style="181" customWidth="1"/>
    <col min="10242" max="10242" width="67.5703125" style="181" customWidth="1"/>
    <col min="10243" max="10243" width="30.7109375" style="181" customWidth="1"/>
    <col min="10244" max="10244" width="21.140625" style="181" customWidth="1"/>
    <col min="10245" max="10245" width="35.7109375" style="181" customWidth="1"/>
    <col min="10246" max="10247" width="19.28515625" style="181" customWidth="1"/>
    <col min="10248" max="10248" width="12.85546875" style="181" customWidth="1"/>
    <col min="10249" max="10496" width="9.140625" style="181"/>
    <col min="10497" max="10497" width="8.42578125" style="181" customWidth="1"/>
    <col min="10498" max="10498" width="67.5703125" style="181" customWidth="1"/>
    <col min="10499" max="10499" width="30.7109375" style="181" customWidth="1"/>
    <col min="10500" max="10500" width="21.140625" style="181" customWidth="1"/>
    <col min="10501" max="10501" width="35.7109375" style="181" customWidth="1"/>
    <col min="10502" max="10503" width="19.28515625" style="181" customWidth="1"/>
    <col min="10504" max="10504" width="12.85546875" style="181" customWidth="1"/>
    <col min="10505" max="10752" width="9.140625" style="181"/>
    <col min="10753" max="10753" width="8.42578125" style="181" customWidth="1"/>
    <col min="10754" max="10754" width="67.5703125" style="181" customWidth="1"/>
    <col min="10755" max="10755" width="30.7109375" style="181" customWidth="1"/>
    <col min="10756" max="10756" width="21.140625" style="181" customWidth="1"/>
    <col min="10757" max="10757" width="35.7109375" style="181" customWidth="1"/>
    <col min="10758" max="10759" width="19.28515625" style="181" customWidth="1"/>
    <col min="10760" max="10760" width="12.85546875" style="181" customWidth="1"/>
    <col min="10761" max="11008" width="9.140625" style="181"/>
    <col min="11009" max="11009" width="8.42578125" style="181" customWidth="1"/>
    <col min="11010" max="11010" width="67.5703125" style="181" customWidth="1"/>
    <col min="11011" max="11011" width="30.7109375" style="181" customWidth="1"/>
    <col min="11012" max="11012" width="21.140625" style="181" customWidth="1"/>
    <col min="11013" max="11013" width="35.7109375" style="181" customWidth="1"/>
    <col min="11014" max="11015" width="19.28515625" style="181" customWidth="1"/>
    <col min="11016" max="11016" width="12.85546875" style="181" customWidth="1"/>
    <col min="11017" max="11264" width="9.140625" style="181"/>
    <col min="11265" max="11265" width="8.42578125" style="181" customWidth="1"/>
    <col min="11266" max="11266" width="67.5703125" style="181" customWidth="1"/>
    <col min="11267" max="11267" width="30.7109375" style="181" customWidth="1"/>
    <col min="11268" max="11268" width="21.140625" style="181" customWidth="1"/>
    <col min="11269" max="11269" width="35.7109375" style="181" customWidth="1"/>
    <col min="11270" max="11271" width="19.28515625" style="181" customWidth="1"/>
    <col min="11272" max="11272" width="12.85546875" style="181" customWidth="1"/>
    <col min="11273" max="11520" width="9.140625" style="181"/>
    <col min="11521" max="11521" width="8.42578125" style="181" customWidth="1"/>
    <col min="11522" max="11522" width="67.5703125" style="181" customWidth="1"/>
    <col min="11523" max="11523" width="30.7109375" style="181" customWidth="1"/>
    <col min="11524" max="11524" width="21.140625" style="181" customWidth="1"/>
    <col min="11525" max="11525" width="35.7109375" style="181" customWidth="1"/>
    <col min="11526" max="11527" width="19.28515625" style="181" customWidth="1"/>
    <col min="11528" max="11528" width="12.85546875" style="181" customWidth="1"/>
    <col min="11529" max="11776" width="9.140625" style="181"/>
    <col min="11777" max="11777" width="8.42578125" style="181" customWidth="1"/>
    <col min="11778" max="11778" width="67.5703125" style="181" customWidth="1"/>
    <col min="11779" max="11779" width="30.7109375" style="181" customWidth="1"/>
    <col min="11780" max="11780" width="21.140625" style="181" customWidth="1"/>
    <col min="11781" max="11781" width="35.7109375" style="181" customWidth="1"/>
    <col min="11782" max="11783" width="19.28515625" style="181" customWidth="1"/>
    <col min="11784" max="11784" width="12.85546875" style="181" customWidth="1"/>
    <col min="11785" max="12032" width="9.140625" style="181"/>
    <col min="12033" max="12033" width="8.42578125" style="181" customWidth="1"/>
    <col min="12034" max="12034" width="67.5703125" style="181" customWidth="1"/>
    <col min="12035" max="12035" width="30.7109375" style="181" customWidth="1"/>
    <col min="12036" max="12036" width="21.140625" style="181" customWidth="1"/>
    <col min="12037" max="12037" width="35.7109375" style="181" customWidth="1"/>
    <col min="12038" max="12039" width="19.28515625" style="181" customWidth="1"/>
    <col min="12040" max="12040" width="12.85546875" style="181" customWidth="1"/>
    <col min="12041" max="12288" width="9.140625" style="181"/>
    <col min="12289" max="12289" width="8.42578125" style="181" customWidth="1"/>
    <col min="12290" max="12290" width="67.5703125" style="181" customWidth="1"/>
    <col min="12291" max="12291" width="30.7109375" style="181" customWidth="1"/>
    <col min="12292" max="12292" width="21.140625" style="181" customWidth="1"/>
    <col min="12293" max="12293" width="35.7109375" style="181" customWidth="1"/>
    <col min="12294" max="12295" width="19.28515625" style="181" customWidth="1"/>
    <col min="12296" max="12296" width="12.85546875" style="181" customWidth="1"/>
    <col min="12297" max="12544" width="9.140625" style="181"/>
    <col min="12545" max="12545" width="8.42578125" style="181" customWidth="1"/>
    <col min="12546" max="12546" width="67.5703125" style="181" customWidth="1"/>
    <col min="12547" max="12547" width="30.7109375" style="181" customWidth="1"/>
    <col min="12548" max="12548" width="21.140625" style="181" customWidth="1"/>
    <col min="12549" max="12549" width="35.7109375" style="181" customWidth="1"/>
    <col min="12550" max="12551" width="19.28515625" style="181" customWidth="1"/>
    <col min="12552" max="12552" width="12.85546875" style="181" customWidth="1"/>
    <col min="12553" max="12800" width="9.140625" style="181"/>
    <col min="12801" max="12801" width="8.42578125" style="181" customWidth="1"/>
    <col min="12802" max="12802" width="67.5703125" style="181" customWidth="1"/>
    <col min="12803" max="12803" width="30.7109375" style="181" customWidth="1"/>
    <col min="12804" max="12804" width="21.140625" style="181" customWidth="1"/>
    <col min="12805" max="12805" width="35.7109375" style="181" customWidth="1"/>
    <col min="12806" max="12807" width="19.28515625" style="181" customWidth="1"/>
    <col min="12808" max="12808" width="12.85546875" style="181" customWidth="1"/>
    <col min="12809" max="13056" width="9.140625" style="181"/>
    <col min="13057" max="13057" width="8.42578125" style="181" customWidth="1"/>
    <col min="13058" max="13058" width="67.5703125" style="181" customWidth="1"/>
    <col min="13059" max="13059" width="30.7109375" style="181" customWidth="1"/>
    <col min="13060" max="13060" width="21.140625" style="181" customWidth="1"/>
    <col min="13061" max="13061" width="35.7109375" style="181" customWidth="1"/>
    <col min="13062" max="13063" width="19.28515625" style="181" customWidth="1"/>
    <col min="13064" max="13064" width="12.85546875" style="181" customWidth="1"/>
    <col min="13065" max="13312" width="9.140625" style="181"/>
    <col min="13313" max="13313" width="8.42578125" style="181" customWidth="1"/>
    <col min="13314" max="13314" width="67.5703125" style="181" customWidth="1"/>
    <col min="13315" max="13315" width="30.7109375" style="181" customWidth="1"/>
    <col min="13316" max="13316" width="21.140625" style="181" customWidth="1"/>
    <col min="13317" max="13317" width="35.7109375" style="181" customWidth="1"/>
    <col min="13318" max="13319" width="19.28515625" style="181" customWidth="1"/>
    <col min="13320" max="13320" width="12.85546875" style="181" customWidth="1"/>
    <col min="13321" max="13568" width="9.140625" style="181"/>
    <col min="13569" max="13569" width="8.42578125" style="181" customWidth="1"/>
    <col min="13570" max="13570" width="67.5703125" style="181" customWidth="1"/>
    <col min="13571" max="13571" width="30.7109375" style="181" customWidth="1"/>
    <col min="13572" max="13572" width="21.140625" style="181" customWidth="1"/>
    <col min="13573" max="13573" width="35.7109375" style="181" customWidth="1"/>
    <col min="13574" max="13575" width="19.28515625" style="181" customWidth="1"/>
    <col min="13576" max="13576" width="12.85546875" style="181" customWidth="1"/>
    <col min="13577" max="13824" width="9.140625" style="181"/>
    <col min="13825" max="13825" width="8.42578125" style="181" customWidth="1"/>
    <col min="13826" max="13826" width="67.5703125" style="181" customWidth="1"/>
    <col min="13827" max="13827" width="30.7109375" style="181" customWidth="1"/>
    <col min="13828" max="13828" width="21.140625" style="181" customWidth="1"/>
    <col min="13829" max="13829" width="35.7109375" style="181" customWidth="1"/>
    <col min="13830" max="13831" width="19.28515625" style="181" customWidth="1"/>
    <col min="13832" max="13832" width="12.85546875" style="181" customWidth="1"/>
    <col min="13833" max="14080" width="9.140625" style="181"/>
    <col min="14081" max="14081" width="8.42578125" style="181" customWidth="1"/>
    <col min="14082" max="14082" width="67.5703125" style="181" customWidth="1"/>
    <col min="14083" max="14083" width="30.7109375" style="181" customWidth="1"/>
    <col min="14084" max="14084" width="21.140625" style="181" customWidth="1"/>
    <col min="14085" max="14085" width="35.7109375" style="181" customWidth="1"/>
    <col min="14086" max="14087" width="19.28515625" style="181" customWidth="1"/>
    <col min="14088" max="14088" width="12.85546875" style="181" customWidth="1"/>
    <col min="14089" max="14336" width="9.140625" style="181"/>
    <col min="14337" max="14337" width="8.42578125" style="181" customWidth="1"/>
    <col min="14338" max="14338" width="67.5703125" style="181" customWidth="1"/>
    <col min="14339" max="14339" width="30.7109375" style="181" customWidth="1"/>
    <col min="14340" max="14340" width="21.140625" style="181" customWidth="1"/>
    <col min="14341" max="14341" width="35.7109375" style="181" customWidth="1"/>
    <col min="14342" max="14343" width="19.28515625" style="181" customWidth="1"/>
    <col min="14344" max="14344" width="12.85546875" style="181" customWidth="1"/>
    <col min="14345" max="14592" width="9.140625" style="181"/>
    <col min="14593" max="14593" width="8.42578125" style="181" customWidth="1"/>
    <col min="14594" max="14594" width="67.5703125" style="181" customWidth="1"/>
    <col min="14595" max="14595" width="30.7109375" style="181" customWidth="1"/>
    <col min="14596" max="14596" width="21.140625" style="181" customWidth="1"/>
    <col min="14597" max="14597" width="35.7109375" style="181" customWidth="1"/>
    <col min="14598" max="14599" width="19.28515625" style="181" customWidth="1"/>
    <col min="14600" max="14600" width="12.85546875" style="181" customWidth="1"/>
    <col min="14601" max="14848" width="9.140625" style="181"/>
    <col min="14849" max="14849" width="8.42578125" style="181" customWidth="1"/>
    <col min="14850" max="14850" width="67.5703125" style="181" customWidth="1"/>
    <col min="14851" max="14851" width="30.7109375" style="181" customWidth="1"/>
    <col min="14852" max="14852" width="21.140625" style="181" customWidth="1"/>
    <col min="14853" max="14853" width="35.7109375" style="181" customWidth="1"/>
    <col min="14854" max="14855" width="19.28515625" style="181" customWidth="1"/>
    <col min="14856" max="14856" width="12.85546875" style="181" customWidth="1"/>
    <col min="14857" max="15104" width="9.140625" style="181"/>
    <col min="15105" max="15105" width="8.42578125" style="181" customWidth="1"/>
    <col min="15106" max="15106" width="67.5703125" style="181" customWidth="1"/>
    <col min="15107" max="15107" width="30.7109375" style="181" customWidth="1"/>
    <col min="15108" max="15108" width="21.140625" style="181" customWidth="1"/>
    <col min="15109" max="15109" width="35.7109375" style="181" customWidth="1"/>
    <col min="15110" max="15111" width="19.28515625" style="181" customWidth="1"/>
    <col min="15112" max="15112" width="12.85546875" style="181" customWidth="1"/>
    <col min="15113" max="15360" width="9.140625" style="181"/>
    <col min="15361" max="15361" width="8.42578125" style="181" customWidth="1"/>
    <col min="15362" max="15362" width="67.5703125" style="181" customWidth="1"/>
    <col min="15363" max="15363" width="30.7109375" style="181" customWidth="1"/>
    <col min="15364" max="15364" width="21.140625" style="181" customWidth="1"/>
    <col min="15365" max="15365" width="35.7109375" style="181" customWidth="1"/>
    <col min="15366" max="15367" width="19.28515625" style="181" customWidth="1"/>
    <col min="15368" max="15368" width="12.85546875" style="181" customWidth="1"/>
    <col min="15369" max="15616" width="9.140625" style="181"/>
    <col min="15617" max="15617" width="8.42578125" style="181" customWidth="1"/>
    <col min="15618" max="15618" width="67.5703125" style="181" customWidth="1"/>
    <col min="15619" max="15619" width="30.7109375" style="181" customWidth="1"/>
    <col min="15620" max="15620" width="21.140625" style="181" customWidth="1"/>
    <col min="15621" max="15621" width="35.7109375" style="181" customWidth="1"/>
    <col min="15622" max="15623" width="19.28515625" style="181" customWidth="1"/>
    <col min="15624" max="15624" width="12.85546875" style="181" customWidth="1"/>
    <col min="15625" max="15872" width="9.140625" style="181"/>
    <col min="15873" max="15873" width="8.42578125" style="181" customWidth="1"/>
    <col min="15874" max="15874" width="67.5703125" style="181" customWidth="1"/>
    <col min="15875" max="15875" width="30.7109375" style="181" customWidth="1"/>
    <col min="15876" max="15876" width="21.140625" style="181" customWidth="1"/>
    <col min="15877" max="15877" width="35.7109375" style="181" customWidth="1"/>
    <col min="15878" max="15879" width="19.28515625" style="181" customWidth="1"/>
    <col min="15880" max="15880" width="12.85546875" style="181" customWidth="1"/>
    <col min="15881" max="16128" width="9.140625" style="181"/>
    <col min="16129" max="16129" width="8.42578125" style="181" customWidth="1"/>
    <col min="16130" max="16130" width="67.5703125" style="181" customWidth="1"/>
    <col min="16131" max="16131" width="30.7109375" style="181" customWidth="1"/>
    <col min="16132" max="16132" width="21.140625" style="181" customWidth="1"/>
    <col min="16133" max="16133" width="35.7109375" style="181" customWidth="1"/>
    <col min="16134" max="16135" width="19.28515625" style="181" customWidth="1"/>
    <col min="16136" max="16136" width="12.85546875" style="181" customWidth="1"/>
    <col min="16137" max="16384" width="9.140625" style="181"/>
  </cols>
  <sheetData>
    <row r="1" spans="1:11" x14ac:dyDescent="0.3">
      <c r="E1" s="372" t="s">
        <v>534</v>
      </c>
    </row>
    <row r="3" spans="1:11" ht="25.15" customHeight="1" x14ac:dyDescent="0.3">
      <c r="A3" s="1211" t="s">
        <v>666</v>
      </c>
      <c r="B3" s="1231"/>
      <c r="C3" s="1231"/>
      <c r="D3" s="1231"/>
      <c r="E3" s="123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470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284"/>
    </row>
    <row r="9" spans="1:11" ht="80.25" customHeight="1" x14ac:dyDescent="0.3">
      <c r="A9" s="313" t="s">
        <v>351</v>
      </c>
      <c r="B9" s="313" t="s">
        <v>366</v>
      </c>
      <c r="C9" s="313" t="s">
        <v>471</v>
      </c>
      <c r="D9" s="313" t="s">
        <v>472</v>
      </c>
      <c r="E9" s="313" t="s">
        <v>473</v>
      </c>
    </row>
    <row r="10" spans="1:11" s="315" customFormat="1" ht="19.899999999999999" customHeight="1" x14ac:dyDescent="0.25">
      <c r="A10" s="219">
        <v>1</v>
      </c>
      <c r="B10" s="219">
        <v>2</v>
      </c>
      <c r="C10" s="219">
        <v>3</v>
      </c>
      <c r="D10" s="219">
        <v>4</v>
      </c>
      <c r="E10" s="188" t="s">
        <v>474</v>
      </c>
      <c r="F10" s="531" t="s">
        <v>371</v>
      </c>
      <c r="G10" s="531" t="s">
        <v>372</v>
      </c>
      <c r="H10" s="314"/>
    </row>
    <row r="11" spans="1:11" s="184" customFormat="1" ht="35.450000000000003" customHeight="1" x14ac:dyDescent="0.3">
      <c r="A11" s="316"/>
      <c r="B11" s="278" t="s">
        <v>475</v>
      </c>
      <c r="C11" s="317" t="s">
        <v>374</v>
      </c>
      <c r="D11" s="317" t="s">
        <v>374</v>
      </c>
      <c r="E11" s="318">
        <v>27304</v>
      </c>
      <c r="F11" s="319">
        <v>20478</v>
      </c>
      <c r="G11" s="319">
        <f>E11-F11</f>
        <v>6826</v>
      </c>
      <c r="H11" s="320"/>
    </row>
    <row r="12" spans="1:11" ht="22.9" customHeight="1" x14ac:dyDescent="0.3">
      <c r="A12" s="235"/>
      <c r="B12" s="225" t="s">
        <v>476</v>
      </c>
      <c r="C12" s="321"/>
      <c r="D12" s="321"/>
      <c r="E12" s="321"/>
    </row>
    <row r="13" spans="1:11" ht="22.9" customHeight="1" x14ac:dyDescent="0.3">
      <c r="A13" s="235"/>
      <c r="B13" s="102" t="s">
        <v>718</v>
      </c>
      <c r="C13" s="321">
        <f>E13/D13</f>
        <v>1820266.6666666667</v>
      </c>
      <c r="D13" s="322">
        <v>1.4999999999999999E-2</v>
      </c>
      <c r="E13" s="323">
        <f>E11</f>
        <v>27304</v>
      </c>
    </row>
    <row r="14" spans="1:11" ht="22.9" customHeight="1" x14ac:dyDescent="0.3">
      <c r="A14" s="235"/>
      <c r="B14" s="225"/>
      <c r="C14" s="321"/>
      <c r="D14" s="321"/>
      <c r="E14" s="321"/>
    </row>
    <row r="15" spans="1:11" ht="19.149999999999999" customHeight="1" x14ac:dyDescent="0.3">
      <c r="A15" s="235"/>
      <c r="B15" s="191"/>
      <c r="C15" s="321"/>
      <c r="D15" s="321"/>
      <c r="E15" s="321"/>
    </row>
    <row r="18" spans="1:9" s="267" customFormat="1" x14ac:dyDescent="0.25">
      <c r="A18" s="1001" t="s">
        <v>541</v>
      </c>
      <c r="B18" s="84"/>
      <c r="C18" s="378"/>
      <c r="E18" s="1000" t="s">
        <v>694</v>
      </c>
      <c r="F18" s="181"/>
      <c r="G18" s="84"/>
    </row>
    <row r="19" spans="1:9" s="267" customFormat="1" ht="15.75" x14ac:dyDescent="0.25">
      <c r="A19" s="181"/>
      <c r="B19" s="389"/>
      <c r="C19" s="391" t="s">
        <v>171</v>
      </c>
      <c r="E19" s="391" t="s">
        <v>172</v>
      </c>
      <c r="F19" s="181"/>
      <c r="G19" s="389"/>
    </row>
    <row r="20" spans="1:9" s="267" customFormat="1" ht="15.75" x14ac:dyDescent="0.25">
      <c r="A20" s="389"/>
      <c r="B20" s="82"/>
      <c r="C20" s="82"/>
      <c r="E20" s="82"/>
      <c r="F20" s="181"/>
      <c r="G20" s="82"/>
    </row>
    <row r="21" spans="1:9" s="267" customFormat="1" x14ac:dyDescent="0.25">
      <c r="A21" s="97" t="s">
        <v>173</v>
      </c>
      <c r="B21" s="84"/>
      <c r="C21" s="378"/>
      <c r="E21" s="1002" t="s">
        <v>810</v>
      </c>
      <c r="F21" s="181"/>
      <c r="G21" s="84"/>
      <c r="I21" s="290"/>
    </row>
    <row r="22" spans="1:9" s="267" customFormat="1" ht="15.75" x14ac:dyDescent="0.25">
      <c r="A22" s="181"/>
      <c r="B22" s="389"/>
      <c r="C22" s="391" t="s">
        <v>171</v>
      </c>
      <c r="E22" s="391" t="s">
        <v>172</v>
      </c>
      <c r="F22" s="181"/>
      <c r="G22" s="389"/>
      <c r="I22" s="290"/>
    </row>
    <row r="23" spans="1:9" s="178" customFormat="1" x14ac:dyDescent="0.3">
      <c r="F23" s="311"/>
      <c r="G23" s="311"/>
      <c r="H23" s="312"/>
    </row>
    <row r="24" spans="1:9" s="178" customFormat="1" x14ac:dyDescent="0.3">
      <c r="F24" s="311"/>
      <c r="G24" s="311"/>
      <c r="H24" s="312"/>
    </row>
    <row r="25" spans="1:9" s="178" customFormat="1" x14ac:dyDescent="0.3">
      <c r="F25" s="311"/>
      <c r="G25" s="311"/>
      <c r="H25" s="312"/>
    </row>
    <row r="28" spans="1:9" x14ac:dyDescent="0.3">
      <c r="B28" s="266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D6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K88"/>
  <sheetViews>
    <sheetView view="pageBreakPreview" zoomScale="70" zoomScaleNormal="80" zoomScaleSheetLayoutView="70" workbookViewId="0">
      <selection activeCell="Q15" sqref="Q15"/>
    </sheetView>
  </sheetViews>
  <sheetFormatPr defaultRowHeight="18.75" x14ac:dyDescent="0.3"/>
  <cols>
    <col min="1" max="1" width="8.42578125" style="181" customWidth="1"/>
    <col min="2" max="2" width="67.5703125" style="181" customWidth="1"/>
    <col min="3" max="3" width="30.7109375" style="181" customWidth="1"/>
    <col min="4" max="4" width="21.140625" style="181" customWidth="1"/>
    <col min="5" max="5" width="35.7109375" style="181" customWidth="1"/>
    <col min="6" max="7" width="25.140625" style="311" customWidth="1"/>
    <col min="8" max="8" width="12.85546875" style="312" customWidth="1"/>
    <col min="9" max="256" width="9.140625" style="181"/>
    <col min="257" max="257" width="8.42578125" style="181" customWidth="1"/>
    <col min="258" max="258" width="67.5703125" style="181" customWidth="1"/>
    <col min="259" max="259" width="30.7109375" style="181" customWidth="1"/>
    <col min="260" max="260" width="21.140625" style="181" customWidth="1"/>
    <col min="261" max="261" width="35.7109375" style="181" customWidth="1"/>
    <col min="262" max="263" width="19.28515625" style="181" customWidth="1"/>
    <col min="264" max="264" width="12.85546875" style="181" customWidth="1"/>
    <col min="265" max="512" width="9.140625" style="181"/>
    <col min="513" max="513" width="8.42578125" style="181" customWidth="1"/>
    <col min="514" max="514" width="67.5703125" style="181" customWidth="1"/>
    <col min="515" max="515" width="30.7109375" style="181" customWidth="1"/>
    <col min="516" max="516" width="21.140625" style="181" customWidth="1"/>
    <col min="517" max="517" width="35.7109375" style="181" customWidth="1"/>
    <col min="518" max="519" width="19.28515625" style="181" customWidth="1"/>
    <col min="520" max="520" width="12.85546875" style="181" customWidth="1"/>
    <col min="521" max="768" width="9.140625" style="181"/>
    <col min="769" max="769" width="8.42578125" style="181" customWidth="1"/>
    <col min="770" max="770" width="67.5703125" style="181" customWidth="1"/>
    <col min="771" max="771" width="30.7109375" style="181" customWidth="1"/>
    <col min="772" max="772" width="21.140625" style="181" customWidth="1"/>
    <col min="773" max="773" width="35.7109375" style="181" customWidth="1"/>
    <col min="774" max="775" width="19.28515625" style="181" customWidth="1"/>
    <col min="776" max="776" width="12.85546875" style="181" customWidth="1"/>
    <col min="777" max="1024" width="9.140625" style="181"/>
    <col min="1025" max="1025" width="8.42578125" style="181" customWidth="1"/>
    <col min="1026" max="1026" width="67.5703125" style="181" customWidth="1"/>
    <col min="1027" max="1027" width="30.7109375" style="181" customWidth="1"/>
    <col min="1028" max="1028" width="21.140625" style="181" customWidth="1"/>
    <col min="1029" max="1029" width="35.7109375" style="181" customWidth="1"/>
    <col min="1030" max="1031" width="19.28515625" style="181" customWidth="1"/>
    <col min="1032" max="1032" width="12.85546875" style="181" customWidth="1"/>
    <col min="1033" max="1280" width="9.140625" style="181"/>
    <col min="1281" max="1281" width="8.42578125" style="181" customWidth="1"/>
    <col min="1282" max="1282" width="67.5703125" style="181" customWidth="1"/>
    <col min="1283" max="1283" width="30.7109375" style="181" customWidth="1"/>
    <col min="1284" max="1284" width="21.140625" style="181" customWidth="1"/>
    <col min="1285" max="1285" width="35.7109375" style="181" customWidth="1"/>
    <col min="1286" max="1287" width="19.28515625" style="181" customWidth="1"/>
    <col min="1288" max="1288" width="12.85546875" style="181" customWidth="1"/>
    <col min="1289" max="1536" width="9.140625" style="181"/>
    <col min="1537" max="1537" width="8.42578125" style="181" customWidth="1"/>
    <col min="1538" max="1538" width="67.5703125" style="181" customWidth="1"/>
    <col min="1539" max="1539" width="30.7109375" style="181" customWidth="1"/>
    <col min="1540" max="1540" width="21.140625" style="181" customWidth="1"/>
    <col min="1541" max="1541" width="35.7109375" style="181" customWidth="1"/>
    <col min="1542" max="1543" width="19.28515625" style="181" customWidth="1"/>
    <col min="1544" max="1544" width="12.85546875" style="181" customWidth="1"/>
    <col min="1545" max="1792" width="9.140625" style="181"/>
    <col min="1793" max="1793" width="8.42578125" style="181" customWidth="1"/>
    <col min="1794" max="1794" width="67.5703125" style="181" customWidth="1"/>
    <col min="1795" max="1795" width="30.7109375" style="181" customWidth="1"/>
    <col min="1796" max="1796" width="21.140625" style="181" customWidth="1"/>
    <col min="1797" max="1797" width="35.7109375" style="181" customWidth="1"/>
    <col min="1798" max="1799" width="19.28515625" style="181" customWidth="1"/>
    <col min="1800" max="1800" width="12.85546875" style="181" customWidth="1"/>
    <col min="1801" max="2048" width="9.140625" style="181"/>
    <col min="2049" max="2049" width="8.42578125" style="181" customWidth="1"/>
    <col min="2050" max="2050" width="67.5703125" style="181" customWidth="1"/>
    <col min="2051" max="2051" width="30.7109375" style="181" customWidth="1"/>
    <col min="2052" max="2052" width="21.140625" style="181" customWidth="1"/>
    <col min="2053" max="2053" width="35.7109375" style="181" customWidth="1"/>
    <col min="2054" max="2055" width="19.28515625" style="181" customWidth="1"/>
    <col min="2056" max="2056" width="12.85546875" style="181" customWidth="1"/>
    <col min="2057" max="2304" width="9.140625" style="181"/>
    <col min="2305" max="2305" width="8.42578125" style="181" customWidth="1"/>
    <col min="2306" max="2306" width="67.5703125" style="181" customWidth="1"/>
    <col min="2307" max="2307" width="30.7109375" style="181" customWidth="1"/>
    <col min="2308" max="2308" width="21.140625" style="181" customWidth="1"/>
    <col min="2309" max="2309" width="35.7109375" style="181" customWidth="1"/>
    <col min="2310" max="2311" width="19.28515625" style="181" customWidth="1"/>
    <col min="2312" max="2312" width="12.85546875" style="181" customWidth="1"/>
    <col min="2313" max="2560" width="9.140625" style="181"/>
    <col min="2561" max="2561" width="8.42578125" style="181" customWidth="1"/>
    <col min="2562" max="2562" width="67.5703125" style="181" customWidth="1"/>
    <col min="2563" max="2563" width="30.7109375" style="181" customWidth="1"/>
    <col min="2564" max="2564" width="21.140625" style="181" customWidth="1"/>
    <col min="2565" max="2565" width="35.7109375" style="181" customWidth="1"/>
    <col min="2566" max="2567" width="19.28515625" style="181" customWidth="1"/>
    <col min="2568" max="2568" width="12.85546875" style="181" customWidth="1"/>
    <col min="2569" max="2816" width="9.140625" style="181"/>
    <col min="2817" max="2817" width="8.42578125" style="181" customWidth="1"/>
    <col min="2818" max="2818" width="67.5703125" style="181" customWidth="1"/>
    <col min="2819" max="2819" width="30.7109375" style="181" customWidth="1"/>
    <col min="2820" max="2820" width="21.140625" style="181" customWidth="1"/>
    <col min="2821" max="2821" width="35.7109375" style="181" customWidth="1"/>
    <col min="2822" max="2823" width="19.28515625" style="181" customWidth="1"/>
    <col min="2824" max="2824" width="12.85546875" style="181" customWidth="1"/>
    <col min="2825" max="3072" width="9.140625" style="181"/>
    <col min="3073" max="3073" width="8.42578125" style="181" customWidth="1"/>
    <col min="3074" max="3074" width="67.5703125" style="181" customWidth="1"/>
    <col min="3075" max="3075" width="30.7109375" style="181" customWidth="1"/>
    <col min="3076" max="3076" width="21.140625" style="181" customWidth="1"/>
    <col min="3077" max="3077" width="35.7109375" style="181" customWidth="1"/>
    <col min="3078" max="3079" width="19.28515625" style="181" customWidth="1"/>
    <col min="3080" max="3080" width="12.85546875" style="181" customWidth="1"/>
    <col min="3081" max="3328" width="9.140625" style="181"/>
    <col min="3329" max="3329" width="8.42578125" style="181" customWidth="1"/>
    <col min="3330" max="3330" width="67.5703125" style="181" customWidth="1"/>
    <col min="3331" max="3331" width="30.7109375" style="181" customWidth="1"/>
    <col min="3332" max="3332" width="21.140625" style="181" customWidth="1"/>
    <col min="3333" max="3333" width="35.7109375" style="181" customWidth="1"/>
    <col min="3334" max="3335" width="19.28515625" style="181" customWidth="1"/>
    <col min="3336" max="3336" width="12.85546875" style="181" customWidth="1"/>
    <col min="3337" max="3584" width="9.140625" style="181"/>
    <col min="3585" max="3585" width="8.42578125" style="181" customWidth="1"/>
    <col min="3586" max="3586" width="67.5703125" style="181" customWidth="1"/>
    <col min="3587" max="3587" width="30.7109375" style="181" customWidth="1"/>
    <col min="3588" max="3588" width="21.140625" style="181" customWidth="1"/>
    <col min="3589" max="3589" width="35.7109375" style="181" customWidth="1"/>
    <col min="3590" max="3591" width="19.28515625" style="181" customWidth="1"/>
    <col min="3592" max="3592" width="12.85546875" style="181" customWidth="1"/>
    <col min="3593" max="3840" width="9.140625" style="181"/>
    <col min="3841" max="3841" width="8.42578125" style="181" customWidth="1"/>
    <col min="3842" max="3842" width="67.5703125" style="181" customWidth="1"/>
    <col min="3843" max="3843" width="30.7109375" style="181" customWidth="1"/>
    <col min="3844" max="3844" width="21.140625" style="181" customWidth="1"/>
    <col min="3845" max="3845" width="35.7109375" style="181" customWidth="1"/>
    <col min="3846" max="3847" width="19.28515625" style="181" customWidth="1"/>
    <col min="3848" max="3848" width="12.85546875" style="181" customWidth="1"/>
    <col min="3849" max="4096" width="9.140625" style="181"/>
    <col min="4097" max="4097" width="8.42578125" style="181" customWidth="1"/>
    <col min="4098" max="4098" width="67.5703125" style="181" customWidth="1"/>
    <col min="4099" max="4099" width="30.7109375" style="181" customWidth="1"/>
    <col min="4100" max="4100" width="21.140625" style="181" customWidth="1"/>
    <col min="4101" max="4101" width="35.7109375" style="181" customWidth="1"/>
    <col min="4102" max="4103" width="19.28515625" style="181" customWidth="1"/>
    <col min="4104" max="4104" width="12.85546875" style="181" customWidth="1"/>
    <col min="4105" max="4352" width="9.140625" style="181"/>
    <col min="4353" max="4353" width="8.42578125" style="181" customWidth="1"/>
    <col min="4354" max="4354" width="67.5703125" style="181" customWidth="1"/>
    <col min="4355" max="4355" width="30.7109375" style="181" customWidth="1"/>
    <col min="4356" max="4356" width="21.140625" style="181" customWidth="1"/>
    <col min="4357" max="4357" width="35.7109375" style="181" customWidth="1"/>
    <col min="4358" max="4359" width="19.28515625" style="181" customWidth="1"/>
    <col min="4360" max="4360" width="12.85546875" style="181" customWidth="1"/>
    <col min="4361" max="4608" width="9.140625" style="181"/>
    <col min="4609" max="4609" width="8.42578125" style="181" customWidth="1"/>
    <col min="4610" max="4610" width="67.5703125" style="181" customWidth="1"/>
    <col min="4611" max="4611" width="30.7109375" style="181" customWidth="1"/>
    <col min="4612" max="4612" width="21.140625" style="181" customWidth="1"/>
    <col min="4613" max="4613" width="35.7109375" style="181" customWidth="1"/>
    <col min="4614" max="4615" width="19.28515625" style="181" customWidth="1"/>
    <col min="4616" max="4616" width="12.85546875" style="181" customWidth="1"/>
    <col min="4617" max="4864" width="9.140625" style="181"/>
    <col min="4865" max="4865" width="8.42578125" style="181" customWidth="1"/>
    <col min="4866" max="4866" width="67.5703125" style="181" customWidth="1"/>
    <col min="4867" max="4867" width="30.7109375" style="181" customWidth="1"/>
    <col min="4868" max="4868" width="21.140625" style="181" customWidth="1"/>
    <col min="4869" max="4869" width="35.7109375" style="181" customWidth="1"/>
    <col min="4870" max="4871" width="19.28515625" style="181" customWidth="1"/>
    <col min="4872" max="4872" width="12.85546875" style="181" customWidth="1"/>
    <col min="4873" max="5120" width="9.140625" style="181"/>
    <col min="5121" max="5121" width="8.42578125" style="181" customWidth="1"/>
    <col min="5122" max="5122" width="67.5703125" style="181" customWidth="1"/>
    <col min="5123" max="5123" width="30.7109375" style="181" customWidth="1"/>
    <col min="5124" max="5124" width="21.140625" style="181" customWidth="1"/>
    <col min="5125" max="5125" width="35.7109375" style="181" customWidth="1"/>
    <col min="5126" max="5127" width="19.28515625" style="181" customWidth="1"/>
    <col min="5128" max="5128" width="12.85546875" style="181" customWidth="1"/>
    <col min="5129" max="5376" width="9.140625" style="181"/>
    <col min="5377" max="5377" width="8.42578125" style="181" customWidth="1"/>
    <col min="5378" max="5378" width="67.5703125" style="181" customWidth="1"/>
    <col min="5379" max="5379" width="30.7109375" style="181" customWidth="1"/>
    <col min="5380" max="5380" width="21.140625" style="181" customWidth="1"/>
    <col min="5381" max="5381" width="35.7109375" style="181" customWidth="1"/>
    <col min="5382" max="5383" width="19.28515625" style="181" customWidth="1"/>
    <col min="5384" max="5384" width="12.85546875" style="181" customWidth="1"/>
    <col min="5385" max="5632" width="9.140625" style="181"/>
    <col min="5633" max="5633" width="8.42578125" style="181" customWidth="1"/>
    <col min="5634" max="5634" width="67.5703125" style="181" customWidth="1"/>
    <col min="5635" max="5635" width="30.7109375" style="181" customWidth="1"/>
    <col min="5636" max="5636" width="21.140625" style="181" customWidth="1"/>
    <col min="5637" max="5637" width="35.7109375" style="181" customWidth="1"/>
    <col min="5638" max="5639" width="19.28515625" style="181" customWidth="1"/>
    <col min="5640" max="5640" width="12.85546875" style="181" customWidth="1"/>
    <col min="5641" max="5888" width="9.140625" style="181"/>
    <col min="5889" max="5889" width="8.42578125" style="181" customWidth="1"/>
    <col min="5890" max="5890" width="67.5703125" style="181" customWidth="1"/>
    <col min="5891" max="5891" width="30.7109375" style="181" customWidth="1"/>
    <col min="5892" max="5892" width="21.140625" style="181" customWidth="1"/>
    <col min="5893" max="5893" width="35.7109375" style="181" customWidth="1"/>
    <col min="5894" max="5895" width="19.28515625" style="181" customWidth="1"/>
    <col min="5896" max="5896" width="12.85546875" style="181" customWidth="1"/>
    <col min="5897" max="6144" width="9.140625" style="181"/>
    <col min="6145" max="6145" width="8.42578125" style="181" customWidth="1"/>
    <col min="6146" max="6146" width="67.5703125" style="181" customWidth="1"/>
    <col min="6147" max="6147" width="30.7109375" style="181" customWidth="1"/>
    <col min="6148" max="6148" width="21.140625" style="181" customWidth="1"/>
    <col min="6149" max="6149" width="35.7109375" style="181" customWidth="1"/>
    <col min="6150" max="6151" width="19.28515625" style="181" customWidth="1"/>
    <col min="6152" max="6152" width="12.85546875" style="181" customWidth="1"/>
    <col min="6153" max="6400" width="9.140625" style="181"/>
    <col min="6401" max="6401" width="8.42578125" style="181" customWidth="1"/>
    <col min="6402" max="6402" width="67.5703125" style="181" customWidth="1"/>
    <col min="6403" max="6403" width="30.7109375" style="181" customWidth="1"/>
    <col min="6404" max="6404" width="21.140625" style="181" customWidth="1"/>
    <col min="6405" max="6405" width="35.7109375" style="181" customWidth="1"/>
    <col min="6406" max="6407" width="19.28515625" style="181" customWidth="1"/>
    <col min="6408" max="6408" width="12.85546875" style="181" customWidth="1"/>
    <col min="6409" max="6656" width="9.140625" style="181"/>
    <col min="6657" max="6657" width="8.42578125" style="181" customWidth="1"/>
    <col min="6658" max="6658" width="67.5703125" style="181" customWidth="1"/>
    <col min="6659" max="6659" width="30.7109375" style="181" customWidth="1"/>
    <col min="6660" max="6660" width="21.140625" style="181" customWidth="1"/>
    <col min="6661" max="6661" width="35.7109375" style="181" customWidth="1"/>
    <col min="6662" max="6663" width="19.28515625" style="181" customWidth="1"/>
    <col min="6664" max="6664" width="12.85546875" style="181" customWidth="1"/>
    <col min="6665" max="6912" width="9.140625" style="181"/>
    <col min="6913" max="6913" width="8.42578125" style="181" customWidth="1"/>
    <col min="6914" max="6914" width="67.5703125" style="181" customWidth="1"/>
    <col min="6915" max="6915" width="30.7109375" style="181" customWidth="1"/>
    <col min="6916" max="6916" width="21.140625" style="181" customWidth="1"/>
    <col min="6917" max="6917" width="35.7109375" style="181" customWidth="1"/>
    <col min="6918" max="6919" width="19.28515625" style="181" customWidth="1"/>
    <col min="6920" max="6920" width="12.85546875" style="181" customWidth="1"/>
    <col min="6921" max="7168" width="9.140625" style="181"/>
    <col min="7169" max="7169" width="8.42578125" style="181" customWidth="1"/>
    <col min="7170" max="7170" width="67.5703125" style="181" customWidth="1"/>
    <col min="7171" max="7171" width="30.7109375" style="181" customWidth="1"/>
    <col min="7172" max="7172" width="21.140625" style="181" customWidth="1"/>
    <col min="7173" max="7173" width="35.7109375" style="181" customWidth="1"/>
    <col min="7174" max="7175" width="19.28515625" style="181" customWidth="1"/>
    <col min="7176" max="7176" width="12.85546875" style="181" customWidth="1"/>
    <col min="7177" max="7424" width="9.140625" style="181"/>
    <col min="7425" max="7425" width="8.42578125" style="181" customWidth="1"/>
    <col min="7426" max="7426" width="67.5703125" style="181" customWidth="1"/>
    <col min="7427" max="7427" width="30.7109375" style="181" customWidth="1"/>
    <col min="7428" max="7428" width="21.140625" style="181" customWidth="1"/>
    <col min="7429" max="7429" width="35.7109375" style="181" customWidth="1"/>
    <col min="7430" max="7431" width="19.28515625" style="181" customWidth="1"/>
    <col min="7432" max="7432" width="12.85546875" style="181" customWidth="1"/>
    <col min="7433" max="7680" width="9.140625" style="181"/>
    <col min="7681" max="7681" width="8.42578125" style="181" customWidth="1"/>
    <col min="7682" max="7682" width="67.5703125" style="181" customWidth="1"/>
    <col min="7683" max="7683" width="30.7109375" style="181" customWidth="1"/>
    <col min="7684" max="7684" width="21.140625" style="181" customWidth="1"/>
    <col min="7685" max="7685" width="35.7109375" style="181" customWidth="1"/>
    <col min="7686" max="7687" width="19.28515625" style="181" customWidth="1"/>
    <col min="7688" max="7688" width="12.85546875" style="181" customWidth="1"/>
    <col min="7689" max="7936" width="9.140625" style="181"/>
    <col min="7937" max="7937" width="8.42578125" style="181" customWidth="1"/>
    <col min="7938" max="7938" width="67.5703125" style="181" customWidth="1"/>
    <col min="7939" max="7939" width="30.7109375" style="181" customWidth="1"/>
    <col min="7940" max="7940" width="21.140625" style="181" customWidth="1"/>
    <col min="7941" max="7941" width="35.7109375" style="181" customWidth="1"/>
    <col min="7942" max="7943" width="19.28515625" style="181" customWidth="1"/>
    <col min="7944" max="7944" width="12.85546875" style="181" customWidth="1"/>
    <col min="7945" max="8192" width="9.140625" style="181"/>
    <col min="8193" max="8193" width="8.42578125" style="181" customWidth="1"/>
    <col min="8194" max="8194" width="67.5703125" style="181" customWidth="1"/>
    <col min="8195" max="8195" width="30.7109375" style="181" customWidth="1"/>
    <col min="8196" max="8196" width="21.140625" style="181" customWidth="1"/>
    <col min="8197" max="8197" width="35.7109375" style="181" customWidth="1"/>
    <col min="8198" max="8199" width="19.28515625" style="181" customWidth="1"/>
    <col min="8200" max="8200" width="12.85546875" style="181" customWidth="1"/>
    <col min="8201" max="8448" width="9.140625" style="181"/>
    <col min="8449" max="8449" width="8.42578125" style="181" customWidth="1"/>
    <col min="8450" max="8450" width="67.5703125" style="181" customWidth="1"/>
    <col min="8451" max="8451" width="30.7109375" style="181" customWidth="1"/>
    <col min="8452" max="8452" width="21.140625" style="181" customWidth="1"/>
    <col min="8453" max="8453" width="35.7109375" style="181" customWidth="1"/>
    <col min="8454" max="8455" width="19.28515625" style="181" customWidth="1"/>
    <col min="8456" max="8456" width="12.85546875" style="181" customWidth="1"/>
    <col min="8457" max="8704" width="9.140625" style="181"/>
    <col min="8705" max="8705" width="8.42578125" style="181" customWidth="1"/>
    <col min="8706" max="8706" width="67.5703125" style="181" customWidth="1"/>
    <col min="8707" max="8707" width="30.7109375" style="181" customWidth="1"/>
    <col min="8708" max="8708" width="21.140625" style="181" customWidth="1"/>
    <col min="8709" max="8709" width="35.7109375" style="181" customWidth="1"/>
    <col min="8710" max="8711" width="19.28515625" style="181" customWidth="1"/>
    <col min="8712" max="8712" width="12.85546875" style="181" customWidth="1"/>
    <col min="8713" max="8960" width="9.140625" style="181"/>
    <col min="8961" max="8961" width="8.42578125" style="181" customWidth="1"/>
    <col min="8962" max="8962" width="67.5703125" style="181" customWidth="1"/>
    <col min="8963" max="8963" width="30.7109375" style="181" customWidth="1"/>
    <col min="8964" max="8964" width="21.140625" style="181" customWidth="1"/>
    <col min="8965" max="8965" width="35.7109375" style="181" customWidth="1"/>
    <col min="8966" max="8967" width="19.28515625" style="181" customWidth="1"/>
    <col min="8968" max="8968" width="12.85546875" style="181" customWidth="1"/>
    <col min="8969" max="9216" width="9.140625" style="181"/>
    <col min="9217" max="9217" width="8.42578125" style="181" customWidth="1"/>
    <col min="9218" max="9218" width="67.5703125" style="181" customWidth="1"/>
    <col min="9219" max="9219" width="30.7109375" style="181" customWidth="1"/>
    <col min="9220" max="9220" width="21.140625" style="181" customWidth="1"/>
    <col min="9221" max="9221" width="35.7109375" style="181" customWidth="1"/>
    <col min="9222" max="9223" width="19.28515625" style="181" customWidth="1"/>
    <col min="9224" max="9224" width="12.85546875" style="181" customWidth="1"/>
    <col min="9225" max="9472" width="9.140625" style="181"/>
    <col min="9473" max="9473" width="8.42578125" style="181" customWidth="1"/>
    <col min="9474" max="9474" width="67.5703125" style="181" customWidth="1"/>
    <col min="9475" max="9475" width="30.7109375" style="181" customWidth="1"/>
    <col min="9476" max="9476" width="21.140625" style="181" customWidth="1"/>
    <col min="9477" max="9477" width="35.7109375" style="181" customWidth="1"/>
    <col min="9478" max="9479" width="19.28515625" style="181" customWidth="1"/>
    <col min="9480" max="9480" width="12.85546875" style="181" customWidth="1"/>
    <col min="9481" max="9728" width="9.140625" style="181"/>
    <col min="9729" max="9729" width="8.42578125" style="181" customWidth="1"/>
    <col min="9730" max="9730" width="67.5703125" style="181" customWidth="1"/>
    <col min="9731" max="9731" width="30.7109375" style="181" customWidth="1"/>
    <col min="9732" max="9732" width="21.140625" style="181" customWidth="1"/>
    <col min="9733" max="9733" width="35.7109375" style="181" customWidth="1"/>
    <col min="9734" max="9735" width="19.28515625" style="181" customWidth="1"/>
    <col min="9736" max="9736" width="12.85546875" style="181" customWidth="1"/>
    <col min="9737" max="9984" width="9.140625" style="181"/>
    <col min="9985" max="9985" width="8.42578125" style="181" customWidth="1"/>
    <col min="9986" max="9986" width="67.5703125" style="181" customWidth="1"/>
    <col min="9987" max="9987" width="30.7109375" style="181" customWidth="1"/>
    <col min="9988" max="9988" width="21.140625" style="181" customWidth="1"/>
    <col min="9989" max="9989" width="35.7109375" style="181" customWidth="1"/>
    <col min="9990" max="9991" width="19.28515625" style="181" customWidth="1"/>
    <col min="9992" max="9992" width="12.85546875" style="181" customWidth="1"/>
    <col min="9993" max="10240" width="9.140625" style="181"/>
    <col min="10241" max="10241" width="8.42578125" style="181" customWidth="1"/>
    <col min="10242" max="10242" width="67.5703125" style="181" customWidth="1"/>
    <col min="10243" max="10243" width="30.7109375" style="181" customWidth="1"/>
    <col min="10244" max="10244" width="21.140625" style="181" customWidth="1"/>
    <col min="10245" max="10245" width="35.7109375" style="181" customWidth="1"/>
    <col min="10246" max="10247" width="19.28515625" style="181" customWidth="1"/>
    <col min="10248" max="10248" width="12.85546875" style="181" customWidth="1"/>
    <col min="10249" max="10496" width="9.140625" style="181"/>
    <col min="10497" max="10497" width="8.42578125" style="181" customWidth="1"/>
    <col min="10498" max="10498" width="67.5703125" style="181" customWidth="1"/>
    <col min="10499" max="10499" width="30.7109375" style="181" customWidth="1"/>
    <col min="10500" max="10500" width="21.140625" style="181" customWidth="1"/>
    <col min="10501" max="10501" width="35.7109375" style="181" customWidth="1"/>
    <col min="10502" max="10503" width="19.28515625" style="181" customWidth="1"/>
    <col min="10504" max="10504" width="12.85546875" style="181" customWidth="1"/>
    <col min="10505" max="10752" width="9.140625" style="181"/>
    <col min="10753" max="10753" width="8.42578125" style="181" customWidth="1"/>
    <col min="10754" max="10754" width="67.5703125" style="181" customWidth="1"/>
    <col min="10755" max="10755" width="30.7109375" style="181" customWidth="1"/>
    <col min="10756" max="10756" width="21.140625" style="181" customWidth="1"/>
    <col min="10757" max="10757" width="35.7109375" style="181" customWidth="1"/>
    <col min="10758" max="10759" width="19.28515625" style="181" customWidth="1"/>
    <col min="10760" max="10760" width="12.85546875" style="181" customWidth="1"/>
    <col min="10761" max="11008" width="9.140625" style="181"/>
    <col min="11009" max="11009" width="8.42578125" style="181" customWidth="1"/>
    <col min="11010" max="11010" width="67.5703125" style="181" customWidth="1"/>
    <col min="11011" max="11011" width="30.7109375" style="181" customWidth="1"/>
    <col min="11012" max="11012" width="21.140625" style="181" customWidth="1"/>
    <col min="11013" max="11013" width="35.7109375" style="181" customWidth="1"/>
    <col min="11014" max="11015" width="19.28515625" style="181" customWidth="1"/>
    <col min="11016" max="11016" width="12.85546875" style="181" customWidth="1"/>
    <col min="11017" max="11264" width="9.140625" style="181"/>
    <col min="11265" max="11265" width="8.42578125" style="181" customWidth="1"/>
    <col min="11266" max="11266" width="67.5703125" style="181" customWidth="1"/>
    <col min="11267" max="11267" width="30.7109375" style="181" customWidth="1"/>
    <col min="11268" max="11268" width="21.140625" style="181" customWidth="1"/>
    <col min="11269" max="11269" width="35.7109375" style="181" customWidth="1"/>
    <col min="11270" max="11271" width="19.28515625" style="181" customWidth="1"/>
    <col min="11272" max="11272" width="12.85546875" style="181" customWidth="1"/>
    <col min="11273" max="11520" width="9.140625" style="181"/>
    <col min="11521" max="11521" width="8.42578125" style="181" customWidth="1"/>
    <col min="11522" max="11522" width="67.5703125" style="181" customWidth="1"/>
    <col min="11523" max="11523" width="30.7109375" style="181" customWidth="1"/>
    <col min="11524" max="11524" width="21.140625" style="181" customWidth="1"/>
    <col min="11525" max="11525" width="35.7109375" style="181" customWidth="1"/>
    <col min="11526" max="11527" width="19.28515625" style="181" customWidth="1"/>
    <col min="11528" max="11528" width="12.85546875" style="181" customWidth="1"/>
    <col min="11529" max="11776" width="9.140625" style="181"/>
    <col min="11777" max="11777" width="8.42578125" style="181" customWidth="1"/>
    <col min="11778" max="11778" width="67.5703125" style="181" customWidth="1"/>
    <col min="11779" max="11779" width="30.7109375" style="181" customWidth="1"/>
    <col min="11780" max="11780" width="21.140625" style="181" customWidth="1"/>
    <col min="11781" max="11781" width="35.7109375" style="181" customWidth="1"/>
    <col min="11782" max="11783" width="19.28515625" style="181" customWidth="1"/>
    <col min="11784" max="11784" width="12.85546875" style="181" customWidth="1"/>
    <col min="11785" max="12032" width="9.140625" style="181"/>
    <col min="12033" max="12033" width="8.42578125" style="181" customWidth="1"/>
    <col min="12034" max="12034" width="67.5703125" style="181" customWidth="1"/>
    <col min="12035" max="12035" width="30.7109375" style="181" customWidth="1"/>
    <col min="12036" max="12036" width="21.140625" style="181" customWidth="1"/>
    <col min="12037" max="12037" width="35.7109375" style="181" customWidth="1"/>
    <col min="12038" max="12039" width="19.28515625" style="181" customWidth="1"/>
    <col min="12040" max="12040" width="12.85546875" style="181" customWidth="1"/>
    <col min="12041" max="12288" width="9.140625" style="181"/>
    <col min="12289" max="12289" width="8.42578125" style="181" customWidth="1"/>
    <col min="12290" max="12290" width="67.5703125" style="181" customWidth="1"/>
    <col min="12291" max="12291" width="30.7109375" style="181" customWidth="1"/>
    <col min="12292" max="12292" width="21.140625" style="181" customWidth="1"/>
    <col min="12293" max="12293" width="35.7109375" style="181" customWidth="1"/>
    <col min="12294" max="12295" width="19.28515625" style="181" customWidth="1"/>
    <col min="12296" max="12296" width="12.85546875" style="181" customWidth="1"/>
    <col min="12297" max="12544" width="9.140625" style="181"/>
    <col min="12545" max="12545" width="8.42578125" style="181" customWidth="1"/>
    <col min="12546" max="12546" width="67.5703125" style="181" customWidth="1"/>
    <col min="12547" max="12547" width="30.7109375" style="181" customWidth="1"/>
    <col min="12548" max="12548" width="21.140625" style="181" customWidth="1"/>
    <col min="12549" max="12549" width="35.7109375" style="181" customWidth="1"/>
    <col min="12550" max="12551" width="19.28515625" style="181" customWidth="1"/>
    <col min="12552" max="12552" width="12.85546875" style="181" customWidth="1"/>
    <col min="12553" max="12800" width="9.140625" style="181"/>
    <col min="12801" max="12801" width="8.42578125" style="181" customWidth="1"/>
    <col min="12802" max="12802" width="67.5703125" style="181" customWidth="1"/>
    <col min="12803" max="12803" width="30.7109375" style="181" customWidth="1"/>
    <col min="12804" max="12804" width="21.140625" style="181" customWidth="1"/>
    <col min="12805" max="12805" width="35.7109375" style="181" customWidth="1"/>
    <col min="12806" max="12807" width="19.28515625" style="181" customWidth="1"/>
    <col min="12808" max="12808" width="12.85546875" style="181" customWidth="1"/>
    <col min="12809" max="13056" width="9.140625" style="181"/>
    <col min="13057" max="13057" width="8.42578125" style="181" customWidth="1"/>
    <col min="13058" max="13058" width="67.5703125" style="181" customWidth="1"/>
    <col min="13059" max="13059" width="30.7109375" style="181" customWidth="1"/>
    <col min="13060" max="13060" width="21.140625" style="181" customWidth="1"/>
    <col min="13061" max="13061" width="35.7109375" style="181" customWidth="1"/>
    <col min="13062" max="13063" width="19.28515625" style="181" customWidth="1"/>
    <col min="13064" max="13064" width="12.85546875" style="181" customWidth="1"/>
    <col min="13065" max="13312" width="9.140625" style="181"/>
    <col min="13313" max="13313" width="8.42578125" style="181" customWidth="1"/>
    <col min="13314" max="13314" width="67.5703125" style="181" customWidth="1"/>
    <col min="13315" max="13315" width="30.7109375" style="181" customWidth="1"/>
    <col min="13316" max="13316" width="21.140625" style="181" customWidth="1"/>
    <col min="13317" max="13317" width="35.7109375" style="181" customWidth="1"/>
    <col min="13318" max="13319" width="19.28515625" style="181" customWidth="1"/>
    <col min="13320" max="13320" width="12.85546875" style="181" customWidth="1"/>
    <col min="13321" max="13568" width="9.140625" style="181"/>
    <col min="13569" max="13569" width="8.42578125" style="181" customWidth="1"/>
    <col min="13570" max="13570" width="67.5703125" style="181" customWidth="1"/>
    <col min="13571" max="13571" width="30.7109375" style="181" customWidth="1"/>
    <col min="13572" max="13572" width="21.140625" style="181" customWidth="1"/>
    <col min="13573" max="13573" width="35.7109375" style="181" customWidth="1"/>
    <col min="13574" max="13575" width="19.28515625" style="181" customWidth="1"/>
    <col min="13576" max="13576" width="12.85546875" style="181" customWidth="1"/>
    <col min="13577" max="13824" width="9.140625" style="181"/>
    <col min="13825" max="13825" width="8.42578125" style="181" customWidth="1"/>
    <col min="13826" max="13826" width="67.5703125" style="181" customWidth="1"/>
    <col min="13827" max="13827" width="30.7109375" style="181" customWidth="1"/>
    <col min="13828" max="13828" width="21.140625" style="181" customWidth="1"/>
    <col min="13829" max="13829" width="35.7109375" style="181" customWidth="1"/>
    <col min="13830" max="13831" width="19.28515625" style="181" customWidth="1"/>
    <col min="13832" max="13832" width="12.85546875" style="181" customWidth="1"/>
    <col min="13833" max="14080" width="9.140625" style="181"/>
    <col min="14081" max="14081" width="8.42578125" style="181" customWidth="1"/>
    <col min="14082" max="14082" width="67.5703125" style="181" customWidth="1"/>
    <col min="14083" max="14083" width="30.7109375" style="181" customWidth="1"/>
    <col min="14084" max="14084" width="21.140625" style="181" customWidth="1"/>
    <col min="14085" max="14085" width="35.7109375" style="181" customWidth="1"/>
    <col min="14086" max="14087" width="19.28515625" style="181" customWidth="1"/>
    <col min="14088" max="14088" width="12.85546875" style="181" customWidth="1"/>
    <col min="14089" max="14336" width="9.140625" style="181"/>
    <col min="14337" max="14337" width="8.42578125" style="181" customWidth="1"/>
    <col min="14338" max="14338" width="67.5703125" style="181" customWidth="1"/>
    <col min="14339" max="14339" width="30.7109375" style="181" customWidth="1"/>
    <col min="14340" max="14340" width="21.140625" style="181" customWidth="1"/>
    <col min="14341" max="14341" width="35.7109375" style="181" customWidth="1"/>
    <col min="14342" max="14343" width="19.28515625" style="181" customWidth="1"/>
    <col min="14344" max="14344" width="12.85546875" style="181" customWidth="1"/>
    <col min="14345" max="14592" width="9.140625" style="181"/>
    <col min="14593" max="14593" width="8.42578125" style="181" customWidth="1"/>
    <col min="14594" max="14594" width="67.5703125" style="181" customWidth="1"/>
    <col min="14595" max="14595" width="30.7109375" style="181" customWidth="1"/>
    <col min="14596" max="14596" width="21.140625" style="181" customWidth="1"/>
    <col min="14597" max="14597" width="35.7109375" style="181" customWidth="1"/>
    <col min="14598" max="14599" width="19.28515625" style="181" customWidth="1"/>
    <col min="14600" max="14600" width="12.85546875" style="181" customWidth="1"/>
    <col min="14601" max="14848" width="9.140625" style="181"/>
    <col min="14849" max="14849" width="8.42578125" style="181" customWidth="1"/>
    <col min="14850" max="14850" width="67.5703125" style="181" customWidth="1"/>
    <col min="14851" max="14851" width="30.7109375" style="181" customWidth="1"/>
    <col min="14852" max="14852" width="21.140625" style="181" customWidth="1"/>
    <col min="14853" max="14853" width="35.7109375" style="181" customWidth="1"/>
    <col min="14854" max="14855" width="19.28515625" style="181" customWidth="1"/>
    <col min="14856" max="14856" width="12.85546875" style="181" customWidth="1"/>
    <col min="14857" max="15104" width="9.140625" style="181"/>
    <col min="15105" max="15105" width="8.42578125" style="181" customWidth="1"/>
    <col min="15106" max="15106" width="67.5703125" style="181" customWidth="1"/>
    <col min="15107" max="15107" width="30.7109375" style="181" customWidth="1"/>
    <col min="15108" max="15108" width="21.140625" style="181" customWidth="1"/>
    <col min="15109" max="15109" width="35.7109375" style="181" customWidth="1"/>
    <col min="15110" max="15111" width="19.28515625" style="181" customWidth="1"/>
    <col min="15112" max="15112" width="12.85546875" style="181" customWidth="1"/>
    <col min="15113" max="15360" width="9.140625" style="181"/>
    <col min="15361" max="15361" width="8.42578125" style="181" customWidth="1"/>
    <col min="15362" max="15362" width="67.5703125" style="181" customWidth="1"/>
    <col min="15363" max="15363" width="30.7109375" style="181" customWidth="1"/>
    <col min="15364" max="15364" width="21.140625" style="181" customWidth="1"/>
    <col min="15365" max="15365" width="35.7109375" style="181" customWidth="1"/>
    <col min="15366" max="15367" width="19.28515625" style="181" customWidth="1"/>
    <col min="15368" max="15368" width="12.85546875" style="181" customWidth="1"/>
    <col min="15369" max="15616" width="9.140625" style="181"/>
    <col min="15617" max="15617" width="8.42578125" style="181" customWidth="1"/>
    <col min="15618" max="15618" width="67.5703125" style="181" customWidth="1"/>
    <col min="15619" max="15619" width="30.7109375" style="181" customWidth="1"/>
    <col min="15620" max="15620" width="21.140625" style="181" customWidth="1"/>
    <col min="15621" max="15621" width="35.7109375" style="181" customWidth="1"/>
    <col min="15622" max="15623" width="19.28515625" style="181" customWidth="1"/>
    <col min="15624" max="15624" width="12.85546875" style="181" customWidth="1"/>
    <col min="15625" max="15872" width="9.140625" style="181"/>
    <col min="15873" max="15873" width="8.42578125" style="181" customWidth="1"/>
    <col min="15874" max="15874" width="67.5703125" style="181" customWidth="1"/>
    <col min="15875" max="15875" width="30.7109375" style="181" customWidth="1"/>
    <col min="15876" max="15876" width="21.140625" style="181" customWidth="1"/>
    <col min="15877" max="15877" width="35.7109375" style="181" customWidth="1"/>
    <col min="15878" max="15879" width="19.28515625" style="181" customWidth="1"/>
    <col min="15880" max="15880" width="12.85546875" style="181" customWidth="1"/>
    <col min="15881" max="16128" width="9.140625" style="181"/>
    <col min="16129" max="16129" width="8.42578125" style="181" customWidth="1"/>
    <col min="16130" max="16130" width="67.5703125" style="181" customWidth="1"/>
    <col min="16131" max="16131" width="30.7109375" style="181" customWidth="1"/>
    <col min="16132" max="16132" width="21.140625" style="181" customWidth="1"/>
    <col min="16133" max="16133" width="35.7109375" style="181" customWidth="1"/>
    <col min="16134" max="16135" width="19.28515625" style="181" customWidth="1"/>
    <col min="16136" max="16136" width="12.85546875" style="181" customWidth="1"/>
    <col min="16137" max="16384" width="9.140625" style="181"/>
  </cols>
  <sheetData>
    <row r="1" spans="1:11" x14ac:dyDescent="0.3">
      <c r="E1" s="372" t="s">
        <v>534</v>
      </c>
    </row>
    <row r="3" spans="1:11" ht="25.15" customHeight="1" x14ac:dyDescent="0.3">
      <c r="A3" s="1211" t="s">
        <v>667</v>
      </c>
      <c r="B3" s="1231"/>
      <c r="C3" s="1231"/>
      <c r="D3" s="1231"/>
      <c r="E3" s="123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470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284"/>
    </row>
    <row r="9" spans="1:11" ht="80.25" customHeight="1" x14ac:dyDescent="0.3">
      <c r="A9" s="313" t="s">
        <v>351</v>
      </c>
      <c r="B9" s="313" t="s">
        <v>366</v>
      </c>
      <c r="C9" s="313" t="s">
        <v>471</v>
      </c>
      <c r="D9" s="313" t="s">
        <v>472</v>
      </c>
      <c r="E9" s="313" t="s">
        <v>473</v>
      </c>
    </row>
    <row r="10" spans="1:11" s="315" customFormat="1" ht="19.899999999999999" customHeight="1" x14ac:dyDescent="0.25">
      <c r="A10" s="219">
        <v>1</v>
      </c>
      <c r="B10" s="219">
        <v>2</v>
      </c>
      <c r="C10" s="219">
        <v>3</v>
      </c>
      <c r="D10" s="219">
        <v>4</v>
      </c>
      <c r="E10" s="188" t="s">
        <v>474</v>
      </c>
      <c r="F10" s="531" t="s">
        <v>371</v>
      </c>
      <c r="G10" s="531" t="s">
        <v>372</v>
      </c>
      <c r="H10" s="314"/>
    </row>
    <row r="11" spans="1:11" s="184" customFormat="1" ht="35.450000000000003" customHeight="1" x14ac:dyDescent="0.3">
      <c r="A11" s="316"/>
      <c r="B11" s="278" t="s">
        <v>475</v>
      </c>
      <c r="C11" s="317" t="s">
        <v>374</v>
      </c>
      <c r="D11" s="317" t="s">
        <v>374</v>
      </c>
      <c r="E11" s="318">
        <v>27304</v>
      </c>
      <c r="F11" s="319"/>
      <c r="G11" s="319">
        <f>E11-F11</f>
        <v>27304</v>
      </c>
      <c r="H11" s="320"/>
    </row>
    <row r="12" spans="1:11" ht="22.9" customHeight="1" x14ac:dyDescent="0.3">
      <c r="A12" s="235"/>
      <c r="B12" s="225" t="s">
        <v>476</v>
      </c>
      <c r="C12" s="321"/>
      <c r="D12" s="321"/>
      <c r="E12" s="321"/>
    </row>
    <row r="13" spans="1:11" ht="22.9" customHeight="1" x14ac:dyDescent="0.3">
      <c r="A13" s="235"/>
      <c r="B13" s="102" t="s">
        <v>718</v>
      </c>
      <c r="C13" s="321">
        <f>E13/D13</f>
        <v>1820266.6666666667</v>
      </c>
      <c r="D13" s="322">
        <v>1.4999999999999999E-2</v>
      </c>
      <c r="E13" s="323">
        <f>E11</f>
        <v>27304</v>
      </c>
    </row>
    <row r="14" spans="1:11" ht="22.9" customHeight="1" x14ac:dyDescent="0.3">
      <c r="A14" s="235"/>
      <c r="B14" s="225"/>
      <c r="C14" s="321"/>
      <c r="D14" s="321"/>
      <c r="E14" s="321"/>
    </row>
    <row r="15" spans="1:11" ht="19.149999999999999" customHeight="1" x14ac:dyDescent="0.3">
      <c r="A15" s="235"/>
      <c r="B15" s="191"/>
      <c r="C15" s="321"/>
      <c r="D15" s="321"/>
      <c r="E15" s="321"/>
    </row>
    <row r="18" spans="1:9" s="267" customFormat="1" x14ac:dyDescent="0.25">
      <c r="A18" s="97" t="s">
        <v>541</v>
      </c>
      <c r="B18" s="84"/>
      <c r="C18" s="378"/>
      <c r="E18" s="604" t="s">
        <v>694</v>
      </c>
      <c r="F18" s="181"/>
      <c r="G18" s="84"/>
    </row>
    <row r="19" spans="1:9" s="267" customFormat="1" ht="15.75" x14ac:dyDescent="0.25">
      <c r="A19" s="181"/>
      <c r="B19" s="389"/>
      <c r="C19" s="391" t="s">
        <v>171</v>
      </c>
      <c r="E19" s="391" t="s">
        <v>172</v>
      </c>
      <c r="F19" s="181"/>
      <c r="G19" s="389"/>
    </row>
    <row r="20" spans="1:9" s="267" customFormat="1" ht="15.75" x14ac:dyDescent="0.25">
      <c r="A20" s="389"/>
      <c r="B20" s="82"/>
      <c r="C20" s="82"/>
      <c r="E20" s="82"/>
      <c r="F20" s="181"/>
      <c r="G20" s="82"/>
    </row>
    <row r="21" spans="1:9" s="267" customFormat="1" x14ac:dyDescent="0.25">
      <c r="A21" s="97" t="s">
        <v>173</v>
      </c>
      <c r="B21" s="84"/>
      <c r="C21" s="378"/>
      <c r="E21" s="714" t="s">
        <v>742</v>
      </c>
      <c r="F21" s="181"/>
      <c r="G21" s="84"/>
      <c r="I21" s="290"/>
    </row>
    <row r="22" spans="1:9" s="267" customFormat="1" ht="15.75" x14ac:dyDescent="0.25">
      <c r="A22" s="181"/>
      <c r="B22" s="389"/>
      <c r="C22" s="391" t="s">
        <v>171</v>
      </c>
      <c r="E22" s="391" t="s">
        <v>172</v>
      </c>
      <c r="F22" s="181"/>
      <c r="G22" s="389"/>
      <c r="I22" s="290"/>
    </row>
    <row r="23" spans="1:9" s="178" customFormat="1" x14ac:dyDescent="0.3">
      <c r="F23" s="311"/>
      <c r="G23" s="311"/>
      <c r="H23" s="312"/>
    </row>
    <row r="24" spans="1:9" s="178" customFormat="1" x14ac:dyDescent="0.3">
      <c r="F24" s="311"/>
      <c r="G24" s="311"/>
      <c r="H24" s="312"/>
    </row>
    <row r="25" spans="1:9" s="178" customFormat="1" x14ac:dyDescent="0.3">
      <c r="F25" s="311"/>
      <c r="G25" s="311"/>
      <c r="H25" s="312"/>
    </row>
    <row r="28" spans="1:9" x14ac:dyDescent="0.3">
      <c r="B28" s="266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D6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2:AW21"/>
  <sheetViews>
    <sheetView view="pageBreakPreview" zoomScale="85" zoomScaleSheetLayoutView="85" workbookViewId="0">
      <selection activeCell="I20" sqref="I20:J20"/>
    </sheetView>
  </sheetViews>
  <sheetFormatPr defaultColWidth="9.140625" defaultRowHeight="15" x14ac:dyDescent="0.25"/>
  <cols>
    <col min="1" max="1" width="38.28515625" style="65" customWidth="1"/>
    <col min="2" max="10" width="20.140625" style="65" customWidth="1"/>
    <col min="11" max="11" width="14.5703125" style="65" customWidth="1"/>
    <col min="12" max="16384" width="9.140625" style="65"/>
  </cols>
  <sheetData>
    <row r="2" spans="1:11" x14ac:dyDescent="0.25">
      <c r="J2" s="65" t="s">
        <v>494</v>
      </c>
    </row>
    <row r="4" spans="1:11" ht="18.75" x14ac:dyDescent="0.3">
      <c r="A4" s="575" t="s">
        <v>493</v>
      </c>
    </row>
    <row r="6" spans="1:11" ht="45" customHeight="1" x14ac:dyDescent="0.3">
      <c r="A6" s="1150" t="s">
        <v>310</v>
      </c>
      <c r="B6" s="1161" t="s">
        <v>311</v>
      </c>
      <c r="C6" s="1162"/>
      <c r="D6" s="1162"/>
      <c r="E6" s="1161" t="s">
        <v>312</v>
      </c>
      <c r="F6" s="1162"/>
      <c r="G6" s="1162"/>
      <c r="H6" s="1162" t="s">
        <v>313</v>
      </c>
      <c r="I6" s="1162"/>
      <c r="J6" s="1162"/>
    </row>
    <row r="7" spans="1:11" ht="94.5" customHeight="1" x14ac:dyDescent="0.3">
      <c r="A7" s="1136"/>
      <c r="B7" s="574" t="s">
        <v>543</v>
      </c>
      <c r="C7" s="574" t="s">
        <v>544</v>
      </c>
      <c r="D7" s="574" t="s">
        <v>545</v>
      </c>
      <c r="E7" s="574" t="s">
        <v>543</v>
      </c>
      <c r="F7" s="574" t="s">
        <v>544</v>
      </c>
      <c r="G7" s="574" t="s">
        <v>545</v>
      </c>
      <c r="H7" s="574" t="s">
        <v>543</v>
      </c>
      <c r="I7" s="574" t="s">
        <v>544</v>
      </c>
      <c r="J7" s="574" t="s">
        <v>545</v>
      </c>
    </row>
    <row r="8" spans="1:11" ht="18.75" x14ac:dyDescent="0.25">
      <c r="A8" s="86">
        <v>1</v>
      </c>
      <c r="B8" s="86">
        <v>2</v>
      </c>
      <c r="C8" s="86">
        <v>3</v>
      </c>
      <c r="D8" s="86">
        <v>4</v>
      </c>
      <c r="E8" s="86">
        <v>5</v>
      </c>
      <c r="F8" s="86">
        <v>6</v>
      </c>
      <c r="G8" s="86">
        <v>7</v>
      </c>
      <c r="H8" s="86">
        <v>8</v>
      </c>
      <c r="I8" s="86">
        <v>9</v>
      </c>
      <c r="J8" s="86">
        <v>10</v>
      </c>
    </row>
    <row r="9" spans="1:11" ht="18.75" x14ac:dyDescent="0.3">
      <c r="A9" s="573" t="s">
        <v>314</v>
      </c>
      <c r="B9" s="551" t="s">
        <v>10</v>
      </c>
      <c r="C9" s="551" t="s">
        <v>10</v>
      </c>
      <c r="D9" s="551" t="s">
        <v>10</v>
      </c>
      <c r="E9" s="551" t="s">
        <v>10</v>
      </c>
      <c r="F9" s="551" t="s">
        <v>10</v>
      </c>
      <c r="G9" s="551" t="s">
        <v>10</v>
      </c>
      <c r="H9" s="551"/>
      <c r="I9" s="551"/>
      <c r="J9" s="551"/>
    </row>
    <row r="10" spans="1:11" ht="25.5" customHeight="1" x14ac:dyDescent="0.25">
      <c r="A10" s="572" t="s">
        <v>267</v>
      </c>
      <c r="B10" s="551">
        <f>H10/9</f>
        <v>2955.1666666666665</v>
      </c>
      <c r="C10" s="551">
        <f t="shared" ref="C10:D10" si="0">I10/9</f>
        <v>2110.8333333333335</v>
      </c>
      <c r="D10" s="551">
        <f t="shared" si="0"/>
        <v>2110.8333333333335</v>
      </c>
      <c r="E10" s="551">
        <v>1</v>
      </c>
      <c r="F10" s="551">
        <v>1</v>
      </c>
      <c r="G10" s="551">
        <v>1</v>
      </c>
      <c r="H10" s="771">
        <v>26596.5</v>
      </c>
      <c r="I10" s="551">
        <v>18997.5</v>
      </c>
      <c r="J10" s="551">
        <v>18997.5</v>
      </c>
    </row>
    <row r="11" spans="1:11" ht="18.75" x14ac:dyDescent="0.3">
      <c r="A11" s="573" t="s">
        <v>315</v>
      </c>
      <c r="B11" s="551" t="s">
        <v>10</v>
      </c>
      <c r="C11" s="551" t="s">
        <v>10</v>
      </c>
      <c r="D11" s="551" t="s">
        <v>10</v>
      </c>
      <c r="E11" s="551" t="s">
        <v>10</v>
      </c>
      <c r="F11" s="551" t="s">
        <v>10</v>
      </c>
      <c r="G11" s="551" t="s">
        <v>10</v>
      </c>
      <c r="H11" s="551"/>
      <c r="I11" s="551"/>
      <c r="J11" s="551"/>
    </row>
    <row r="12" spans="1:11" ht="25.5" customHeight="1" x14ac:dyDescent="0.25">
      <c r="A12" s="572" t="s">
        <v>267</v>
      </c>
      <c r="B12" s="551"/>
      <c r="C12" s="551"/>
      <c r="D12" s="551"/>
      <c r="E12" s="551"/>
      <c r="F12" s="551"/>
      <c r="G12" s="551"/>
      <c r="H12" s="551"/>
      <c r="I12" s="551"/>
      <c r="J12" s="551"/>
    </row>
    <row r="13" spans="1:11" ht="18.75" x14ac:dyDescent="0.3">
      <c r="A13" s="571" t="s">
        <v>316</v>
      </c>
      <c r="B13" s="550" t="s">
        <v>10</v>
      </c>
      <c r="C13" s="550" t="s">
        <v>10</v>
      </c>
      <c r="D13" s="550" t="s">
        <v>10</v>
      </c>
      <c r="E13" s="550" t="s">
        <v>10</v>
      </c>
      <c r="F13" s="550" t="s">
        <v>10</v>
      </c>
      <c r="G13" s="550" t="s">
        <v>10</v>
      </c>
      <c r="H13" s="550">
        <f>H12+H10</f>
        <v>26596.5</v>
      </c>
      <c r="I13" s="550">
        <f>I12+I10</f>
        <v>18997.5</v>
      </c>
      <c r="J13" s="550">
        <f>J12+J10</f>
        <v>18997.5</v>
      </c>
      <c r="K13" s="601">
        <f>H13-'223 (2020)ВНЕБ, 120Д'!E22-'225  (2020)ВНЕБ, 120Д'!F83-'226 (2020)ВНЕБ, 120Д'!F73-'228 (2020)ВНЕБ, 120Д'!D30-'310 (2020)ВНЕБ, 120Д'!E21-'346 (2020)ВНЕБ 120Д'!E31+'Налоги из дохода 180'!B9</f>
        <v>0</v>
      </c>
    </row>
    <row r="17" spans="1:49" s="386" customFormat="1" ht="18" customHeight="1" x14ac:dyDescent="0.3">
      <c r="A17" s="570" t="s">
        <v>328</v>
      </c>
      <c r="B17" s="1159" t="s">
        <v>541</v>
      </c>
      <c r="C17" s="1159"/>
      <c r="D17" s="1159"/>
      <c r="E17" s="567"/>
      <c r="F17" s="1159"/>
      <c r="G17" s="1159"/>
      <c r="H17" s="567"/>
      <c r="I17" s="1159" t="s">
        <v>694</v>
      </c>
      <c r="J17" s="1159"/>
      <c r="K17" s="567"/>
      <c r="L17" s="569"/>
      <c r="M17" s="569"/>
      <c r="O17" s="567"/>
      <c r="P17" s="567"/>
      <c r="Q17" s="567"/>
      <c r="R17" s="567"/>
      <c r="S17" s="567"/>
      <c r="T17" s="567"/>
      <c r="U17" s="567"/>
      <c r="V17" s="567"/>
      <c r="W17" s="568"/>
      <c r="X17" s="568"/>
      <c r="AJ17" s="567"/>
      <c r="AK17" s="567"/>
      <c r="AL17" s="567"/>
      <c r="AM17" s="567"/>
      <c r="AN17" s="567"/>
      <c r="AO17" s="567"/>
      <c r="AP17" s="567"/>
      <c r="AQ17" s="567"/>
      <c r="AR17" s="567"/>
      <c r="AS17" s="567"/>
      <c r="AT17" s="567"/>
      <c r="AU17" s="567"/>
      <c r="AV17" s="567"/>
      <c r="AW17" s="567"/>
    </row>
    <row r="18" spans="1:49" s="99" customFormat="1" ht="18" customHeight="1" x14ac:dyDescent="0.25">
      <c r="A18" s="388" t="s">
        <v>329</v>
      </c>
      <c r="B18" s="1163" t="s">
        <v>304</v>
      </c>
      <c r="C18" s="1163"/>
      <c r="D18" s="1163"/>
      <c r="F18" s="1160" t="s">
        <v>171</v>
      </c>
      <c r="G18" s="1160"/>
      <c r="H18" s="565"/>
      <c r="I18" s="1160" t="s">
        <v>172</v>
      </c>
      <c r="J18" s="1160"/>
      <c r="K18" s="565"/>
      <c r="L18" s="565"/>
      <c r="M18" s="565"/>
      <c r="O18" s="565"/>
      <c r="P18" s="565"/>
      <c r="Q18" s="565"/>
      <c r="R18" s="565"/>
      <c r="S18" s="565"/>
      <c r="T18" s="565"/>
      <c r="U18" s="565"/>
      <c r="V18" s="565"/>
      <c r="W18" s="566"/>
      <c r="X18" s="566"/>
      <c r="AJ18" s="565"/>
      <c r="AK18" s="565"/>
      <c r="AL18" s="565"/>
      <c r="AM18" s="565"/>
      <c r="AN18" s="565"/>
      <c r="AO18" s="565"/>
      <c r="AP18" s="565"/>
      <c r="AQ18" s="565"/>
      <c r="AR18" s="565"/>
      <c r="AS18" s="565"/>
      <c r="AT18" s="565"/>
      <c r="AU18" s="565"/>
      <c r="AV18" s="565"/>
      <c r="AW18" s="565"/>
    </row>
    <row r="19" spans="1:49" s="99" customFormat="1" ht="18" customHeight="1" x14ac:dyDescent="0.25">
      <c r="A19" s="387"/>
      <c r="B19" s="387"/>
      <c r="C19" s="387"/>
      <c r="D19" s="387"/>
      <c r="F19" s="566"/>
      <c r="G19" s="566"/>
      <c r="H19" s="566"/>
      <c r="I19" s="566"/>
      <c r="J19" s="566"/>
      <c r="K19" s="566"/>
      <c r="L19" s="565"/>
      <c r="M19" s="566"/>
      <c r="O19" s="566"/>
      <c r="P19" s="566"/>
      <c r="Q19" s="566"/>
      <c r="R19" s="566"/>
      <c r="S19" s="566"/>
      <c r="T19" s="566"/>
      <c r="U19" s="566"/>
      <c r="V19" s="566"/>
      <c r="W19" s="566"/>
      <c r="X19" s="566"/>
      <c r="AJ19" s="566"/>
      <c r="AK19" s="566"/>
      <c r="AL19" s="566"/>
      <c r="AM19" s="566"/>
      <c r="AN19" s="566"/>
      <c r="AO19" s="566"/>
      <c r="AP19" s="566"/>
      <c r="AQ19" s="566"/>
      <c r="AR19" s="566"/>
      <c r="AS19" s="566"/>
      <c r="AT19" s="566"/>
      <c r="AU19" s="566"/>
      <c r="AV19" s="566"/>
      <c r="AW19" s="566"/>
    </row>
    <row r="20" spans="1:49" s="386" customFormat="1" ht="18" customHeight="1" x14ac:dyDescent="0.3">
      <c r="A20" s="570" t="s">
        <v>173</v>
      </c>
      <c r="B20" s="1159" t="s">
        <v>542</v>
      </c>
      <c r="C20" s="1159"/>
      <c r="D20" s="1159"/>
      <c r="F20" s="1159"/>
      <c r="G20" s="1159"/>
      <c r="H20" s="567"/>
      <c r="I20" s="1159" t="s">
        <v>810</v>
      </c>
      <c r="J20" s="1159"/>
      <c r="K20" s="567"/>
      <c r="L20" s="569"/>
      <c r="M20" s="569"/>
      <c r="O20" s="567"/>
      <c r="P20" s="567"/>
      <c r="Q20" s="567"/>
      <c r="R20" s="567"/>
      <c r="S20" s="567"/>
      <c r="T20" s="567"/>
      <c r="U20" s="567"/>
      <c r="V20" s="567"/>
      <c r="W20" s="568"/>
      <c r="X20" s="568"/>
      <c r="AJ20" s="567"/>
      <c r="AK20" s="567"/>
      <c r="AL20" s="567"/>
      <c r="AM20" s="567"/>
      <c r="AN20" s="567"/>
      <c r="AO20" s="567"/>
      <c r="AP20" s="567"/>
      <c r="AQ20" s="567"/>
      <c r="AR20" s="567"/>
      <c r="AS20" s="567"/>
      <c r="AT20" s="567"/>
      <c r="AU20" s="567"/>
      <c r="AV20" s="567"/>
      <c r="AW20" s="567"/>
    </row>
    <row r="21" spans="1:49" s="99" customFormat="1" ht="18" customHeight="1" x14ac:dyDescent="0.25">
      <c r="A21" s="387"/>
      <c r="B21" s="1163" t="s">
        <v>304</v>
      </c>
      <c r="C21" s="1163"/>
      <c r="D21" s="1163"/>
      <c r="F21" s="1160" t="s">
        <v>171</v>
      </c>
      <c r="G21" s="1160"/>
      <c r="H21" s="565"/>
      <c r="I21" s="1160" t="s">
        <v>172</v>
      </c>
      <c r="J21" s="1160"/>
      <c r="K21" s="565"/>
      <c r="L21" s="565"/>
      <c r="M21" s="565"/>
      <c r="O21" s="565"/>
      <c r="P21" s="565"/>
      <c r="Q21" s="565"/>
      <c r="R21" s="565"/>
      <c r="S21" s="565"/>
      <c r="T21" s="565"/>
      <c r="U21" s="565"/>
      <c r="V21" s="565"/>
      <c r="W21" s="566"/>
      <c r="X21" s="566"/>
      <c r="AJ21" s="565"/>
      <c r="AK21" s="565"/>
      <c r="AL21" s="565"/>
      <c r="AM21" s="565"/>
      <c r="AN21" s="565"/>
      <c r="AO21" s="565"/>
      <c r="AP21" s="565"/>
      <c r="AQ21" s="565"/>
      <c r="AR21" s="565"/>
      <c r="AS21" s="565"/>
      <c r="AT21" s="565"/>
      <c r="AU21" s="565"/>
      <c r="AV21" s="565"/>
      <c r="AW21" s="565"/>
    </row>
  </sheetData>
  <mergeCells count="16">
    <mergeCell ref="A6:A7"/>
    <mergeCell ref="I20:J20"/>
    <mergeCell ref="I21:J21"/>
    <mergeCell ref="I17:J17"/>
    <mergeCell ref="I18:J18"/>
    <mergeCell ref="B6:D6"/>
    <mergeCell ref="E6:G6"/>
    <mergeCell ref="H6:J6"/>
    <mergeCell ref="F17:G17"/>
    <mergeCell ref="F18:G18"/>
    <mergeCell ref="F20:G20"/>
    <mergeCell ref="F21:G21"/>
    <mergeCell ref="B17:D17"/>
    <mergeCell ref="B18:D18"/>
    <mergeCell ref="B20:D20"/>
    <mergeCell ref="B21:D21"/>
  </mergeCells>
  <pageMargins left="0.7" right="0.7" top="0.75" bottom="0.75" header="0.3" footer="0.3"/>
  <pageSetup paperSize="9" scale="5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K88"/>
  <sheetViews>
    <sheetView view="pageBreakPreview" zoomScale="70" zoomScaleNormal="80" zoomScaleSheetLayoutView="70" workbookViewId="0">
      <selection activeCell="Q15" sqref="Q15"/>
    </sheetView>
  </sheetViews>
  <sheetFormatPr defaultRowHeight="18.75" x14ac:dyDescent="0.3"/>
  <cols>
    <col min="1" max="1" width="8.42578125" style="181" customWidth="1"/>
    <col min="2" max="2" width="67.5703125" style="181" customWidth="1"/>
    <col min="3" max="3" width="30.7109375" style="181" customWidth="1"/>
    <col min="4" max="4" width="21.140625" style="181" customWidth="1"/>
    <col min="5" max="5" width="35.7109375" style="181" customWidth="1"/>
    <col min="6" max="7" width="25.140625" style="311" customWidth="1"/>
    <col min="8" max="8" width="12.85546875" style="312" customWidth="1"/>
    <col min="9" max="256" width="9.140625" style="181"/>
    <col min="257" max="257" width="8.42578125" style="181" customWidth="1"/>
    <col min="258" max="258" width="67.5703125" style="181" customWidth="1"/>
    <col min="259" max="259" width="30.7109375" style="181" customWidth="1"/>
    <col min="260" max="260" width="21.140625" style="181" customWidth="1"/>
    <col min="261" max="261" width="35.7109375" style="181" customWidth="1"/>
    <col min="262" max="263" width="19.28515625" style="181" customWidth="1"/>
    <col min="264" max="264" width="12.85546875" style="181" customWidth="1"/>
    <col min="265" max="512" width="9.140625" style="181"/>
    <col min="513" max="513" width="8.42578125" style="181" customWidth="1"/>
    <col min="514" max="514" width="67.5703125" style="181" customWidth="1"/>
    <col min="515" max="515" width="30.7109375" style="181" customWidth="1"/>
    <col min="516" max="516" width="21.140625" style="181" customWidth="1"/>
    <col min="517" max="517" width="35.7109375" style="181" customWidth="1"/>
    <col min="518" max="519" width="19.28515625" style="181" customWidth="1"/>
    <col min="520" max="520" width="12.85546875" style="181" customWidth="1"/>
    <col min="521" max="768" width="9.140625" style="181"/>
    <col min="769" max="769" width="8.42578125" style="181" customWidth="1"/>
    <col min="770" max="770" width="67.5703125" style="181" customWidth="1"/>
    <col min="771" max="771" width="30.7109375" style="181" customWidth="1"/>
    <col min="772" max="772" width="21.140625" style="181" customWidth="1"/>
    <col min="773" max="773" width="35.7109375" style="181" customWidth="1"/>
    <col min="774" max="775" width="19.28515625" style="181" customWidth="1"/>
    <col min="776" max="776" width="12.85546875" style="181" customWidth="1"/>
    <col min="777" max="1024" width="9.140625" style="181"/>
    <col min="1025" max="1025" width="8.42578125" style="181" customWidth="1"/>
    <col min="1026" max="1026" width="67.5703125" style="181" customWidth="1"/>
    <col min="1027" max="1027" width="30.7109375" style="181" customWidth="1"/>
    <col min="1028" max="1028" width="21.140625" style="181" customWidth="1"/>
    <col min="1029" max="1029" width="35.7109375" style="181" customWidth="1"/>
    <col min="1030" max="1031" width="19.28515625" style="181" customWidth="1"/>
    <col min="1032" max="1032" width="12.85546875" style="181" customWidth="1"/>
    <col min="1033" max="1280" width="9.140625" style="181"/>
    <col min="1281" max="1281" width="8.42578125" style="181" customWidth="1"/>
    <col min="1282" max="1282" width="67.5703125" style="181" customWidth="1"/>
    <col min="1283" max="1283" width="30.7109375" style="181" customWidth="1"/>
    <col min="1284" max="1284" width="21.140625" style="181" customWidth="1"/>
    <col min="1285" max="1285" width="35.7109375" style="181" customWidth="1"/>
    <col min="1286" max="1287" width="19.28515625" style="181" customWidth="1"/>
    <col min="1288" max="1288" width="12.85546875" style="181" customWidth="1"/>
    <col min="1289" max="1536" width="9.140625" style="181"/>
    <col min="1537" max="1537" width="8.42578125" style="181" customWidth="1"/>
    <col min="1538" max="1538" width="67.5703125" style="181" customWidth="1"/>
    <col min="1539" max="1539" width="30.7109375" style="181" customWidth="1"/>
    <col min="1540" max="1540" width="21.140625" style="181" customWidth="1"/>
    <col min="1541" max="1541" width="35.7109375" style="181" customWidth="1"/>
    <col min="1542" max="1543" width="19.28515625" style="181" customWidth="1"/>
    <col min="1544" max="1544" width="12.85546875" style="181" customWidth="1"/>
    <col min="1545" max="1792" width="9.140625" style="181"/>
    <col min="1793" max="1793" width="8.42578125" style="181" customWidth="1"/>
    <col min="1794" max="1794" width="67.5703125" style="181" customWidth="1"/>
    <col min="1795" max="1795" width="30.7109375" style="181" customWidth="1"/>
    <col min="1796" max="1796" width="21.140625" style="181" customWidth="1"/>
    <col min="1797" max="1797" width="35.7109375" style="181" customWidth="1"/>
    <col min="1798" max="1799" width="19.28515625" style="181" customWidth="1"/>
    <col min="1800" max="1800" width="12.85546875" style="181" customWidth="1"/>
    <col min="1801" max="2048" width="9.140625" style="181"/>
    <col min="2049" max="2049" width="8.42578125" style="181" customWidth="1"/>
    <col min="2050" max="2050" width="67.5703125" style="181" customWidth="1"/>
    <col min="2051" max="2051" width="30.7109375" style="181" customWidth="1"/>
    <col min="2052" max="2052" width="21.140625" style="181" customWidth="1"/>
    <col min="2053" max="2053" width="35.7109375" style="181" customWidth="1"/>
    <col min="2054" max="2055" width="19.28515625" style="181" customWidth="1"/>
    <col min="2056" max="2056" width="12.85546875" style="181" customWidth="1"/>
    <col min="2057" max="2304" width="9.140625" style="181"/>
    <col min="2305" max="2305" width="8.42578125" style="181" customWidth="1"/>
    <col min="2306" max="2306" width="67.5703125" style="181" customWidth="1"/>
    <col min="2307" max="2307" width="30.7109375" style="181" customWidth="1"/>
    <col min="2308" max="2308" width="21.140625" style="181" customWidth="1"/>
    <col min="2309" max="2309" width="35.7109375" style="181" customWidth="1"/>
    <col min="2310" max="2311" width="19.28515625" style="181" customWidth="1"/>
    <col min="2312" max="2312" width="12.85546875" style="181" customWidth="1"/>
    <col min="2313" max="2560" width="9.140625" style="181"/>
    <col min="2561" max="2561" width="8.42578125" style="181" customWidth="1"/>
    <col min="2562" max="2562" width="67.5703125" style="181" customWidth="1"/>
    <col min="2563" max="2563" width="30.7109375" style="181" customWidth="1"/>
    <col min="2564" max="2564" width="21.140625" style="181" customWidth="1"/>
    <col min="2565" max="2565" width="35.7109375" style="181" customWidth="1"/>
    <col min="2566" max="2567" width="19.28515625" style="181" customWidth="1"/>
    <col min="2568" max="2568" width="12.85546875" style="181" customWidth="1"/>
    <col min="2569" max="2816" width="9.140625" style="181"/>
    <col min="2817" max="2817" width="8.42578125" style="181" customWidth="1"/>
    <col min="2818" max="2818" width="67.5703125" style="181" customWidth="1"/>
    <col min="2819" max="2819" width="30.7109375" style="181" customWidth="1"/>
    <col min="2820" max="2820" width="21.140625" style="181" customWidth="1"/>
    <col min="2821" max="2821" width="35.7109375" style="181" customWidth="1"/>
    <col min="2822" max="2823" width="19.28515625" style="181" customWidth="1"/>
    <col min="2824" max="2824" width="12.85546875" style="181" customWidth="1"/>
    <col min="2825" max="3072" width="9.140625" style="181"/>
    <col min="3073" max="3073" width="8.42578125" style="181" customWidth="1"/>
    <col min="3074" max="3074" width="67.5703125" style="181" customWidth="1"/>
    <col min="3075" max="3075" width="30.7109375" style="181" customWidth="1"/>
    <col min="3076" max="3076" width="21.140625" style="181" customWidth="1"/>
    <col min="3077" max="3077" width="35.7109375" style="181" customWidth="1"/>
    <col min="3078" max="3079" width="19.28515625" style="181" customWidth="1"/>
    <col min="3080" max="3080" width="12.85546875" style="181" customWidth="1"/>
    <col min="3081" max="3328" width="9.140625" style="181"/>
    <col min="3329" max="3329" width="8.42578125" style="181" customWidth="1"/>
    <col min="3330" max="3330" width="67.5703125" style="181" customWidth="1"/>
    <col min="3331" max="3331" width="30.7109375" style="181" customWidth="1"/>
    <col min="3332" max="3332" width="21.140625" style="181" customWidth="1"/>
    <col min="3333" max="3333" width="35.7109375" style="181" customWidth="1"/>
    <col min="3334" max="3335" width="19.28515625" style="181" customWidth="1"/>
    <col min="3336" max="3336" width="12.85546875" style="181" customWidth="1"/>
    <col min="3337" max="3584" width="9.140625" style="181"/>
    <col min="3585" max="3585" width="8.42578125" style="181" customWidth="1"/>
    <col min="3586" max="3586" width="67.5703125" style="181" customWidth="1"/>
    <col min="3587" max="3587" width="30.7109375" style="181" customWidth="1"/>
    <col min="3588" max="3588" width="21.140625" style="181" customWidth="1"/>
    <col min="3589" max="3589" width="35.7109375" style="181" customWidth="1"/>
    <col min="3590" max="3591" width="19.28515625" style="181" customWidth="1"/>
    <col min="3592" max="3592" width="12.85546875" style="181" customWidth="1"/>
    <col min="3593" max="3840" width="9.140625" style="181"/>
    <col min="3841" max="3841" width="8.42578125" style="181" customWidth="1"/>
    <col min="3842" max="3842" width="67.5703125" style="181" customWidth="1"/>
    <col min="3843" max="3843" width="30.7109375" style="181" customWidth="1"/>
    <col min="3844" max="3844" width="21.140625" style="181" customWidth="1"/>
    <col min="3845" max="3845" width="35.7109375" style="181" customWidth="1"/>
    <col min="3846" max="3847" width="19.28515625" style="181" customWidth="1"/>
    <col min="3848" max="3848" width="12.85546875" style="181" customWidth="1"/>
    <col min="3849" max="4096" width="9.140625" style="181"/>
    <col min="4097" max="4097" width="8.42578125" style="181" customWidth="1"/>
    <col min="4098" max="4098" width="67.5703125" style="181" customWidth="1"/>
    <col min="4099" max="4099" width="30.7109375" style="181" customWidth="1"/>
    <col min="4100" max="4100" width="21.140625" style="181" customWidth="1"/>
    <col min="4101" max="4101" width="35.7109375" style="181" customWidth="1"/>
    <col min="4102" max="4103" width="19.28515625" style="181" customWidth="1"/>
    <col min="4104" max="4104" width="12.85546875" style="181" customWidth="1"/>
    <col min="4105" max="4352" width="9.140625" style="181"/>
    <col min="4353" max="4353" width="8.42578125" style="181" customWidth="1"/>
    <col min="4354" max="4354" width="67.5703125" style="181" customWidth="1"/>
    <col min="4355" max="4355" width="30.7109375" style="181" customWidth="1"/>
    <col min="4356" max="4356" width="21.140625" style="181" customWidth="1"/>
    <col min="4357" max="4357" width="35.7109375" style="181" customWidth="1"/>
    <col min="4358" max="4359" width="19.28515625" style="181" customWidth="1"/>
    <col min="4360" max="4360" width="12.85546875" style="181" customWidth="1"/>
    <col min="4361" max="4608" width="9.140625" style="181"/>
    <col min="4609" max="4609" width="8.42578125" style="181" customWidth="1"/>
    <col min="4610" max="4610" width="67.5703125" style="181" customWidth="1"/>
    <col min="4611" max="4611" width="30.7109375" style="181" customWidth="1"/>
    <col min="4612" max="4612" width="21.140625" style="181" customWidth="1"/>
    <col min="4613" max="4613" width="35.7109375" style="181" customWidth="1"/>
    <col min="4614" max="4615" width="19.28515625" style="181" customWidth="1"/>
    <col min="4616" max="4616" width="12.85546875" style="181" customWidth="1"/>
    <col min="4617" max="4864" width="9.140625" style="181"/>
    <col min="4865" max="4865" width="8.42578125" style="181" customWidth="1"/>
    <col min="4866" max="4866" width="67.5703125" style="181" customWidth="1"/>
    <col min="4867" max="4867" width="30.7109375" style="181" customWidth="1"/>
    <col min="4868" max="4868" width="21.140625" style="181" customWidth="1"/>
    <col min="4869" max="4869" width="35.7109375" style="181" customWidth="1"/>
    <col min="4870" max="4871" width="19.28515625" style="181" customWidth="1"/>
    <col min="4872" max="4872" width="12.85546875" style="181" customWidth="1"/>
    <col min="4873" max="5120" width="9.140625" style="181"/>
    <col min="5121" max="5121" width="8.42578125" style="181" customWidth="1"/>
    <col min="5122" max="5122" width="67.5703125" style="181" customWidth="1"/>
    <col min="5123" max="5123" width="30.7109375" style="181" customWidth="1"/>
    <col min="5124" max="5124" width="21.140625" style="181" customWidth="1"/>
    <col min="5125" max="5125" width="35.7109375" style="181" customWidth="1"/>
    <col min="5126" max="5127" width="19.28515625" style="181" customWidth="1"/>
    <col min="5128" max="5128" width="12.85546875" style="181" customWidth="1"/>
    <col min="5129" max="5376" width="9.140625" style="181"/>
    <col min="5377" max="5377" width="8.42578125" style="181" customWidth="1"/>
    <col min="5378" max="5378" width="67.5703125" style="181" customWidth="1"/>
    <col min="5379" max="5379" width="30.7109375" style="181" customWidth="1"/>
    <col min="5380" max="5380" width="21.140625" style="181" customWidth="1"/>
    <col min="5381" max="5381" width="35.7109375" style="181" customWidth="1"/>
    <col min="5382" max="5383" width="19.28515625" style="181" customWidth="1"/>
    <col min="5384" max="5384" width="12.85546875" style="181" customWidth="1"/>
    <col min="5385" max="5632" width="9.140625" style="181"/>
    <col min="5633" max="5633" width="8.42578125" style="181" customWidth="1"/>
    <col min="5634" max="5634" width="67.5703125" style="181" customWidth="1"/>
    <col min="5635" max="5635" width="30.7109375" style="181" customWidth="1"/>
    <col min="5636" max="5636" width="21.140625" style="181" customWidth="1"/>
    <col min="5637" max="5637" width="35.7109375" style="181" customWidth="1"/>
    <col min="5638" max="5639" width="19.28515625" style="181" customWidth="1"/>
    <col min="5640" max="5640" width="12.85546875" style="181" customWidth="1"/>
    <col min="5641" max="5888" width="9.140625" style="181"/>
    <col min="5889" max="5889" width="8.42578125" style="181" customWidth="1"/>
    <col min="5890" max="5890" width="67.5703125" style="181" customWidth="1"/>
    <col min="5891" max="5891" width="30.7109375" style="181" customWidth="1"/>
    <col min="5892" max="5892" width="21.140625" style="181" customWidth="1"/>
    <col min="5893" max="5893" width="35.7109375" style="181" customWidth="1"/>
    <col min="5894" max="5895" width="19.28515625" style="181" customWidth="1"/>
    <col min="5896" max="5896" width="12.85546875" style="181" customWidth="1"/>
    <col min="5897" max="6144" width="9.140625" style="181"/>
    <col min="6145" max="6145" width="8.42578125" style="181" customWidth="1"/>
    <col min="6146" max="6146" width="67.5703125" style="181" customWidth="1"/>
    <col min="6147" max="6147" width="30.7109375" style="181" customWidth="1"/>
    <col min="6148" max="6148" width="21.140625" style="181" customWidth="1"/>
    <col min="6149" max="6149" width="35.7109375" style="181" customWidth="1"/>
    <col min="6150" max="6151" width="19.28515625" style="181" customWidth="1"/>
    <col min="6152" max="6152" width="12.85546875" style="181" customWidth="1"/>
    <col min="6153" max="6400" width="9.140625" style="181"/>
    <col min="6401" max="6401" width="8.42578125" style="181" customWidth="1"/>
    <col min="6402" max="6402" width="67.5703125" style="181" customWidth="1"/>
    <col min="6403" max="6403" width="30.7109375" style="181" customWidth="1"/>
    <col min="6404" max="6404" width="21.140625" style="181" customWidth="1"/>
    <col min="6405" max="6405" width="35.7109375" style="181" customWidth="1"/>
    <col min="6406" max="6407" width="19.28515625" style="181" customWidth="1"/>
    <col min="6408" max="6408" width="12.85546875" style="181" customWidth="1"/>
    <col min="6409" max="6656" width="9.140625" style="181"/>
    <col min="6657" max="6657" width="8.42578125" style="181" customWidth="1"/>
    <col min="6658" max="6658" width="67.5703125" style="181" customWidth="1"/>
    <col min="6659" max="6659" width="30.7109375" style="181" customWidth="1"/>
    <col min="6660" max="6660" width="21.140625" style="181" customWidth="1"/>
    <col min="6661" max="6661" width="35.7109375" style="181" customWidth="1"/>
    <col min="6662" max="6663" width="19.28515625" style="181" customWidth="1"/>
    <col min="6664" max="6664" width="12.85546875" style="181" customWidth="1"/>
    <col min="6665" max="6912" width="9.140625" style="181"/>
    <col min="6913" max="6913" width="8.42578125" style="181" customWidth="1"/>
    <col min="6914" max="6914" width="67.5703125" style="181" customWidth="1"/>
    <col min="6915" max="6915" width="30.7109375" style="181" customWidth="1"/>
    <col min="6916" max="6916" width="21.140625" style="181" customWidth="1"/>
    <col min="6917" max="6917" width="35.7109375" style="181" customWidth="1"/>
    <col min="6918" max="6919" width="19.28515625" style="181" customWidth="1"/>
    <col min="6920" max="6920" width="12.85546875" style="181" customWidth="1"/>
    <col min="6921" max="7168" width="9.140625" style="181"/>
    <col min="7169" max="7169" width="8.42578125" style="181" customWidth="1"/>
    <col min="7170" max="7170" width="67.5703125" style="181" customWidth="1"/>
    <col min="7171" max="7171" width="30.7109375" style="181" customWidth="1"/>
    <col min="7172" max="7172" width="21.140625" style="181" customWidth="1"/>
    <col min="7173" max="7173" width="35.7109375" style="181" customWidth="1"/>
    <col min="7174" max="7175" width="19.28515625" style="181" customWidth="1"/>
    <col min="7176" max="7176" width="12.85546875" style="181" customWidth="1"/>
    <col min="7177" max="7424" width="9.140625" style="181"/>
    <col min="7425" max="7425" width="8.42578125" style="181" customWidth="1"/>
    <col min="7426" max="7426" width="67.5703125" style="181" customWidth="1"/>
    <col min="7427" max="7427" width="30.7109375" style="181" customWidth="1"/>
    <col min="7428" max="7428" width="21.140625" style="181" customWidth="1"/>
    <col min="7429" max="7429" width="35.7109375" style="181" customWidth="1"/>
    <col min="7430" max="7431" width="19.28515625" style="181" customWidth="1"/>
    <col min="7432" max="7432" width="12.85546875" style="181" customWidth="1"/>
    <col min="7433" max="7680" width="9.140625" style="181"/>
    <col min="7681" max="7681" width="8.42578125" style="181" customWidth="1"/>
    <col min="7682" max="7682" width="67.5703125" style="181" customWidth="1"/>
    <col min="7683" max="7683" width="30.7109375" style="181" customWidth="1"/>
    <col min="7684" max="7684" width="21.140625" style="181" customWidth="1"/>
    <col min="7685" max="7685" width="35.7109375" style="181" customWidth="1"/>
    <col min="7686" max="7687" width="19.28515625" style="181" customWidth="1"/>
    <col min="7688" max="7688" width="12.85546875" style="181" customWidth="1"/>
    <col min="7689" max="7936" width="9.140625" style="181"/>
    <col min="7937" max="7937" width="8.42578125" style="181" customWidth="1"/>
    <col min="7938" max="7938" width="67.5703125" style="181" customWidth="1"/>
    <col min="7939" max="7939" width="30.7109375" style="181" customWidth="1"/>
    <col min="7940" max="7940" width="21.140625" style="181" customWidth="1"/>
    <col min="7941" max="7941" width="35.7109375" style="181" customWidth="1"/>
    <col min="7942" max="7943" width="19.28515625" style="181" customWidth="1"/>
    <col min="7944" max="7944" width="12.85546875" style="181" customWidth="1"/>
    <col min="7945" max="8192" width="9.140625" style="181"/>
    <col min="8193" max="8193" width="8.42578125" style="181" customWidth="1"/>
    <col min="8194" max="8194" width="67.5703125" style="181" customWidth="1"/>
    <col min="8195" max="8195" width="30.7109375" style="181" customWidth="1"/>
    <col min="8196" max="8196" width="21.140625" style="181" customWidth="1"/>
    <col min="8197" max="8197" width="35.7109375" style="181" customWidth="1"/>
    <col min="8198" max="8199" width="19.28515625" style="181" customWidth="1"/>
    <col min="8200" max="8200" width="12.85546875" style="181" customWidth="1"/>
    <col min="8201" max="8448" width="9.140625" style="181"/>
    <col min="8449" max="8449" width="8.42578125" style="181" customWidth="1"/>
    <col min="8450" max="8450" width="67.5703125" style="181" customWidth="1"/>
    <col min="8451" max="8451" width="30.7109375" style="181" customWidth="1"/>
    <col min="8452" max="8452" width="21.140625" style="181" customWidth="1"/>
    <col min="8453" max="8453" width="35.7109375" style="181" customWidth="1"/>
    <col min="8454" max="8455" width="19.28515625" style="181" customWidth="1"/>
    <col min="8456" max="8456" width="12.85546875" style="181" customWidth="1"/>
    <col min="8457" max="8704" width="9.140625" style="181"/>
    <col min="8705" max="8705" width="8.42578125" style="181" customWidth="1"/>
    <col min="8706" max="8706" width="67.5703125" style="181" customWidth="1"/>
    <col min="8707" max="8707" width="30.7109375" style="181" customWidth="1"/>
    <col min="8708" max="8708" width="21.140625" style="181" customWidth="1"/>
    <col min="8709" max="8709" width="35.7109375" style="181" customWidth="1"/>
    <col min="8710" max="8711" width="19.28515625" style="181" customWidth="1"/>
    <col min="8712" max="8712" width="12.85546875" style="181" customWidth="1"/>
    <col min="8713" max="8960" width="9.140625" style="181"/>
    <col min="8961" max="8961" width="8.42578125" style="181" customWidth="1"/>
    <col min="8962" max="8962" width="67.5703125" style="181" customWidth="1"/>
    <col min="8963" max="8963" width="30.7109375" style="181" customWidth="1"/>
    <col min="8964" max="8964" width="21.140625" style="181" customWidth="1"/>
    <col min="8965" max="8965" width="35.7109375" style="181" customWidth="1"/>
    <col min="8966" max="8967" width="19.28515625" style="181" customWidth="1"/>
    <col min="8968" max="8968" width="12.85546875" style="181" customWidth="1"/>
    <col min="8969" max="9216" width="9.140625" style="181"/>
    <col min="9217" max="9217" width="8.42578125" style="181" customWidth="1"/>
    <col min="9218" max="9218" width="67.5703125" style="181" customWidth="1"/>
    <col min="9219" max="9219" width="30.7109375" style="181" customWidth="1"/>
    <col min="9220" max="9220" width="21.140625" style="181" customWidth="1"/>
    <col min="9221" max="9221" width="35.7109375" style="181" customWidth="1"/>
    <col min="9222" max="9223" width="19.28515625" style="181" customWidth="1"/>
    <col min="9224" max="9224" width="12.85546875" style="181" customWidth="1"/>
    <col min="9225" max="9472" width="9.140625" style="181"/>
    <col min="9473" max="9473" width="8.42578125" style="181" customWidth="1"/>
    <col min="9474" max="9474" width="67.5703125" style="181" customWidth="1"/>
    <col min="9475" max="9475" width="30.7109375" style="181" customWidth="1"/>
    <col min="9476" max="9476" width="21.140625" style="181" customWidth="1"/>
    <col min="9477" max="9477" width="35.7109375" style="181" customWidth="1"/>
    <col min="9478" max="9479" width="19.28515625" style="181" customWidth="1"/>
    <col min="9480" max="9480" width="12.85546875" style="181" customWidth="1"/>
    <col min="9481" max="9728" width="9.140625" style="181"/>
    <col min="9729" max="9729" width="8.42578125" style="181" customWidth="1"/>
    <col min="9730" max="9730" width="67.5703125" style="181" customWidth="1"/>
    <col min="9731" max="9731" width="30.7109375" style="181" customWidth="1"/>
    <col min="9732" max="9732" width="21.140625" style="181" customWidth="1"/>
    <col min="9733" max="9733" width="35.7109375" style="181" customWidth="1"/>
    <col min="9734" max="9735" width="19.28515625" style="181" customWidth="1"/>
    <col min="9736" max="9736" width="12.85546875" style="181" customWidth="1"/>
    <col min="9737" max="9984" width="9.140625" style="181"/>
    <col min="9985" max="9985" width="8.42578125" style="181" customWidth="1"/>
    <col min="9986" max="9986" width="67.5703125" style="181" customWidth="1"/>
    <col min="9987" max="9987" width="30.7109375" style="181" customWidth="1"/>
    <col min="9988" max="9988" width="21.140625" style="181" customWidth="1"/>
    <col min="9989" max="9989" width="35.7109375" style="181" customWidth="1"/>
    <col min="9990" max="9991" width="19.28515625" style="181" customWidth="1"/>
    <col min="9992" max="9992" width="12.85546875" style="181" customWidth="1"/>
    <col min="9993" max="10240" width="9.140625" style="181"/>
    <col min="10241" max="10241" width="8.42578125" style="181" customWidth="1"/>
    <col min="10242" max="10242" width="67.5703125" style="181" customWidth="1"/>
    <col min="10243" max="10243" width="30.7109375" style="181" customWidth="1"/>
    <col min="10244" max="10244" width="21.140625" style="181" customWidth="1"/>
    <col min="10245" max="10245" width="35.7109375" style="181" customWidth="1"/>
    <col min="10246" max="10247" width="19.28515625" style="181" customWidth="1"/>
    <col min="10248" max="10248" width="12.85546875" style="181" customWidth="1"/>
    <col min="10249" max="10496" width="9.140625" style="181"/>
    <col min="10497" max="10497" width="8.42578125" style="181" customWidth="1"/>
    <col min="10498" max="10498" width="67.5703125" style="181" customWidth="1"/>
    <col min="10499" max="10499" width="30.7109375" style="181" customWidth="1"/>
    <col min="10500" max="10500" width="21.140625" style="181" customWidth="1"/>
    <col min="10501" max="10501" width="35.7109375" style="181" customWidth="1"/>
    <col min="10502" max="10503" width="19.28515625" style="181" customWidth="1"/>
    <col min="10504" max="10504" width="12.85546875" style="181" customWidth="1"/>
    <col min="10505" max="10752" width="9.140625" style="181"/>
    <col min="10753" max="10753" width="8.42578125" style="181" customWidth="1"/>
    <col min="10754" max="10754" width="67.5703125" style="181" customWidth="1"/>
    <col min="10755" max="10755" width="30.7109375" style="181" customWidth="1"/>
    <col min="10756" max="10756" width="21.140625" style="181" customWidth="1"/>
    <col min="10757" max="10757" width="35.7109375" style="181" customWidth="1"/>
    <col min="10758" max="10759" width="19.28515625" style="181" customWidth="1"/>
    <col min="10760" max="10760" width="12.85546875" style="181" customWidth="1"/>
    <col min="10761" max="11008" width="9.140625" style="181"/>
    <col min="11009" max="11009" width="8.42578125" style="181" customWidth="1"/>
    <col min="11010" max="11010" width="67.5703125" style="181" customWidth="1"/>
    <col min="11011" max="11011" width="30.7109375" style="181" customWidth="1"/>
    <col min="11012" max="11012" width="21.140625" style="181" customWidth="1"/>
    <col min="11013" max="11013" width="35.7109375" style="181" customWidth="1"/>
    <col min="11014" max="11015" width="19.28515625" style="181" customWidth="1"/>
    <col min="11016" max="11016" width="12.85546875" style="181" customWidth="1"/>
    <col min="11017" max="11264" width="9.140625" style="181"/>
    <col min="11265" max="11265" width="8.42578125" style="181" customWidth="1"/>
    <col min="11266" max="11266" width="67.5703125" style="181" customWidth="1"/>
    <col min="11267" max="11267" width="30.7109375" style="181" customWidth="1"/>
    <col min="11268" max="11268" width="21.140625" style="181" customWidth="1"/>
    <col min="11269" max="11269" width="35.7109375" style="181" customWidth="1"/>
    <col min="11270" max="11271" width="19.28515625" style="181" customWidth="1"/>
    <col min="11272" max="11272" width="12.85546875" style="181" customWidth="1"/>
    <col min="11273" max="11520" width="9.140625" style="181"/>
    <col min="11521" max="11521" width="8.42578125" style="181" customWidth="1"/>
    <col min="11522" max="11522" width="67.5703125" style="181" customWidth="1"/>
    <col min="11523" max="11523" width="30.7109375" style="181" customWidth="1"/>
    <col min="11524" max="11524" width="21.140625" style="181" customWidth="1"/>
    <col min="11525" max="11525" width="35.7109375" style="181" customWidth="1"/>
    <col min="11526" max="11527" width="19.28515625" style="181" customWidth="1"/>
    <col min="11528" max="11528" width="12.85546875" style="181" customWidth="1"/>
    <col min="11529" max="11776" width="9.140625" style="181"/>
    <col min="11777" max="11777" width="8.42578125" style="181" customWidth="1"/>
    <col min="11778" max="11778" width="67.5703125" style="181" customWidth="1"/>
    <col min="11779" max="11779" width="30.7109375" style="181" customWidth="1"/>
    <col min="11780" max="11780" width="21.140625" style="181" customWidth="1"/>
    <col min="11781" max="11781" width="35.7109375" style="181" customWidth="1"/>
    <col min="11782" max="11783" width="19.28515625" style="181" customWidth="1"/>
    <col min="11784" max="11784" width="12.85546875" style="181" customWidth="1"/>
    <col min="11785" max="12032" width="9.140625" style="181"/>
    <col min="12033" max="12033" width="8.42578125" style="181" customWidth="1"/>
    <col min="12034" max="12034" width="67.5703125" style="181" customWidth="1"/>
    <col min="12035" max="12035" width="30.7109375" style="181" customWidth="1"/>
    <col min="12036" max="12036" width="21.140625" style="181" customWidth="1"/>
    <col min="12037" max="12037" width="35.7109375" style="181" customWidth="1"/>
    <col min="12038" max="12039" width="19.28515625" style="181" customWidth="1"/>
    <col min="12040" max="12040" width="12.85546875" style="181" customWidth="1"/>
    <col min="12041" max="12288" width="9.140625" style="181"/>
    <col min="12289" max="12289" width="8.42578125" style="181" customWidth="1"/>
    <col min="12290" max="12290" width="67.5703125" style="181" customWidth="1"/>
    <col min="12291" max="12291" width="30.7109375" style="181" customWidth="1"/>
    <col min="12292" max="12292" width="21.140625" style="181" customWidth="1"/>
    <col min="12293" max="12293" width="35.7109375" style="181" customWidth="1"/>
    <col min="12294" max="12295" width="19.28515625" style="181" customWidth="1"/>
    <col min="12296" max="12296" width="12.85546875" style="181" customWidth="1"/>
    <col min="12297" max="12544" width="9.140625" style="181"/>
    <col min="12545" max="12545" width="8.42578125" style="181" customWidth="1"/>
    <col min="12546" max="12546" width="67.5703125" style="181" customWidth="1"/>
    <col min="12547" max="12547" width="30.7109375" style="181" customWidth="1"/>
    <col min="12548" max="12548" width="21.140625" style="181" customWidth="1"/>
    <col min="12549" max="12549" width="35.7109375" style="181" customWidth="1"/>
    <col min="12550" max="12551" width="19.28515625" style="181" customWidth="1"/>
    <col min="12552" max="12552" width="12.85546875" style="181" customWidth="1"/>
    <col min="12553" max="12800" width="9.140625" style="181"/>
    <col min="12801" max="12801" width="8.42578125" style="181" customWidth="1"/>
    <col min="12802" max="12802" width="67.5703125" style="181" customWidth="1"/>
    <col min="12803" max="12803" width="30.7109375" style="181" customWidth="1"/>
    <col min="12804" max="12804" width="21.140625" style="181" customWidth="1"/>
    <col min="12805" max="12805" width="35.7109375" style="181" customWidth="1"/>
    <col min="12806" max="12807" width="19.28515625" style="181" customWidth="1"/>
    <col min="12808" max="12808" width="12.85546875" style="181" customWidth="1"/>
    <col min="12809" max="13056" width="9.140625" style="181"/>
    <col min="13057" max="13057" width="8.42578125" style="181" customWidth="1"/>
    <col min="13058" max="13058" width="67.5703125" style="181" customWidth="1"/>
    <col min="13059" max="13059" width="30.7109375" style="181" customWidth="1"/>
    <col min="13060" max="13060" width="21.140625" style="181" customWidth="1"/>
    <col min="13061" max="13061" width="35.7109375" style="181" customWidth="1"/>
    <col min="13062" max="13063" width="19.28515625" style="181" customWidth="1"/>
    <col min="13064" max="13064" width="12.85546875" style="181" customWidth="1"/>
    <col min="13065" max="13312" width="9.140625" style="181"/>
    <col min="13313" max="13313" width="8.42578125" style="181" customWidth="1"/>
    <col min="13314" max="13314" width="67.5703125" style="181" customWidth="1"/>
    <col min="13315" max="13315" width="30.7109375" style="181" customWidth="1"/>
    <col min="13316" max="13316" width="21.140625" style="181" customWidth="1"/>
    <col min="13317" max="13317" width="35.7109375" style="181" customWidth="1"/>
    <col min="13318" max="13319" width="19.28515625" style="181" customWidth="1"/>
    <col min="13320" max="13320" width="12.85546875" style="181" customWidth="1"/>
    <col min="13321" max="13568" width="9.140625" style="181"/>
    <col min="13569" max="13569" width="8.42578125" style="181" customWidth="1"/>
    <col min="13570" max="13570" width="67.5703125" style="181" customWidth="1"/>
    <col min="13571" max="13571" width="30.7109375" style="181" customWidth="1"/>
    <col min="13572" max="13572" width="21.140625" style="181" customWidth="1"/>
    <col min="13573" max="13573" width="35.7109375" style="181" customWidth="1"/>
    <col min="13574" max="13575" width="19.28515625" style="181" customWidth="1"/>
    <col min="13576" max="13576" width="12.85546875" style="181" customWidth="1"/>
    <col min="13577" max="13824" width="9.140625" style="181"/>
    <col min="13825" max="13825" width="8.42578125" style="181" customWidth="1"/>
    <col min="13826" max="13826" width="67.5703125" style="181" customWidth="1"/>
    <col min="13827" max="13827" width="30.7109375" style="181" customWidth="1"/>
    <col min="13828" max="13828" width="21.140625" style="181" customWidth="1"/>
    <col min="13829" max="13829" width="35.7109375" style="181" customWidth="1"/>
    <col min="13830" max="13831" width="19.28515625" style="181" customWidth="1"/>
    <col min="13832" max="13832" width="12.85546875" style="181" customWidth="1"/>
    <col min="13833" max="14080" width="9.140625" style="181"/>
    <col min="14081" max="14081" width="8.42578125" style="181" customWidth="1"/>
    <col min="14082" max="14082" width="67.5703125" style="181" customWidth="1"/>
    <col min="14083" max="14083" width="30.7109375" style="181" customWidth="1"/>
    <col min="14084" max="14084" width="21.140625" style="181" customWidth="1"/>
    <col min="14085" max="14085" width="35.7109375" style="181" customWidth="1"/>
    <col min="14086" max="14087" width="19.28515625" style="181" customWidth="1"/>
    <col min="14088" max="14088" width="12.85546875" style="181" customWidth="1"/>
    <col min="14089" max="14336" width="9.140625" style="181"/>
    <col min="14337" max="14337" width="8.42578125" style="181" customWidth="1"/>
    <col min="14338" max="14338" width="67.5703125" style="181" customWidth="1"/>
    <col min="14339" max="14339" width="30.7109375" style="181" customWidth="1"/>
    <col min="14340" max="14340" width="21.140625" style="181" customWidth="1"/>
    <col min="14341" max="14341" width="35.7109375" style="181" customWidth="1"/>
    <col min="14342" max="14343" width="19.28515625" style="181" customWidth="1"/>
    <col min="14344" max="14344" width="12.85546875" style="181" customWidth="1"/>
    <col min="14345" max="14592" width="9.140625" style="181"/>
    <col min="14593" max="14593" width="8.42578125" style="181" customWidth="1"/>
    <col min="14594" max="14594" width="67.5703125" style="181" customWidth="1"/>
    <col min="14595" max="14595" width="30.7109375" style="181" customWidth="1"/>
    <col min="14596" max="14596" width="21.140625" style="181" customWidth="1"/>
    <col min="14597" max="14597" width="35.7109375" style="181" customWidth="1"/>
    <col min="14598" max="14599" width="19.28515625" style="181" customWidth="1"/>
    <col min="14600" max="14600" width="12.85546875" style="181" customWidth="1"/>
    <col min="14601" max="14848" width="9.140625" style="181"/>
    <col min="14849" max="14849" width="8.42578125" style="181" customWidth="1"/>
    <col min="14850" max="14850" width="67.5703125" style="181" customWidth="1"/>
    <col min="14851" max="14851" width="30.7109375" style="181" customWidth="1"/>
    <col min="14852" max="14852" width="21.140625" style="181" customWidth="1"/>
    <col min="14853" max="14853" width="35.7109375" style="181" customWidth="1"/>
    <col min="14854" max="14855" width="19.28515625" style="181" customWidth="1"/>
    <col min="14856" max="14856" width="12.85546875" style="181" customWidth="1"/>
    <col min="14857" max="15104" width="9.140625" style="181"/>
    <col min="15105" max="15105" width="8.42578125" style="181" customWidth="1"/>
    <col min="15106" max="15106" width="67.5703125" style="181" customWidth="1"/>
    <col min="15107" max="15107" width="30.7109375" style="181" customWidth="1"/>
    <col min="15108" max="15108" width="21.140625" style="181" customWidth="1"/>
    <col min="15109" max="15109" width="35.7109375" style="181" customWidth="1"/>
    <col min="15110" max="15111" width="19.28515625" style="181" customWidth="1"/>
    <col min="15112" max="15112" width="12.85546875" style="181" customWidth="1"/>
    <col min="15113" max="15360" width="9.140625" style="181"/>
    <col min="15361" max="15361" width="8.42578125" style="181" customWidth="1"/>
    <col min="15362" max="15362" width="67.5703125" style="181" customWidth="1"/>
    <col min="15363" max="15363" width="30.7109375" style="181" customWidth="1"/>
    <col min="15364" max="15364" width="21.140625" style="181" customWidth="1"/>
    <col min="15365" max="15365" width="35.7109375" style="181" customWidth="1"/>
    <col min="15366" max="15367" width="19.28515625" style="181" customWidth="1"/>
    <col min="15368" max="15368" width="12.85546875" style="181" customWidth="1"/>
    <col min="15369" max="15616" width="9.140625" style="181"/>
    <col min="15617" max="15617" width="8.42578125" style="181" customWidth="1"/>
    <col min="15618" max="15618" width="67.5703125" style="181" customWidth="1"/>
    <col min="15619" max="15619" width="30.7109375" style="181" customWidth="1"/>
    <col min="15620" max="15620" width="21.140625" style="181" customWidth="1"/>
    <col min="15621" max="15621" width="35.7109375" style="181" customWidth="1"/>
    <col min="15622" max="15623" width="19.28515625" style="181" customWidth="1"/>
    <col min="15624" max="15624" width="12.85546875" style="181" customWidth="1"/>
    <col min="15625" max="15872" width="9.140625" style="181"/>
    <col min="15873" max="15873" width="8.42578125" style="181" customWidth="1"/>
    <col min="15874" max="15874" width="67.5703125" style="181" customWidth="1"/>
    <col min="15875" max="15875" width="30.7109375" style="181" customWidth="1"/>
    <col min="15876" max="15876" width="21.140625" style="181" customWidth="1"/>
    <col min="15877" max="15877" width="35.7109375" style="181" customWidth="1"/>
    <col min="15878" max="15879" width="19.28515625" style="181" customWidth="1"/>
    <col min="15880" max="15880" width="12.85546875" style="181" customWidth="1"/>
    <col min="15881" max="16128" width="9.140625" style="181"/>
    <col min="16129" max="16129" width="8.42578125" style="181" customWidth="1"/>
    <col min="16130" max="16130" width="67.5703125" style="181" customWidth="1"/>
    <col min="16131" max="16131" width="30.7109375" style="181" customWidth="1"/>
    <col min="16132" max="16132" width="21.140625" style="181" customWidth="1"/>
    <col min="16133" max="16133" width="35.7109375" style="181" customWidth="1"/>
    <col min="16134" max="16135" width="19.28515625" style="181" customWidth="1"/>
    <col min="16136" max="16136" width="12.85546875" style="181" customWidth="1"/>
    <col min="16137" max="16384" width="9.140625" style="181"/>
  </cols>
  <sheetData>
    <row r="1" spans="1:11" x14ac:dyDescent="0.3">
      <c r="E1" s="372" t="s">
        <v>534</v>
      </c>
    </row>
    <row r="3" spans="1:11" ht="25.15" customHeight="1" x14ac:dyDescent="0.3">
      <c r="A3" s="1211" t="s">
        <v>668</v>
      </c>
      <c r="B3" s="1231"/>
      <c r="C3" s="1231"/>
      <c r="D3" s="1231"/>
      <c r="E3" s="123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470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284"/>
    </row>
    <row r="9" spans="1:11" ht="80.25" customHeight="1" x14ac:dyDescent="0.3">
      <c r="A9" s="313" t="s">
        <v>351</v>
      </c>
      <c r="B9" s="313" t="s">
        <v>366</v>
      </c>
      <c r="C9" s="313" t="s">
        <v>471</v>
      </c>
      <c r="D9" s="313" t="s">
        <v>472</v>
      </c>
      <c r="E9" s="313" t="s">
        <v>473</v>
      </c>
    </row>
    <row r="10" spans="1:11" s="315" customFormat="1" ht="19.899999999999999" customHeight="1" x14ac:dyDescent="0.25">
      <c r="A10" s="219">
        <v>1</v>
      </c>
      <c r="B10" s="219">
        <v>2</v>
      </c>
      <c r="C10" s="219">
        <v>3</v>
      </c>
      <c r="D10" s="219">
        <v>4</v>
      </c>
      <c r="E10" s="188" t="s">
        <v>474</v>
      </c>
      <c r="F10" s="531" t="s">
        <v>371</v>
      </c>
      <c r="G10" s="531" t="s">
        <v>372</v>
      </c>
      <c r="H10" s="314"/>
    </row>
    <row r="11" spans="1:11" s="184" customFormat="1" ht="35.450000000000003" customHeight="1" x14ac:dyDescent="0.3">
      <c r="A11" s="316"/>
      <c r="B11" s="278" t="s">
        <v>475</v>
      </c>
      <c r="C11" s="317" t="s">
        <v>374</v>
      </c>
      <c r="D11" s="317" t="s">
        <v>374</v>
      </c>
      <c r="E11" s="318">
        <v>27304</v>
      </c>
      <c r="F11" s="319"/>
      <c r="G11" s="319">
        <f>E11-F11</f>
        <v>27304</v>
      </c>
      <c r="H11" s="320"/>
    </row>
    <row r="12" spans="1:11" ht="22.9" customHeight="1" x14ac:dyDescent="0.3">
      <c r="A12" s="235"/>
      <c r="B12" s="225" t="s">
        <v>476</v>
      </c>
      <c r="C12" s="321"/>
      <c r="D12" s="321"/>
      <c r="E12" s="321"/>
    </row>
    <row r="13" spans="1:11" ht="22.9" customHeight="1" x14ac:dyDescent="0.3">
      <c r="A13" s="235"/>
      <c r="B13" s="575" t="s">
        <v>718</v>
      </c>
      <c r="C13" s="321">
        <f>E13/D13</f>
        <v>1820266.6666666667</v>
      </c>
      <c r="D13" s="322">
        <v>1.4999999999999999E-2</v>
      </c>
      <c r="E13" s="323">
        <f>E11</f>
        <v>27304</v>
      </c>
    </row>
    <row r="14" spans="1:11" ht="22.9" customHeight="1" x14ac:dyDescent="0.3">
      <c r="A14" s="235"/>
      <c r="B14" s="225"/>
      <c r="C14" s="321"/>
      <c r="D14" s="321"/>
      <c r="E14" s="321"/>
    </row>
    <row r="15" spans="1:11" ht="19.149999999999999" customHeight="1" x14ac:dyDescent="0.3">
      <c r="A15" s="235"/>
      <c r="B15" s="191"/>
      <c r="C15" s="321"/>
      <c r="D15" s="321"/>
      <c r="E15" s="321"/>
    </row>
    <row r="18" spans="1:9" s="267" customFormat="1" x14ac:dyDescent="0.25">
      <c r="A18" s="97" t="s">
        <v>541</v>
      </c>
      <c r="B18" s="84"/>
      <c r="C18" s="378"/>
      <c r="E18" s="604" t="s">
        <v>694</v>
      </c>
      <c r="F18" s="181"/>
      <c r="G18" s="84"/>
    </row>
    <row r="19" spans="1:9" s="267" customFormat="1" ht="15.75" x14ac:dyDescent="0.25">
      <c r="A19" s="181"/>
      <c r="B19" s="389"/>
      <c r="C19" s="391" t="s">
        <v>171</v>
      </c>
      <c r="E19" s="391" t="s">
        <v>172</v>
      </c>
      <c r="F19" s="181"/>
      <c r="G19" s="389"/>
    </row>
    <row r="20" spans="1:9" s="267" customFormat="1" ht="15.75" x14ac:dyDescent="0.25">
      <c r="A20" s="389"/>
      <c r="B20" s="82"/>
      <c r="C20" s="82"/>
      <c r="E20" s="82"/>
      <c r="F20" s="181"/>
      <c r="G20" s="82"/>
    </row>
    <row r="21" spans="1:9" s="267" customFormat="1" x14ac:dyDescent="0.25">
      <c r="A21" s="97" t="s">
        <v>173</v>
      </c>
      <c r="B21" s="84"/>
      <c r="C21" s="378"/>
      <c r="E21" s="714" t="s">
        <v>742</v>
      </c>
      <c r="F21" s="181"/>
      <c r="G21" s="84"/>
      <c r="I21" s="290"/>
    </row>
    <row r="22" spans="1:9" s="267" customFormat="1" ht="15.75" x14ac:dyDescent="0.25">
      <c r="A22" s="181"/>
      <c r="B22" s="389"/>
      <c r="C22" s="391" t="s">
        <v>171</v>
      </c>
      <c r="E22" s="391" t="s">
        <v>172</v>
      </c>
      <c r="F22" s="181"/>
      <c r="G22" s="389"/>
      <c r="I22" s="290"/>
    </row>
    <row r="23" spans="1:9" s="178" customFormat="1" x14ac:dyDescent="0.3">
      <c r="F23" s="311"/>
      <c r="G23" s="311"/>
      <c r="H23" s="312"/>
    </row>
    <row r="24" spans="1:9" s="178" customFormat="1" x14ac:dyDescent="0.3">
      <c r="F24" s="311"/>
      <c r="G24" s="311"/>
      <c r="H24" s="312"/>
    </row>
    <row r="25" spans="1:9" s="178" customFormat="1" x14ac:dyDescent="0.3">
      <c r="F25" s="311"/>
      <c r="G25" s="311"/>
      <c r="H25" s="312"/>
    </row>
    <row r="27" spans="1:9" x14ac:dyDescent="0.3">
      <c r="C27" s="701"/>
    </row>
    <row r="28" spans="1:9" x14ac:dyDescent="0.3">
      <c r="B28" s="266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D6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K87"/>
  <sheetViews>
    <sheetView view="pageBreakPreview" zoomScale="70" zoomScaleSheetLayoutView="70" workbookViewId="0">
      <selection activeCell="F14" sqref="F14"/>
    </sheetView>
  </sheetViews>
  <sheetFormatPr defaultRowHeight="18.75" x14ac:dyDescent="0.3"/>
  <cols>
    <col min="1" max="1" width="7.7109375" style="181" customWidth="1"/>
    <col min="2" max="2" width="70" style="181" customWidth="1"/>
    <col min="3" max="3" width="25.7109375" style="181" customWidth="1"/>
    <col min="4" max="4" width="21" style="181" customWidth="1"/>
    <col min="5" max="5" width="45.5703125" style="181" customWidth="1"/>
    <col min="6" max="7" width="20.85546875" style="311" customWidth="1"/>
    <col min="8" max="8" width="17.5703125" style="320" customWidth="1"/>
    <col min="9" max="256" width="9.140625" style="181"/>
    <col min="257" max="257" width="7.7109375" style="181" customWidth="1"/>
    <col min="258" max="258" width="70" style="181" customWidth="1"/>
    <col min="259" max="259" width="25.7109375" style="181" customWidth="1"/>
    <col min="260" max="260" width="21" style="181" customWidth="1"/>
    <col min="261" max="261" width="45.5703125" style="181" customWidth="1"/>
    <col min="262" max="263" width="20.85546875" style="181" customWidth="1"/>
    <col min="264" max="264" width="17.5703125" style="181" customWidth="1"/>
    <col min="265" max="512" width="9.140625" style="181"/>
    <col min="513" max="513" width="7.7109375" style="181" customWidth="1"/>
    <col min="514" max="514" width="70" style="181" customWidth="1"/>
    <col min="515" max="515" width="25.7109375" style="181" customWidth="1"/>
    <col min="516" max="516" width="21" style="181" customWidth="1"/>
    <col min="517" max="517" width="45.5703125" style="181" customWidth="1"/>
    <col min="518" max="519" width="20.85546875" style="181" customWidth="1"/>
    <col min="520" max="520" width="17.5703125" style="181" customWidth="1"/>
    <col min="521" max="768" width="9.140625" style="181"/>
    <col min="769" max="769" width="7.7109375" style="181" customWidth="1"/>
    <col min="770" max="770" width="70" style="181" customWidth="1"/>
    <col min="771" max="771" width="25.7109375" style="181" customWidth="1"/>
    <col min="772" max="772" width="21" style="181" customWidth="1"/>
    <col min="773" max="773" width="45.5703125" style="181" customWidth="1"/>
    <col min="774" max="775" width="20.85546875" style="181" customWidth="1"/>
    <col min="776" max="776" width="17.5703125" style="181" customWidth="1"/>
    <col min="777" max="1024" width="9.140625" style="181"/>
    <col min="1025" max="1025" width="7.7109375" style="181" customWidth="1"/>
    <col min="1026" max="1026" width="70" style="181" customWidth="1"/>
    <col min="1027" max="1027" width="25.7109375" style="181" customWidth="1"/>
    <col min="1028" max="1028" width="21" style="181" customWidth="1"/>
    <col min="1029" max="1029" width="45.5703125" style="181" customWidth="1"/>
    <col min="1030" max="1031" width="20.85546875" style="181" customWidth="1"/>
    <col min="1032" max="1032" width="17.5703125" style="181" customWidth="1"/>
    <col min="1033" max="1280" width="9.140625" style="181"/>
    <col min="1281" max="1281" width="7.7109375" style="181" customWidth="1"/>
    <col min="1282" max="1282" width="70" style="181" customWidth="1"/>
    <col min="1283" max="1283" width="25.7109375" style="181" customWidth="1"/>
    <col min="1284" max="1284" width="21" style="181" customWidth="1"/>
    <col min="1285" max="1285" width="45.5703125" style="181" customWidth="1"/>
    <col min="1286" max="1287" width="20.85546875" style="181" customWidth="1"/>
    <col min="1288" max="1288" width="17.5703125" style="181" customWidth="1"/>
    <col min="1289" max="1536" width="9.140625" style="181"/>
    <col min="1537" max="1537" width="7.7109375" style="181" customWidth="1"/>
    <col min="1538" max="1538" width="70" style="181" customWidth="1"/>
    <col min="1539" max="1539" width="25.7109375" style="181" customWidth="1"/>
    <col min="1540" max="1540" width="21" style="181" customWidth="1"/>
    <col min="1541" max="1541" width="45.5703125" style="181" customWidth="1"/>
    <col min="1542" max="1543" width="20.85546875" style="181" customWidth="1"/>
    <col min="1544" max="1544" width="17.5703125" style="181" customWidth="1"/>
    <col min="1545" max="1792" width="9.140625" style="181"/>
    <col min="1793" max="1793" width="7.7109375" style="181" customWidth="1"/>
    <col min="1794" max="1794" width="70" style="181" customWidth="1"/>
    <col min="1795" max="1795" width="25.7109375" style="181" customWidth="1"/>
    <col min="1796" max="1796" width="21" style="181" customWidth="1"/>
    <col min="1797" max="1797" width="45.5703125" style="181" customWidth="1"/>
    <col min="1798" max="1799" width="20.85546875" style="181" customWidth="1"/>
    <col min="1800" max="1800" width="17.5703125" style="181" customWidth="1"/>
    <col min="1801" max="2048" width="9.140625" style="181"/>
    <col min="2049" max="2049" width="7.7109375" style="181" customWidth="1"/>
    <col min="2050" max="2050" width="70" style="181" customWidth="1"/>
    <col min="2051" max="2051" width="25.7109375" style="181" customWidth="1"/>
    <col min="2052" max="2052" width="21" style="181" customWidth="1"/>
    <col min="2053" max="2053" width="45.5703125" style="181" customWidth="1"/>
    <col min="2054" max="2055" width="20.85546875" style="181" customWidth="1"/>
    <col min="2056" max="2056" width="17.5703125" style="181" customWidth="1"/>
    <col min="2057" max="2304" width="9.140625" style="181"/>
    <col min="2305" max="2305" width="7.7109375" style="181" customWidth="1"/>
    <col min="2306" max="2306" width="70" style="181" customWidth="1"/>
    <col min="2307" max="2307" width="25.7109375" style="181" customWidth="1"/>
    <col min="2308" max="2308" width="21" style="181" customWidth="1"/>
    <col min="2309" max="2309" width="45.5703125" style="181" customWidth="1"/>
    <col min="2310" max="2311" width="20.85546875" style="181" customWidth="1"/>
    <col min="2312" max="2312" width="17.5703125" style="181" customWidth="1"/>
    <col min="2313" max="2560" width="9.140625" style="181"/>
    <col min="2561" max="2561" width="7.7109375" style="181" customWidth="1"/>
    <col min="2562" max="2562" width="70" style="181" customWidth="1"/>
    <col min="2563" max="2563" width="25.7109375" style="181" customWidth="1"/>
    <col min="2564" max="2564" width="21" style="181" customWidth="1"/>
    <col min="2565" max="2565" width="45.5703125" style="181" customWidth="1"/>
    <col min="2566" max="2567" width="20.85546875" style="181" customWidth="1"/>
    <col min="2568" max="2568" width="17.5703125" style="181" customWidth="1"/>
    <col min="2569" max="2816" width="9.140625" style="181"/>
    <col min="2817" max="2817" width="7.7109375" style="181" customWidth="1"/>
    <col min="2818" max="2818" width="70" style="181" customWidth="1"/>
    <col min="2819" max="2819" width="25.7109375" style="181" customWidth="1"/>
    <col min="2820" max="2820" width="21" style="181" customWidth="1"/>
    <col min="2821" max="2821" width="45.5703125" style="181" customWidth="1"/>
    <col min="2822" max="2823" width="20.85546875" style="181" customWidth="1"/>
    <col min="2824" max="2824" width="17.5703125" style="181" customWidth="1"/>
    <col min="2825" max="3072" width="9.140625" style="181"/>
    <col min="3073" max="3073" width="7.7109375" style="181" customWidth="1"/>
    <col min="3074" max="3074" width="70" style="181" customWidth="1"/>
    <col min="3075" max="3075" width="25.7109375" style="181" customWidth="1"/>
    <col min="3076" max="3076" width="21" style="181" customWidth="1"/>
    <col min="3077" max="3077" width="45.5703125" style="181" customWidth="1"/>
    <col min="3078" max="3079" width="20.85546875" style="181" customWidth="1"/>
    <col min="3080" max="3080" width="17.5703125" style="181" customWidth="1"/>
    <col min="3081" max="3328" width="9.140625" style="181"/>
    <col min="3329" max="3329" width="7.7109375" style="181" customWidth="1"/>
    <col min="3330" max="3330" width="70" style="181" customWidth="1"/>
    <col min="3331" max="3331" width="25.7109375" style="181" customWidth="1"/>
    <col min="3332" max="3332" width="21" style="181" customWidth="1"/>
    <col min="3333" max="3333" width="45.5703125" style="181" customWidth="1"/>
    <col min="3334" max="3335" width="20.85546875" style="181" customWidth="1"/>
    <col min="3336" max="3336" width="17.5703125" style="181" customWidth="1"/>
    <col min="3337" max="3584" width="9.140625" style="181"/>
    <col min="3585" max="3585" width="7.7109375" style="181" customWidth="1"/>
    <col min="3586" max="3586" width="70" style="181" customWidth="1"/>
    <col min="3587" max="3587" width="25.7109375" style="181" customWidth="1"/>
    <col min="3588" max="3588" width="21" style="181" customWidth="1"/>
    <col min="3589" max="3589" width="45.5703125" style="181" customWidth="1"/>
    <col min="3590" max="3591" width="20.85546875" style="181" customWidth="1"/>
    <col min="3592" max="3592" width="17.5703125" style="181" customWidth="1"/>
    <col min="3593" max="3840" width="9.140625" style="181"/>
    <col min="3841" max="3841" width="7.7109375" style="181" customWidth="1"/>
    <col min="3842" max="3842" width="70" style="181" customWidth="1"/>
    <col min="3843" max="3843" width="25.7109375" style="181" customWidth="1"/>
    <col min="3844" max="3844" width="21" style="181" customWidth="1"/>
    <col min="3845" max="3845" width="45.5703125" style="181" customWidth="1"/>
    <col min="3846" max="3847" width="20.85546875" style="181" customWidth="1"/>
    <col min="3848" max="3848" width="17.5703125" style="181" customWidth="1"/>
    <col min="3849" max="4096" width="9.140625" style="181"/>
    <col min="4097" max="4097" width="7.7109375" style="181" customWidth="1"/>
    <col min="4098" max="4098" width="70" style="181" customWidth="1"/>
    <col min="4099" max="4099" width="25.7109375" style="181" customWidth="1"/>
    <col min="4100" max="4100" width="21" style="181" customWidth="1"/>
    <col min="4101" max="4101" width="45.5703125" style="181" customWidth="1"/>
    <col min="4102" max="4103" width="20.85546875" style="181" customWidth="1"/>
    <col min="4104" max="4104" width="17.5703125" style="181" customWidth="1"/>
    <col min="4105" max="4352" width="9.140625" style="181"/>
    <col min="4353" max="4353" width="7.7109375" style="181" customWidth="1"/>
    <col min="4354" max="4354" width="70" style="181" customWidth="1"/>
    <col min="4355" max="4355" width="25.7109375" style="181" customWidth="1"/>
    <col min="4356" max="4356" width="21" style="181" customWidth="1"/>
    <col min="4357" max="4357" width="45.5703125" style="181" customWidth="1"/>
    <col min="4358" max="4359" width="20.85546875" style="181" customWidth="1"/>
    <col min="4360" max="4360" width="17.5703125" style="181" customWidth="1"/>
    <col min="4361" max="4608" width="9.140625" style="181"/>
    <col min="4609" max="4609" width="7.7109375" style="181" customWidth="1"/>
    <col min="4610" max="4610" width="70" style="181" customWidth="1"/>
    <col min="4611" max="4611" width="25.7109375" style="181" customWidth="1"/>
    <col min="4612" max="4612" width="21" style="181" customWidth="1"/>
    <col min="4613" max="4613" width="45.5703125" style="181" customWidth="1"/>
    <col min="4614" max="4615" width="20.85546875" style="181" customWidth="1"/>
    <col min="4616" max="4616" width="17.5703125" style="181" customWidth="1"/>
    <col min="4617" max="4864" width="9.140625" style="181"/>
    <col min="4865" max="4865" width="7.7109375" style="181" customWidth="1"/>
    <col min="4866" max="4866" width="70" style="181" customWidth="1"/>
    <col min="4867" max="4867" width="25.7109375" style="181" customWidth="1"/>
    <col min="4868" max="4868" width="21" style="181" customWidth="1"/>
    <col min="4869" max="4869" width="45.5703125" style="181" customWidth="1"/>
    <col min="4870" max="4871" width="20.85546875" style="181" customWidth="1"/>
    <col min="4872" max="4872" width="17.5703125" style="181" customWidth="1"/>
    <col min="4873" max="5120" width="9.140625" style="181"/>
    <col min="5121" max="5121" width="7.7109375" style="181" customWidth="1"/>
    <col min="5122" max="5122" width="70" style="181" customWidth="1"/>
    <col min="5123" max="5123" width="25.7109375" style="181" customWidth="1"/>
    <col min="5124" max="5124" width="21" style="181" customWidth="1"/>
    <col min="5125" max="5125" width="45.5703125" style="181" customWidth="1"/>
    <col min="5126" max="5127" width="20.85546875" style="181" customWidth="1"/>
    <col min="5128" max="5128" width="17.5703125" style="181" customWidth="1"/>
    <col min="5129" max="5376" width="9.140625" style="181"/>
    <col min="5377" max="5377" width="7.7109375" style="181" customWidth="1"/>
    <col min="5378" max="5378" width="70" style="181" customWidth="1"/>
    <col min="5379" max="5379" width="25.7109375" style="181" customWidth="1"/>
    <col min="5380" max="5380" width="21" style="181" customWidth="1"/>
    <col min="5381" max="5381" width="45.5703125" style="181" customWidth="1"/>
    <col min="5382" max="5383" width="20.85546875" style="181" customWidth="1"/>
    <col min="5384" max="5384" width="17.5703125" style="181" customWidth="1"/>
    <col min="5385" max="5632" width="9.140625" style="181"/>
    <col min="5633" max="5633" width="7.7109375" style="181" customWidth="1"/>
    <col min="5634" max="5634" width="70" style="181" customWidth="1"/>
    <col min="5635" max="5635" width="25.7109375" style="181" customWidth="1"/>
    <col min="5636" max="5636" width="21" style="181" customWidth="1"/>
    <col min="5637" max="5637" width="45.5703125" style="181" customWidth="1"/>
    <col min="5638" max="5639" width="20.85546875" style="181" customWidth="1"/>
    <col min="5640" max="5640" width="17.5703125" style="181" customWidth="1"/>
    <col min="5641" max="5888" width="9.140625" style="181"/>
    <col min="5889" max="5889" width="7.7109375" style="181" customWidth="1"/>
    <col min="5890" max="5890" width="70" style="181" customWidth="1"/>
    <col min="5891" max="5891" width="25.7109375" style="181" customWidth="1"/>
    <col min="5892" max="5892" width="21" style="181" customWidth="1"/>
    <col min="5893" max="5893" width="45.5703125" style="181" customWidth="1"/>
    <col min="5894" max="5895" width="20.85546875" style="181" customWidth="1"/>
    <col min="5896" max="5896" width="17.5703125" style="181" customWidth="1"/>
    <col min="5897" max="6144" width="9.140625" style="181"/>
    <col min="6145" max="6145" width="7.7109375" style="181" customWidth="1"/>
    <col min="6146" max="6146" width="70" style="181" customWidth="1"/>
    <col min="6147" max="6147" width="25.7109375" style="181" customWidth="1"/>
    <col min="6148" max="6148" width="21" style="181" customWidth="1"/>
    <col min="6149" max="6149" width="45.5703125" style="181" customWidth="1"/>
    <col min="6150" max="6151" width="20.85546875" style="181" customWidth="1"/>
    <col min="6152" max="6152" width="17.5703125" style="181" customWidth="1"/>
    <col min="6153" max="6400" width="9.140625" style="181"/>
    <col min="6401" max="6401" width="7.7109375" style="181" customWidth="1"/>
    <col min="6402" max="6402" width="70" style="181" customWidth="1"/>
    <col min="6403" max="6403" width="25.7109375" style="181" customWidth="1"/>
    <col min="6404" max="6404" width="21" style="181" customWidth="1"/>
    <col min="6405" max="6405" width="45.5703125" style="181" customWidth="1"/>
    <col min="6406" max="6407" width="20.85546875" style="181" customWidth="1"/>
    <col min="6408" max="6408" width="17.5703125" style="181" customWidth="1"/>
    <col min="6409" max="6656" width="9.140625" style="181"/>
    <col min="6657" max="6657" width="7.7109375" style="181" customWidth="1"/>
    <col min="6658" max="6658" width="70" style="181" customWidth="1"/>
    <col min="6659" max="6659" width="25.7109375" style="181" customWidth="1"/>
    <col min="6660" max="6660" width="21" style="181" customWidth="1"/>
    <col min="6661" max="6661" width="45.5703125" style="181" customWidth="1"/>
    <col min="6662" max="6663" width="20.85546875" style="181" customWidth="1"/>
    <col min="6664" max="6664" width="17.5703125" style="181" customWidth="1"/>
    <col min="6665" max="6912" width="9.140625" style="181"/>
    <col min="6913" max="6913" width="7.7109375" style="181" customWidth="1"/>
    <col min="6914" max="6914" width="70" style="181" customWidth="1"/>
    <col min="6915" max="6915" width="25.7109375" style="181" customWidth="1"/>
    <col min="6916" max="6916" width="21" style="181" customWidth="1"/>
    <col min="6917" max="6917" width="45.5703125" style="181" customWidth="1"/>
    <col min="6918" max="6919" width="20.85546875" style="181" customWidth="1"/>
    <col min="6920" max="6920" width="17.5703125" style="181" customWidth="1"/>
    <col min="6921" max="7168" width="9.140625" style="181"/>
    <col min="7169" max="7169" width="7.7109375" style="181" customWidth="1"/>
    <col min="7170" max="7170" width="70" style="181" customWidth="1"/>
    <col min="7171" max="7171" width="25.7109375" style="181" customWidth="1"/>
    <col min="7172" max="7172" width="21" style="181" customWidth="1"/>
    <col min="7173" max="7173" width="45.5703125" style="181" customWidth="1"/>
    <col min="7174" max="7175" width="20.85546875" style="181" customWidth="1"/>
    <col min="7176" max="7176" width="17.5703125" style="181" customWidth="1"/>
    <col min="7177" max="7424" width="9.140625" style="181"/>
    <col min="7425" max="7425" width="7.7109375" style="181" customWidth="1"/>
    <col min="7426" max="7426" width="70" style="181" customWidth="1"/>
    <col min="7427" max="7427" width="25.7109375" style="181" customWidth="1"/>
    <col min="7428" max="7428" width="21" style="181" customWidth="1"/>
    <col min="7429" max="7429" width="45.5703125" style="181" customWidth="1"/>
    <col min="7430" max="7431" width="20.85546875" style="181" customWidth="1"/>
    <col min="7432" max="7432" width="17.5703125" style="181" customWidth="1"/>
    <col min="7433" max="7680" width="9.140625" style="181"/>
    <col min="7681" max="7681" width="7.7109375" style="181" customWidth="1"/>
    <col min="7682" max="7682" width="70" style="181" customWidth="1"/>
    <col min="7683" max="7683" width="25.7109375" style="181" customWidth="1"/>
    <col min="7684" max="7684" width="21" style="181" customWidth="1"/>
    <col min="7685" max="7685" width="45.5703125" style="181" customWidth="1"/>
    <col min="7686" max="7687" width="20.85546875" style="181" customWidth="1"/>
    <col min="7688" max="7688" width="17.5703125" style="181" customWidth="1"/>
    <col min="7689" max="7936" width="9.140625" style="181"/>
    <col min="7937" max="7937" width="7.7109375" style="181" customWidth="1"/>
    <col min="7938" max="7938" width="70" style="181" customWidth="1"/>
    <col min="7939" max="7939" width="25.7109375" style="181" customWidth="1"/>
    <col min="7940" max="7940" width="21" style="181" customWidth="1"/>
    <col min="7941" max="7941" width="45.5703125" style="181" customWidth="1"/>
    <col min="7942" max="7943" width="20.85546875" style="181" customWidth="1"/>
    <col min="7944" max="7944" width="17.5703125" style="181" customWidth="1"/>
    <col min="7945" max="8192" width="9.140625" style="181"/>
    <col min="8193" max="8193" width="7.7109375" style="181" customWidth="1"/>
    <col min="8194" max="8194" width="70" style="181" customWidth="1"/>
    <col min="8195" max="8195" width="25.7109375" style="181" customWidth="1"/>
    <col min="8196" max="8196" width="21" style="181" customWidth="1"/>
    <col min="8197" max="8197" width="45.5703125" style="181" customWidth="1"/>
    <col min="8198" max="8199" width="20.85546875" style="181" customWidth="1"/>
    <col min="8200" max="8200" width="17.5703125" style="181" customWidth="1"/>
    <col min="8201" max="8448" width="9.140625" style="181"/>
    <col min="8449" max="8449" width="7.7109375" style="181" customWidth="1"/>
    <col min="8450" max="8450" width="70" style="181" customWidth="1"/>
    <col min="8451" max="8451" width="25.7109375" style="181" customWidth="1"/>
    <col min="8452" max="8452" width="21" style="181" customWidth="1"/>
    <col min="8453" max="8453" width="45.5703125" style="181" customWidth="1"/>
    <col min="8454" max="8455" width="20.85546875" style="181" customWidth="1"/>
    <col min="8456" max="8456" width="17.5703125" style="181" customWidth="1"/>
    <col min="8457" max="8704" width="9.140625" style="181"/>
    <col min="8705" max="8705" width="7.7109375" style="181" customWidth="1"/>
    <col min="8706" max="8706" width="70" style="181" customWidth="1"/>
    <col min="8707" max="8707" width="25.7109375" style="181" customWidth="1"/>
    <col min="8708" max="8708" width="21" style="181" customWidth="1"/>
    <col min="8709" max="8709" width="45.5703125" style="181" customWidth="1"/>
    <col min="8710" max="8711" width="20.85546875" style="181" customWidth="1"/>
    <col min="8712" max="8712" width="17.5703125" style="181" customWidth="1"/>
    <col min="8713" max="8960" width="9.140625" style="181"/>
    <col min="8961" max="8961" width="7.7109375" style="181" customWidth="1"/>
    <col min="8962" max="8962" width="70" style="181" customWidth="1"/>
    <col min="8963" max="8963" width="25.7109375" style="181" customWidth="1"/>
    <col min="8964" max="8964" width="21" style="181" customWidth="1"/>
    <col min="8965" max="8965" width="45.5703125" style="181" customWidth="1"/>
    <col min="8966" max="8967" width="20.85546875" style="181" customWidth="1"/>
    <col min="8968" max="8968" width="17.5703125" style="181" customWidth="1"/>
    <col min="8969" max="9216" width="9.140625" style="181"/>
    <col min="9217" max="9217" width="7.7109375" style="181" customWidth="1"/>
    <col min="9218" max="9218" width="70" style="181" customWidth="1"/>
    <col min="9219" max="9219" width="25.7109375" style="181" customWidth="1"/>
    <col min="9220" max="9220" width="21" style="181" customWidth="1"/>
    <col min="9221" max="9221" width="45.5703125" style="181" customWidth="1"/>
    <col min="9222" max="9223" width="20.85546875" style="181" customWidth="1"/>
    <col min="9224" max="9224" width="17.5703125" style="181" customWidth="1"/>
    <col min="9225" max="9472" width="9.140625" style="181"/>
    <col min="9473" max="9473" width="7.7109375" style="181" customWidth="1"/>
    <col min="9474" max="9474" width="70" style="181" customWidth="1"/>
    <col min="9475" max="9475" width="25.7109375" style="181" customWidth="1"/>
    <col min="9476" max="9476" width="21" style="181" customWidth="1"/>
    <col min="9477" max="9477" width="45.5703125" style="181" customWidth="1"/>
    <col min="9478" max="9479" width="20.85546875" style="181" customWidth="1"/>
    <col min="9480" max="9480" width="17.5703125" style="181" customWidth="1"/>
    <col min="9481" max="9728" width="9.140625" style="181"/>
    <col min="9729" max="9729" width="7.7109375" style="181" customWidth="1"/>
    <col min="9730" max="9730" width="70" style="181" customWidth="1"/>
    <col min="9731" max="9731" width="25.7109375" style="181" customWidth="1"/>
    <col min="9732" max="9732" width="21" style="181" customWidth="1"/>
    <col min="9733" max="9733" width="45.5703125" style="181" customWidth="1"/>
    <col min="9734" max="9735" width="20.85546875" style="181" customWidth="1"/>
    <col min="9736" max="9736" width="17.5703125" style="181" customWidth="1"/>
    <col min="9737" max="9984" width="9.140625" style="181"/>
    <col min="9985" max="9985" width="7.7109375" style="181" customWidth="1"/>
    <col min="9986" max="9986" width="70" style="181" customWidth="1"/>
    <col min="9987" max="9987" width="25.7109375" style="181" customWidth="1"/>
    <col min="9988" max="9988" width="21" style="181" customWidth="1"/>
    <col min="9989" max="9989" width="45.5703125" style="181" customWidth="1"/>
    <col min="9990" max="9991" width="20.85546875" style="181" customWidth="1"/>
    <col min="9992" max="9992" width="17.5703125" style="181" customWidth="1"/>
    <col min="9993" max="10240" width="9.140625" style="181"/>
    <col min="10241" max="10241" width="7.7109375" style="181" customWidth="1"/>
    <col min="10242" max="10242" width="70" style="181" customWidth="1"/>
    <col min="10243" max="10243" width="25.7109375" style="181" customWidth="1"/>
    <col min="10244" max="10244" width="21" style="181" customWidth="1"/>
    <col min="10245" max="10245" width="45.5703125" style="181" customWidth="1"/>
    <col min="10246" max="10247" width="20.85546875" style="181" customWidth="1"/>
    <col min="10248" max="10248" width="17.5703125" style="181" customWidth="1"/>
    <col min="10249" max="10496" width="9.140625" style="181"/>
    <col min="10497" max="10497" width="7.7109375" style="181" customWidth="1"/>
    <col min="10498" max="10498" width="70" style="181" customWidth="1"/>
    <col min="10499" max="10499" width="25.7109375" style="181" customWidth="1"/>
    <col min="10500" max="10500" width="21" style="181" customWidth="1"/>
    <col min="10501" max="10501" width="45.5703125" style="181" customWidth="1"/>
    <col min="10502" max="10503" width="20.85546875" style="181" customWidth="1"/>
    <col min="10504" max="10504" width="17.5703125" style="181" customWidth="1"/>
    <col min="10505" max="10752" width="9.140625" style="181"/>
    <col min="10753" max="10753" width="7.7109375" style="181" customWidth="1"/>
    <col min="10754" max="10754" width="70" style="181" customWidth="1"/>
    <col min="10755" max="10755" width="25.7109375" style="181" customWidth="1"/>
    <col min="10756" max="10756" width="21" style="181" customWidth="1"/>
    <col min="10757" max="10757" width="45.5703125" style="181" customWidth="1"/>
    <col min="10758" max="10759" width="20.85546875" style="181" customWidth="1"/>
    <col min="10760" max="10760" width="17.5703125" style="181" customWidth="1"/>
    <col min="10761" max="11008" width="9.140625" style="181"/>
    <col min="11009" max="11009" width="7.7109375" style="181" customWidth="1"/>
    <col min="11010" max="11010" width="70" style="181" customWidth="1"/>
    <col min="11011" max="11011" width="25.7109375" style="181" customWidth="1"/>
    <col min="11012" max="11012" width="21" style="181" customWidth="1"/>
    <col min="11013" max="11013" width="45.5703125" style="181" customWidth="1"/>
    <col min="11014" max="11015" width="20.85546875" style="181" customWidth="1"/>
    <col min="11016" max="11016" width="17.5703125" style="181" customWidth="1"/>
    <col min="11017" max="11264" width="9.140625" style="181"/>
    <col min="11265" max="11265" width="7.7109375" style="181" customWidth="1"/>
    <col min="11266" max="11266" width="70" style="181" customWidth="1"/>
    <col min="11267" max="11267" width="25.7109375" style="181" customWidth="1"/>
    <col min="11268" max="11268" width="21" style="181" customWidth="1"/>
    <col min="11269" max="11269" width="45.5703125" style="181" customWidth="1"/>
    <col min="11270" max="11271" width="20.85546875" style="181" customWidth="1"/>
    <col min="11272" max="11272" width="17.5703125" style="181" customWidth="1"/>
    <col min="11273" max="11520" width="9.140625" style="181"/>
    <col min="11521" max="11521" width="7.7109375" style="181" customWidth="1"/>
    <col min="11522" max="11522" width="70" style="181" customWidth="1"/>
    <col min="11523" max="11523" width="25.7109375" style="181" customWidth="1"/>
    <col min="11524" max="11524" width="21" style="181" customWidth="1"/>
    <col min="11525" max="11525" width="45.5703125" style="181" customWidth="1"/>
    <col min="11526" max="11527" width="20.85546875" style="181" customWidth="1"/>
    <col min="11528" max="11528" width="17.5703125" style="181" customWidth="1"/>
    <col min="11529" max="11776" width="9.140625" style="181"/>
    <col min="11777" max="11777" width="7.7109375" style="181" customWidth="1"/>
    <col min="11778" max="11778" width="70" style="181" customWidth="1"/>
    <col min="11779" max="11779" width="25.7109375" style="181" customWidth="1"/>
    <col min="11780" max="11780" width="21" style="181" customWidth="1"/>
    <col min="11781" max="11781" width="45.5703125" style="181" customWidth="1"/>
    <col min="11782" max="11783" width="20.85546875" style="181" customWidth="1"/>
    <col min="11784" max="11784" width="17.5703125" style="181" customWidth="1"/>
    <col min="11785" max="12032" width="9.140625" style="181"/>
    <col min="12033" max="12033" width="7.7109375" style="181" customWidth="1"/>
    <col min="12034" max="12034" width="70" style="181" customWidth="1"/>
    <col min="12035" max="12035" width="25.7109375" style="181" customWidth="1"/>
    <col min="12036" max="12036" width="21" style="181" customWidth="1"/>
    <col min="12037" max="12037" width="45.5703125" style="181" customWidth="1"/>
    <col min="12038" max="12039" width="20.85546875" style="181" customWidth="1"/>
    <col min="12040" max="12040" width="17.5703125" style="181" customWidth="1"/>
    <col min="12041" max="12288" width="9.140625" style="181"/>
    <col min="12289" max="12289" width="7.7109375" style="181" customWidth="1"/>
    <col min="12290" max="12290" width="70" style="181" customWidth="1"/>
    <col min="12291" max="12291" width="25.7109375" style="181" customWidth="1"/>
    <col min="12292" max="12292" width="21" style="181" customWidth="1"/>
    <col min="12293" max="12293" width="45.5703125" style="181" customWidth="1"/>
    <col min="12294" max="12295" width="20.85546875" style="181" customWidth="1"/>
    <col min="12296" max="12296" width="17.5703125" style="181" customWidth="1"/>
    <col min="12297" max="12544" width="9.140625" style="181"/>
    <col min="12545" max="12545" width="7.7109375" style="181" customWidth="1"/>
    <col min="12546" max="12546" width="70" style="181" customWidth="1"/>
    <col min="12547" max="12547" width="25.7109375" style="181" customWidth="1"/>
    <col min="12548" max="12548" width="21" style="181" customWidth="1"/>
    <col min="12549" max="12549" width="45.5703125" style="181" customWidth="1"/>
    <col min="12550" max="12551" width="20.85546875" style="181" customWidth="1"/>
    <col min="12552" max="12552" width="17.5703125" style="181" customWidth="1"/>
    <col min="12553" max="12800" width="9.140625" style="181"/>
    <col min="12801" max="12801" width="7.7109375" style="181" customWidth="1"/>
    <col min="12802" max="12802" width="70" style="181" customWidth="1"/>
    <col min="12803" max="12803" width="25.7109375" style="181" customWidth="1"/>
    <col min="12804" max="12804" width="21" style="181" customWidth="1"/>
    <col min="12805" max="12805" width="45.5703125" style="181" customWidth="1"/>
    <col min="12806" max="12807" width="20.85546875" style="181" customWidth="1"/>
    <col min="12808" max="12808" width="17.5703125" style="181" customWidth="1"/>
    <col min="12809" max="13056" width="9.140625" style="181"/>
    <col min="13057" max="13057" width="7.7109375" style="181" customWidth="1"/>
    <col min="13058" max="13058" width="70" style="181" customWidth="1"/>
    <col min="13059" max="13059" width="25.7109375" style="181" customWidth="1"/>
    <col min="13060" max="13060" width="21" style="181" customWidth="1"/>
    <col min="13061" max="13061" width="45.5703125" style="181" customWidth="1"/>
    <col min="13062" max="13063" width="20.85546875" style="181" customWidth="1"/>
    <col min="13064" max="13064" width="17.5703125" style="181" customWidth="1"/>
    <col min="13065" max="13312" width="9.140625" style="181"/>
    <col min="13313" max="13313" width="7.7109375" style="181" customWidth="1"/>
    <col min="13314" max="13314" width="70" style="181" customWidth="1"/>
    <col min="13315" max="13315" width="25.7109375" style="181" customWidth="1"/>
    <col min="13316" max="13316" width="21" style="181" customWidth="1"/>
    <col min="13317" max="13317" width="45.5703125" style="181" customWidth="1"/>
    <col min="13318" max="13319" width="20.85546875" style="181" customWidth="1"/>
    <col min="13320" max="13320" width="17.5703125" style="181" customWidth="1"/>
    <col min="13321" max="13568" width="9.140625" style="181"/>
    <col min="13569" max="13569" width="7.7109375" style="181" customWidth="1"/>
    <col min="13570" max="13570" width="70" style="181" customWidth="1"/>
    <col min="13571" max="13571" width="25.7109375" style="181" customWidth="1"/>
    <col min="13572" max="13572" width="21" style="181" customWidth="1"/>
    <col min="13573" max="13573" width="45.5703125" style="181" customWidth="1"/>
    <col min="13574" max="13575" width="20.85546875" style="181" customWidth="1"/>
    <col min="13576" max="13576" width="17.5703125" style="181" customWidth="1"/>
    <col min="13577" max="13824" width="9.140625" style="181"/>
    <col min="13825" max="13825" width="7.7109375" style="181" customWidth="1"/>
    <col min="13826" max="13826" width="70" style="181" customWidth="1"/>
    <col min="13827" max="13827" width="25.7109375" style="181" customWidth="1"/>
    <col min="13828" max="13828" width="21" style="181" customWidth="1"/>
    <col min="13829" max="13829" width="45.5703125" style="181" customWidth="1"/>
    <col min="13830" max="13831" width="20.85546875" style="181" customWidth="1"/>
    <col min="13832" max="13832" width="17.5703125" style="181" customWidth="1"/>
    <col min="13833" max="14080" width="9.140625" style="181"/>
    <col min="14081" max="14081" width="7.7109375" style="181" customWidth="1"/>
    <col min="14082" max="14082" width="70" style="181" customWidth="1"/>
    <col min="14083" max="14083" width="25.7109375" style="181" customWidth="1"/>
    <col min="14084" max="14084" width="21" style="181" customWidth="1"/>
    <col min="14085" max="14085" width="45.5703125" style="181" customWidth="1"/>
    <col min="14086" max="14087" width="20.85546875" style="181" customWidth="1"/>
    <col min="14088" max="14088" width="17.5703125" style="181" customWidth="1"/>
    <col min="14089" max="14336" width="9.140625" style="181"/>
    <col min="14337" max="14337" width="7.7109375" style="181" customWidth="1"/>
    <col min="14338" max="14338" width="70" style="181" customWidth="1"/>
    <col min="14339" max="14339" width="25.7109375" style="181" customWidth="1"/>
    <col min="14340" max="14340" width="21" style="181" customWidth="1"/>
    <col min="14341" max="14341" width="45.5703125" style="181" customWidth="1"/>
    <col min="14342" max="14343" width="20.85546875" style="181" customWidth="1"/>
    <col min="14344" max="14344" width="17.5703125" style="181" customWidth="1"/>
    <col min="14345" max="14592" width="9.140625" style="181"/>
    <col min="14593" max="14593" width="7.7109375" style="181" customWidth="1"/>
    <col min="14594" max="14594" width="70" style="181" customWidth="1"/>
    <col min="14595" max="14595" width="25.7109375" style="181" customWidth="1"/>
    <col min="14596" max="14596" width="21" style="181" customWidth="1"/>
    <col min="14597" max="14597" width="45.5703125" style="181" customWidth="1"/>
    <col min="14598" max="14599" width="20.85546875" style="181" customWidth="1"/>
    <col min="14600" max="14600" width="17.5703125" style="181" customWidth="1"/>
    <col min="14601" max="14848" width="9.140625" style="181"/>
    <col min="14849" max="14849" width="7.7109375" style="181" customWidth="1"/>
    <col min="14850" max="14850" width="70" style="181" customWidth="1"/>
    <col min="14851" max="14851" width="25.7109375" style="181" customWidth="1"/>
    <col min="14852" max="14852" width="21" style="181" customWidth="1"/>
    <col min="14853" max="14853" width="45.5703125" style="181" customWidth="1"/>
    <col min="14854" max="14855" width="20.85546875" style="181" customWidth="1"/>
    <col min="14856" max="14856" width="17.5703125" style="181" customWidth="1"/>
    <col min="14857" max="15104" width="9.140625" style="181"/>
    <col min="15105" max="15105" width="7.7109375" style="181" customWidth="1"/>
    <col min="15106" max="15106" width="70" style="181" customWidth="1"/>
    <col min="15107" max="15107" width="25.7109375" style="181" customWidth="1"/>
    <col min="15108" max="15108" width="21" style="181" customWidth="1"/>
    <col min="15109" max="15109" width="45.5703125" style="181" customWidth="1"/>
    <col min="15110" max="15111" width="20.85546875" style="181" customWidth="1"/>
    <col min="15112" max="15112" width="17.5703125" style="181" customWidth="1"/>
    <col min="15113" max="15360" width="9.140625" style="181"/>
    <col min="15361" max="15361" width="7.7109375" style="181" customWidth="1"/>
    <col min="15362" max="15362" width="70" style="181" customWidth="1"/>
    <col min="15363" max="15363" width="25.7109375" style="181" customWidth="1"/>
    <col min="15364" max="15364" width="21" style="181" customWidth="1"/>
    <col min="15365" max="15365" width="45.5703125" style="181" customWidth="1"/>
    <col min="15366" max="15367" width="20.85546875" style="181" customWidth="1"/>
    <col min="15368" max="15368" width="17.5703125" style="181" customWidth="1"/>
    <col min="15369" max="15616" width="9.140625" style="181"/>
    <col min="15617" max="15617" width="7.7109375" style="181" customWidth="1"/>
    <col min="15618" max="15618" width="70" style="181" customWidth="1"/>
    <col min="15619" max="15619" width="25.7109375" style="181" customWidth="1"/>
    <col min="15620" max="15620" width="21" style="181" customWidth="1"/>
    <col min="15621" max="15621" width="45.5703125" style="181" customWidth="1"/>
    <col min="15622" max="15623" width="20.85546875" style="181" customWidth="1"/>
    <col min="15624" max="15624" width="17.5703125" style="181" customWidth="1"/>
    <col min="15625" max="15872" width="9.140625" style="181"/>
    <col min="15873" max="15873" width="7.7109375" style="181" customWidth="1"/>
    <col min="15874" max="15874" width="70" style="181" customWidth="1"/>
    <col min="15875" max="15875" width="25.7109375" style="181" customWidth="1"/>
    <col min="15876" max="15876" width="21" style="181" customWidth="1"/>
    <col min="15877" max="15877" width="45.5703125" style="181" customWidth="1"/>
    <col min="15878" max="15879" width="20.85546875" style="181" customWidth="1"/>
    <col min="15880" max="15880" width="17.5703125" style="181" customWidth="1"/>
    <col min="15881" max="16128" width="9.140625" style="181"/>
    <col min="16129" max="16129" width="7.7109375" style="181" customWidth="1"/>
    <col min="16130" max="16130" width="70" style="181" customWidth="1"/>
    <col min="16131" max="16131" width="25.7109375" style="181" customWidth="1"/>
    <col min="16132" max="16132" width="21" style="181" customWidth="1"/>
    <col min="16133" max="16133" width="45.5703125" style="181" customWidth="1"/>
    <col min="16134" max="16135" width="20.85546875" style="181" customWidth="1"/>
    <col min="16136" max="16136" width="17.5703125" style="181" customWidth="1"/>
    <col min="16137" max="16384" width="9.140625" style="181"/>
  </cols>
  <sheetData>
    <row r="1" spans="1:11" x14ac:dyDescent="0.3">
      <c r="E1" s="372" t="s">
        <v>535</v>
      </c>
    </row>
    <row r="3" spans="1:11" ht="19.5" customHeight="1" x14ac:dyDescent="0.3">
      <c r="A3" s="1198" t="s">
        <v>669</v>
      </c>
      <c r="B3" s="1232"/>
      <c r="C3" s="1232"/>
      <c r="D3" s="1232"/>
      <c r="E3" s="1232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470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9" spans="1:11" ht="18.75" customHeight="1" x14ac:dyDescent="0.3">
      <c r="A9" s="1233" t="s">
        <v>351</v>
      </c>
      <c r="B9" s="1233" t="s">
        <v>366</v>
      </c>
      <c r="C9" s="1233" t="s">
        <v>477</v>
      </c>
      <c r="D9" s="1233" t="s">
        <v>472</v>
      </c>
      <c r="E9" s="1233" t="s">
        <v>478</v>
      </c>
    </row>
    <row r="10" spans="1:11" x14ac:dyDescent="0.3">
      <c r="A10" s="1234"/>
      <c r="B10" s="1234"/>
      <c r="C10" s="1234"/>
      <c r="D10" s="1234"/>
      <c r="E10" s="1234"/>
    </row>
    <row r="11" spans="1:11" ht="18.75" customHeight="1" x14ac:dyDescent="0.3">
      <c r="A11" s="1235"/>
      <c r="B11" s="1235"/>
      <c r="C11" s="1235"/>
      <c r="D11" s="1235"/>
      <c r="E11" s="1235"/>
    </row>
    <row r="12" spans="1:11" x14ac:dyDescent="0.3">
      <c r="A12" s="324">
        <v>1</v>
      </c>
      <c r="B12" s="219">
        <v>2</v>
      </c>
      <c r="C12" s="219">
        <v>3</v>
      </c>
      <c r="D12" s="219">
        <v>4</v>
      </c>
      <c r="E12" s="188" t="s">
        <v>474</v>
      </c>
      <c r="F12" s="319" t="s">
        <v>371</v>
      </c>
      <c r="G12" s="319" t="s">
        <v>372</v>
      </c>
    </row>
    <row r="13" spans="1:11" s="184" customFormat="1" ht="37.5" customHeight="1" x14ac:dyDescent="0.3">
      <c r="A13" s="325"/>
      <c r="B13" s="779" t="s">
        <v>808</v>
      </c>
      <c r="C13" s="325" t="s">
        <v>374</v>
      </c>
      <c r="D13" s="325" t="s">
        <v>374</v>
      </c>
      <c r="E13" s="326">
        <f>1401336-95895</f>
        <v>1305441</v>
      </c>
      <c r="F13" s="319">
        <v>895301</v>
      </c>
      <c r="G13" s="319">
        <f>E13-F13</f>
        <v>410140</v>
      </c>
      <c r="H13" s="320"/>
    </row>
    <row r="14" spans="1:11" x14ac:dyDescent="0.3">
      <c r="A14" s="235"/>
      <c r="B14" s="225" t="s">
        <v>479</v>
      </c>
      <c r="C14" s="224"/>
      <c r="D14" s="224"/>
      <c r="E14" s="327"/>
    </row>
    <row r="15" spans="1:11" x14ac:dyDescent="0.3">
      <c r="A15" s="235"/>
      <c r="B15" s="225" t="s">
        <v>480</v>
      </c>
      <c r="C15" s="224">
        <f>E15/D15</f>
        <v>57586266.112499997</v>
      </c>
      <c r="D15" s="328">
        <v>2.1999999999999999E-2</v>
      </c>
      <c r="E15" s="532">
        <f>E13*0.970475</f>
        <v>1266897.8544749999</v>
      </c>
      <c r="F15" s="319"/>
      <c r="G15" s="319"/>
    </row>
    <row r="16" spans="1:11" x14ac:dyDescent="0.3">
      <c r="A16" s="235"/>
      <c r="B16" s="225" t="s">
        <v>226</v>
      </c>
      <c r="C16" s="224"/>
      <c r="D16" s="328"/>
      <c r="E16" s="327"/>
    </row>
    <row r="17" spans="1:9" x14ac:dyDescent="0.3">
      <c r="A17" s="235"/>
      <c r="B17" s="225" t="s">
        <v>481</v>
      </c>
      <c r="C17" s="224"/>
      <c r="D17" s="328"/>
      <c r="E17" s="327"/>
    </row>
    <row r="18" spans="1:9" x14ac:dyDescent="0.3">
      <c r="A18" s="235"/>
      <c r="B18" s="225" t="s">
        <v>482</v>
      </c>
      <c r="C18" s="224">
        <f>E18/D18</f>
        <v>1751961.1602272755</v>
      </c>
      <c r="D18" s="328">
        <v>2.1999999999999999E-2</v>
      </c>
      <c r="E18" s="532">
        <f>E13-E15</f>
        <v>38543.145525000058</v>
      </c>
      <c r="F18" s="319"/>
      <c r="G18" s="319"/>
    </row>
    <row r="19" spans="1:9" x14ac:dyDescent="0.3">
      <c r="A19" s="235"/>
      <c r="B19" s="225" t="s">
        <v>226</v>
      </c>
      <c r="C19" s="224"/>
      <c r="D19" s="328"/>
      <c r="E19" s="327"/>
    </row>
    <row r="20" spans="1:9" x14ac:dyDescent="0.3">
      <c r="A20" s="235"/>
      <c r="B20" s="225" t="s">
        <v>481</v>
      </c>
      <c r="C20" s="224"/>
      <c r="D20" s="328"/>
      <c r="E20" s="327"/>
    </row>
    <row r="21" spans="1:9" x14ac:dyDescent="0.3">
      <c r="A21" s="235"/>
      <c r="B21" s="191"/>
      <c r="C21" s="224"/>
      <c r="D21" s="224"/>
      <c r="E21" s="327"/>
    </row>
    <row r="22" spans="1:9" x14ac:dyDescent="0.3">
      <c r="A22" s="235"/>
      <c r="B22" s="191"/>
      <c r="C22" s="224"/>
      <c r="D22" s="224"/>
      <c r="E22" s="327"/>
    </row>
    <row r="24" spans="1:9" s="267" customFormat="1" x14ac:dyDescent="0.25">
      <c r="A24" s="1001" t="s">
        <v>541</v>
      </c>
      <c r="B24" s="84"/>
      <c r="C24" s="378"/>
      <c r="E24" s="1000" t="s">
        <v>694</v>
      </c>
      <c r="F24" s="181"/>
      <c r="G24" s="84"/>
    </row>
    <row r="25" spans="1:9" s="267" customFormat="1" ht="15.75" x14ac:dyDescent="0.25">
      <c r="A25" s="181"/>
      <c r="B25" s="389"/>
      <c r="C25" s="391" t="s">
        <v>171</v>
      </c>
      <c r="E25" s="391" t="s">
        <v>172</v>
      </c>
      <c r="F25" s="181"/>
      <c r="G25" s="389"/>
    </row>
    <row r="26" spans="1:9" s="267" customFormat="1" ht="15.75" x14ac:dyDescent="0.25">
      <c r="A26" s="389"/>
      <c r="B26" s="82"/>
      <c r="C26" s="82"/>
      <c r="E26" s="82"/>
      <c r="F26" s="181"/>
      <c r="G26" s="82"/>
    </row>
    <row r="27" spans="1:9" s="267" customFormat="1" x14ac:dyDescent="0.25">
      <c r="A27" s="97" t="s">
        <v>173</v>
      </c>
      <c r="B27" s="84"/>
      <c r="C27" s="378"/>
      <c r="E27" s="1002" t="s">
        <v>810</v>
      </c>
      <c r="F27" s="181"/>
      <c r="G27" s="84"/>
      <c r="I27" s="290"/>
    </row>
    <row r="28" spans="1:9" s="267" customFormat="1" ht="15.75" x14ac:dyDescent="0.25">
      <c r="A28" s="181"/>
      <c r="B28" s="389"/>
      <c r="C28" s="391" t="s">
        <v>171</v>
      </c>
      <c r="E28" s="391" t="s">
        <v>172</v>
      </c>
      <c r="F28" s="181"/>
      <c r="G28" s="389"/>
      <c r="I28" s="290"/>
    </row>
    <row r="29" spans="1:9" s="178" customFormat="1" x14ac:dyDescent="0.3">
      <c r="F29" s="311"/>
      <c r="G29" s="311"/>
      <c r="H29" s="320"/>
    </row>
    <row r="30" spans="1:9" s="178" customFormat="1" x14ac:dyDescent="0.3">
      <c r="F30" s="311"/>
      <c r="G30" s="311"/>
      <c r="H30" s="320"/>
    </row>
    <row r="31" spans="1:9" s="178" customFormat="1" x14ac:dyDescent="0.3">
      <c r="F31" s="311"/>
      <c r="G31" s="311"/>
      <c r="H31" s="320"/>
    </row>
    <row r="32" spans="1:9" s="178" customFormat="1" x14ac:dyDescent="0.3">
      <c r="F32" s="311"/>
      <c r="G32" s="311"/>
      <c r="H32" s="320"/>
    </row>
    <row r="33" spans="6:8" s="178" customFormat="1" x14ac:dyDescent="0.3">
      <c r="F33" s="311"/>
      <c r="G33" s="311"/>
      <c r="H33" s="320"/>
    </row>
    <row r="34" spans="6:8" s="178" customFormat="1" x14ac:dyDescent="0.3">
      <c r="F34" s="311"/>
      <c r="G34" s="311"/>
      <c r="H34" s="320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K87"/>
  <sheetViews>
    <sheetView view="pageBreakPreview" zoomScale="70" zoomScaleSheetLayoutView="70" workbookViewId="0">
      <selection activeCell="Q15" sqref="Q15"/>
    </sheetView>
  </sheetViews>
  <sheetFormatPr defaultRowHeight="18.75" x14ac:dyDescent="0.3"/>
  <cols>
    <col min="1" max="1" width="7.7109375" style="181" customWidth="1"/>
    <col min="2" max="2" width="70" style="181" customWidth="1"/>
    <col min="3" max="3" width="25.7109375" style="181" customWidth="1"/>
    <col min="4" max="4" width="21" style="181" customWidth="1"/>
    <col min="5" max="5" width="45.5703125" style="181" customWidth="1"/>
    <col min="6" max="7" width="20.85546875" style="311" customWidth="1"/>
    <col min="8" max="8" width="17.5703125" style="320" customWidth="1"/>
    <col min="9" max="256" width="9.140625" style="181"/>
    <col min="257" max="257" width="7.7109375" style="181" customWidth="1"/>
    <col min="258" max="258" width="70" style="181" customWidth="1"/>
    <col min="259" max="259" width="25.7109375" style="181" customWidth="1"/>
    <col min="260" max="260" width="21" style="181" customWidth="1"/>
    <col min="261" max="261" width="45.5703125" style="181" customWidth="1"/>
    <col min="262" max="263" width="20.85546875" style="181" customWidth="1"/>
    <col min="264" max="264" width="17.5703125" style="181" customWidth="1"/>
    <col min="265" max="512" width="9.140625" style="181"/>
    <col min="513" max="513" width="7.7109375" style="181" customWidth="1"/>
    <col min="514" max="514" width="70" style="181" customWidth="1"/>
    <col min="515" max="515" width="25.7109375" style="181" customWidth="1"/>
    <col min="516" max="516" width="21" style="181" customWidth="1"/>
    <col min="517" max="517" width="45.5703125" style="181" customWidth="1"/>
    <col min="518" max="519" width="20.85546875" style="181" customWidth="1"/>
    <col min="520" max="520" width="17.5703125" style="181" customWidth="1"/>
    <col min="521" max="768" width="9.140625" style="181"/>
    <col min="769" max="769" width="7.7109375" style="181" customWidth="1"/>
    <col min="770" max="770" width="70" style="181" customWidth="1"/>
    <col min="771" max="771" width="25.7109375" style="181" customWidth="1"/>
    <col min="772" max="772" width="21" style="181" customWidth="1"/>
    <col min="773" max="773" width="45.5703125" style="181" customWidth="1"/>
    <col min="774" max="775" width="20.85546875" style="181" customWidth="1"/>
    <col min="776" max="776" width="17.5703125" style="181" customWidth="1"/>
    <col min="777" max="1024" width="9.140625" style="181"/>
    <col min="1025" max="1025" width="7.7109375" style="181" customWidth="1"/>
    <col min="1026" max="1026" width="70" style="181" customWidth="1"/>
    <col min="1027" max="1027" width="25.7109375" style="181" customWidth="1"/>
    <col min="1028" max="1028" width="21" style="181" customWidth="1"/>
    <col min="1029" max="1029" width="45.5703125" style="181" customWidth="1"/>
    <col min="1030" max="1031" width="20.85546875" style="181" customWidth="1"/>
    <col min="1032" max="1032" width="17.5703125" style="181" customWidth="1"/>
    <col min="1033" max="1280" width="9.140625" style="181"/>
    <col min="1281" max="1281" width="7.7109375" style="181" customWidth="1"/>
    <col min="1282" max="1282" width="70" style="181" customWidth="1"/>
    <col min="1283" max="1283" width="25.7109375" style="181" customWidth="1"/>
    <col min="1284" max="1284" width="21" style="181" customWidth="1"/>
    <col min="1285" max="1285" width="45.5703125" style="181" customWidth="1"/>
    <col min="1286" max="1287" width="20.85546875" style="181" customWidth="1"/>
    <col min="1288" max="1288" width="17.5703125" style="181" customWidth="1"/>
    <col min="1289" max="1536" width="9.140625" style="181"/>
    <col min="1537" max="1537" width="7.7109375" style="181" customWidth="1"/>
    <col min="1538" max="1538" width="70" style="181" customWidth="1"/>
    <col min="1539" max="1539" width="25.7109375" style="181" customWidth="1"/>
    <col min="1540" max="1540" width="21" style="181" customWidth="1"/>
    <col min="1541" max="1541" width="45.5703125" style="181" customWidth="1"/>
    <col min="1542" max="1543" width="20.85546875" style="181" customWidth="1"/>
    <col min="1544" max="1544" width="17.5703125" style="181" customWidth="1"/>
    <col min="1545" max="1792" width="9.140625" style="181"/>
    <col min="1793" max="1793" width="7.7109375" style="181" customWidth="1"/>
    <col min="1794" max="1794" width="70" style="181" customWidth="1"/>
    <col min="1795" max="1795" width="25.7109375" style="181" customWidth="1"/>
    <col min="1796" max="1796" width="21" style="181" customWidth="1"/>
    <col min="1797" max="1797" width="45.5703125" style="181" customWidth="1"/>
    <col min="1798" max="1799" width="20.85546875" style="181" customWidth="1"/>
    <col min="1800" max="1800" width="17.5703125" style="181" customWidth="1"/>
    <col min="1801" max="2048" width="9.140625" style="181"/>
    <col min="2049" max="2049" width="7.7109375" style="181" customWidth="1"/>
    <col min="2050" max="2050" width="70" style="181" customWidth="1"/>
    <col min="2051" max="2051" width="25.7109375" style="181" customWidth="1"/>
    <col min="2052" max="2052" width="21" style="181" customWidth="1"/>
    <col min="2053" max="2053" width="45.5703125" style="181" customWidth="1"/>
    <col min="2054" max="2055" width="20.85546875" style="181" customWidth="1"/>
    <col min="2056" max="2056" width="17.5703125" style="181" customWidth="1"/>
    <col min="2057" max="2304" width="9.140625" style="181"/>
    <col min="2305" max="2305" width="7.7109375" style="181" customWidth="1"/>
    <col min="2306" max="2306" width="70" style="181" customWidth="1"/>
    <col min="2307" max="2307" width="25.7109375" style="181" customWidth="1"/>
    <col min="2308" max="2308" width="21" style="181" customWidth="1"/>
    <col min="2309" max="2309" width="45.5703125" style="181" customWidth="1"/>
    <col min="2310" max="2311" width="20.85546875" style="181" customWidth="1"/>
    <col min="2312" max="2312" width="17.5703125" style="181" customWidth="1"/>
    <col min="2313" max="2560" width="9.140625" style="181"/>
    <col min="2561" max="2561" width="7.7109375" style="181" customWidth="1"/>
    <col min="2562" max="2562" width="70" style="181" customWidth="1"/>
    <col min="2563" max="2563" width="25.7109375" style="181" customWidth="1"/>
    <col min="2564" max="2564" width="21" style="181" customWidth="1"/>
    <col min="2565" max="2565" width="45.5703125" style="181" customWidth="1"/>
    <col min="2566" max="2567" width="20.85546875" style="181" customWidth="1"/>
    <col min="2568" max="2568" width="17.5703125" style="181" customWidth="1"/>
    <col min="2569" max="2816" width="9.140625" style="181"/>
    <col min="2817" max="2817" width="7.7109375" style="181" customWidth="1"/>
    <col min="2818" max="2818" width="70" style="181" customWidth="1"/>
    <col min="2819" max="2819" width="25.7109375" style="181" customWidth="1"/>
    <col min="2820" max="2820" width="21" style="181" customWidth="1"/>
    <col min="2821" max="2821" width="45.5703125" style="181" customWidth="1"/>
    <col min="2822" max="2823" width="20.85546875" style="181" customWidth="1"/>
    <col min="2824" max="2824" width="17.5703125" style="181" customWidth="1"/>
    <col min="2825" max="3072" width="9.140625" style="181"/>
    <col min="3073" max="3073" width="7.7109375" style="181" customWidth="1"/>
    <col min="3074" max="3074" width="70" style="181" customWidth="1"/>
    <col min="3075" max="3075" width="25.7109375" style="181" customWidth="1"/>
    <col min="3076" max="3076" width="21" style="181" customWidth="1"/>
    <col min="3077" max="3077" width="45.5703125" style="181" customWidth="1"/>
    <col min="3078" max="3079" width="20.85546875" style="181" customWidth="1"/>
    <col min="3080" max="3080" width="17.5703125" style="181" customWidth="1"/>
    <col min="3081" max="3328" width="9.140625" style="181"/>
    <col min="3329" max="3329" width="7.7109375" style="181" customWidth="1"/>
    <col min="3330" max="3330" width="70" style="181" customWidth="1"/>
    <col min="3331" max="3331" width="25.7109375" style="181" customWidth="1"/>
    <col min="3332" max="3332" width="21" style="181" customWidth="1"/>
    <col min="3333" max="3333" width="45.5703125" style="181" customWidth="1"/>
    <col min="3334" max="3335" width="20.85546875" style="181" customWidth="1"/>
    <col min="3336" max="3336" width="17.5703125" style="181" customWidth="1"/>
    <col min="3337" max="3584" width="9.140625" style="181"/>
    <col min="3585" max="3585" width="7.7109375" style="181" customWidth="1"/>
    <col min="3586" max="3586" width="70" style="181" customWidth="1"/>
    <col min="3587" max="3587" width="25.7109375" style="181" customWidth="1"/>
    <col min="3588" max="3588" width="21" style="181" customWidth="1"/>
    <col min="3589" max="3589" width="45.5703125" style="181" customWidth="1"/>
    <col min="3590" max="3591" width="20.85546875" style="181" customWidth="1"/>
    <col min="3592" max="3592" width="17.5703125" style="181" customWidth="1"/>
    <col min="3593" max="3840" width="9.140625" style="181"/>
    <col min="3841" max="3841" width="7.7109375" style="181" customWidth="1"/>
    <col min="3842" max="3842" width="70" style="181" customWidth="1"/>
    <col min="3843" max="3843" width="25.7109375" style="181" customWidth="1"/>
    <col min="3844" max="3844" width="21" style="181" customWidth="1"/>
    <col min="3845" max="3845" width="45.5703125" style="181" customWidth="1"/>
    <col min="3846" max="3847" width="20.85546875" style="181" customWidth="1"/>
    <col min="3848" max="3848" width="17.5703125" style="181" customWidth="1"/>
    <col min="3849" max="4096" width="9.140625" style="181"/>
    <col min="4097" max="4097" width="7.7109375" style="181" customWidth="1"/>
    <col min="4098" max="4098" width="70" style="181" customWidth="1"/>
    <col min="4099" max="4099" width="25.7109375" style="181" customWidth="1"/>
    <col min="4100" max="4100" width="21" style="181" customWidth="1"/>
    <col min="4101" max="4101" width="45.5703125" style="181" customWidth="1"/>
    <col min="4102" max="4103" width="20.85546875" style="181" customWidth="1"/>
    <col min="4104" max="4104" width="17.5703125" style="181" customWidth="1"/>
    <col min="4105" max="4352" width="9.140625" style="181"/>
    <col min="4353" max="4353" width="7.7109375" style="181" customWidth="1"/>
    <col min="4354" max="4354" width="70" style="181" customWidth="1"/>
    <col min="4355" max="4355" width="25.7109375" style="181" customWidth="1"/>
    <col min="4356" max="4356" width="21" style="181" customWidth="1"/>
    <col min="4357" max="4357" width="45.5703125" style="181" customWidth="1"/>
    <col min="4358" max="4359" width="20.85546875" style="181" customWidth="1"/>
    <col min="4360" max="4360" width="17.5703125" style="181" customWidth="1"/>
    <col min="4361" max="4608" width="9.140625" style="181"/>
    <col min="4609" max="4609" width="7.7109375" style="181" customWidth="1"/>
    <col min="4610" max="4610" width="70" style="181" customWidth="1"/>
    <col min="4611" max="4611" width="25.7109375" style="181" customWidth="1"/>
    <col min="4612" max="4612" width="21" style="181" customWidth="1"/>
    <col min="4613" max="4613" width="45.5703125" style="181" customWidth="1"/>
    <col min="4614" max="4615" width="20.85546875" style="181" customWidth="1"/>
    <col min="4616" max="4616" width="17.5703125" style="181" customWidth="1"/>
    <col min="4617" max="4864" width="9.140625" style="181"/>
    <col min="4865" max="4865" width="7.7109375" style="181" customWidth="1"/>
    <col min="4866" max="4866" width="70" style="181" customWidth="1"/>
    <col min="4867" max="4867" width="25.7109375" style="181" customWidth="1"/>
    <col min="4868" max="4868" width="21" style="181" customWidth="1"/>
    <col min="4869" max="4869" width="45.5703125" style="181" customWidth="1"/>
    <col min="4870" max="4871" width="20.85546875" style="181" customWidth="1"/>
    <col min="4872" max="4872" width="17.5703125" style="181" customWidth="1"/>
    <col min="4873" max="5120" width="9.140625" style="181"/>
    <col min="5121" max="5121" width="7.7109375" style="181" customWidth="1"/>
    <col min="5122" max="5122" width="70" style="181" customWidth="1"/>
    <col min="5123" max="5123" width="25.7109375" style="181" customWidth="1"/>
    <col min="5124" max="5124" width="21" style="181" customWidth="1"/>
    <col min="5125" max="5125" width="45.5703125" style="181" customWidth="1"/>
    <col min="5126" max="5127" width="20.85546875" style="181" customWidth="1"/>
    <col min="5128" max="5128" width="17.5703125" style="181" customWidth="1"/>
    <col min="5129" max="5376" width="9.140625" style="181"/>
    <col min="5377" max="5377" width="7.7109375" style="181" customWidth="1"/>
    <col min="5378" max="5378" width="70" style="181" customWidth="1"/>
    <col min="5379" max="5379" width="25.7109375" style="181" customWidth="1"/>
    <col min="5380" max="5380" width="21" style="181" customWidth="1"/>
    <col min="5381" max="5381" width="45.5703125" style="181" customWidth="1"/>
    <col min="5382" max="5383" width="20.85546875" style="181" customWidth="1"/>
    <col min="5384" max="5384" width="17.5703125" style="181" customWidth="1"/>
    <col min="5385" max="5632" width="9.140625" style="181"/>
    <col min="5633" max="5633" width="7.7109375" style="181" customWidth="1"/>
    <col min="5634" max="5634" width="70" style="181" customWidth="1"/>
    <col min="5635" max="5635" width="25.7109375" style="181" customWidth="1"/>
    <col min="5636" max="5636" width="21" style="181" customWidth="1"/>
    <col min="5637" max="5637" width="45.5703125" style="181" customWidth="1"/>
    <col min="5638" max="5639" width="20.85546875" style="181" customWidth="1"/>
    <col min="5640" max="5640" width="17.5703125" style="181" customWidth="1"/>
    <col min="5641" max="5888" width="9.140625" style="181"/>
    <col min="5889" max="5889" width="7.7109375" style="181" customWidth="1"/>
    <col min="5890" max="5890" width="70" style="181" customWidth="1"/>
    <col min="5891" max="5891" width="25.7109375" style="181" customWidth="1"/>
    <col min="5892" max="5892" width="21" style="181" customWidth="1"/>
    <col min="5893" max="5893" width="45.5703125" style="181" customWidth="1"/>
    <col min="5894" max="5895" width="20.85546875" style="181" customWidth="1"/>
    <col min="5896" max="5896" width="17.5703125" style="181" customWidth="1"/>
    <col min="5897" max="6144" width="9.140625" style="181"/>
    <col min="6145" max="6145" width="7.7109375" style="181" customWidth="1"/>
    <col min="6146" max="6146" width="70" style="181" customWidth="1"/>
    <col min="6147" max="6147" width="25.7109375" style="181" customWidth="1"/>
    <col min="6148" max="6148" width="21" style="181" customWidth="1"/>
    <col min="6149" max="6149" width="45.5703125" style="181" customWidth="1"/>
    <col min="6150" max="6151" width="20.85546875" style="181" customWidth="1"/>
    <col min="6152" max="6152" width="17.5703125" style="181" customWidth="1"/>
    <col min="6153" max="6400" width="9.140625" style="181"/>
    <col min="6401" max="6401" width="7.7109375" style="181" customWidth="1"/>
    <col min="6402" max="6402" width="70" style="181" customWidth="1"/>
    <col min="6403" max="6403" width="25.7109375" style="181" customWidth="1"/>
    <col min="6404" max="6404" width="21" style="181" customWidth="1"/>
    <col min="6405" max="6405" width="45.5703125" style="181" customWidth="1"/>
    <col min="6406" max="6407" width="20.85546875" style="181" customWidth="1"/>
    <col min="6408" max="6408" width="17.5703125" style="181" customWidth="1"/>
    <col min="6409" max="6656" width="9.140625" style="181"/>
    <col min="6657" max="6657" width="7.7109375" style="181" customWidth="1"/>
    <col min="6658" max="6658" width="70" style="181" customWidth="1"/>
    <col min="6659" max="6659" width="25.7109375" style="181" customWidth="1"/>
    <col min="6660" max="6660" width="21" style="181" customWidth="1"/>
    <col min="6661" max="6661" width="45.5703125" style="181" customWidth="1"/>
    <col min="6662" max="6663" width="20.85546875" style="181" customWidth="1"/>
    <col min="6664" max="6664" width="17.5703125" style="181" customWidth="1"/>
    <col min="6665" max="6912" width="9.140625" style="181"/>
    <col min="6913" max="6913" width="7.7109375" style="181" customWidth="1"/>
    <col min="6914" max="6914" width="70" style="181" customWidth="1"/>
    <col min="6915" max="6915" width="25.7109375" style="181" customWidth="1"/>
    <col min="6916" max="6916" width="21" style="181" customWidth="1"/>
    <col min="6917" max="6917" width="45.5703125" style="181" customWidth="1"/>
    <col min="6918" max="6919" width="20.85546875" style="181" customWidth="1"/>
    <col min="6920" max="6920" width="17.5703125" style="181" customWidth="1"/>
    <col min="6921" max="7168" width="9.140625" style="181"/>
    <col min="7169" max="7169" width="7.7109375" style="181" customWidth="1"/>
    <col min="7170" max="7170" width="70" style="181" customWidth="1"/>
    <col min="7171" max="7171" width="25.7109375" style="181" customWidth="1"/>
    <col min="7172" max="7172" width="21" style="181" customWidth="1"/>
    <col min="7173" max="7173" width="45.5703125" style="181" customWidth="1"/>
    <col min="7174" max="7175" width="20.85546875" style="181" customWidth="1"/>
    <col min="7176" max="7176" width="17.5703125" style="181" customWidth="1"/>
    <col min="7177" max="7424" width="9.140625" style="181"/>
    <col min="7425" max="7425" width="7.7109375" style="181" customWidth="1"/>
    <col min="7426" max="7426" width="70" style="181" customWidth="1"/>
    <col min="7427" max="7427" width="25.7109375" style="181" customWidth="1"/>
    <col min="7428" max="7428" width="21" style="181" customWidth="1"/>
    <col min="7429" max="7429" width="45.5703125" style="181" customWidth="1"/>
    <col min="7430" max="7431" width="20.85546875" style="181" customWidth="1"/>
    <col min="7432" max="7432" width="17.5703125" style="181" customWidth="1"/>
    <col min="7433" max="7680" width="9.140625" style="181"/>
    <col min="7681" max="7681" width="7.7109375" style="181" customWidth="1"/>
    <col min="7682" max="7682" width="70" style="181" customWidth="1"/>
    <col min="7683" max="7683" width="25.7109375" style="181" customWidth="1"/>
    <col min="7684" max="7684" width="21" style="181" customWidth="1"/>
    <col min="7685" max="7685" width="45.5703125" style="181" customWidth="1"/>
    <col min="7686" max="7687" width="20.85546875" style="181" customWidth="1"/>
    <col min="7688" max="7688" width="17.5703125" style="181" customWidth="1"/>
    <col min="7689" max="7936" width="9.140625" style="181"/>
    <col min="7937" max="7937" width="7.7109375" style="181" customWidth="1"/>
    <col min="7938" max="7938" width="70" style="181" customWidth="1"/>
    <col min="7939" max="7939" width="25.7109375" style="181" customWidth="1"/>
    <col min="7940" max="7940" width="21" style="181" customWidth="1"/>
    <col min="7941" max="7941" width="45.5703125" style="181" customWidth="1"/>
    <col min="7942" max="7943" width="20.85546875" style="181" customWidth="1"/>
    <col min="7944" max="7944" width="17.5703125" style="181" customWidth="1"/>
    <col min="7945" max="8192" width="9.140625" style="181"/>
    <col min="8193" max="8193" width="7.7109375" style="181" customWidth="1"/>
    <col min="8194" max="8194" width="70" style="181" customWidth="1"/>
    <col min="8195" max="8195" width="25.7109375" style="181" customWidth="1"/>
    <col min="8196" max="8196" width="21" style="181" customWidth="1"/>
    <col min="8197" max="8197" width="45.5703125" style="181" customWidth="1"/>
    <col min="8198" max="8199" width="20.85546875" style="181" customWidth="1"/>
    <col min="8200" max="8200" width="17.5703125" style="181" customWidth="1"/>
    <col min="8201" max="8448" width="9.140625" style="181"/>
    <col min="8449" max="8449" width="7.7109375" style="181" customWidth="1"/>
    <col min="8450" max="8450" width="70" style="181" customWidth="1"/>
    <col min="8451" max="8451" width="25.7109375" style="181" customWidth="1"/>
    <col min="8452" max="8452" width="21" style="181" customWidth="1"/>
    <col min="8453" max="8453" width="45.5703125" style="181" customWidth="1"/>
    <col min="8454" max="8455" width="20.85546875" style="181" customWidth="1"/>
    <col min="8456" max="8456" width="17.5703125" style="181" customWidth="1"/>
    <col min="8457" max="8704" width="9.140625" style="181"/>
    <col min="8705" max="8705" width="7.7109375" style="181" customWidth="1"/>
    <col min="8706" max="8706" width="70" style="181" customWidth="1"/>
    <col min="8707" max="8707" width="25.7109375" style="181" customWidth="1"/>
    <col min="8708" max="8708" width="21" style="181" customWidth="1"/>
    <col min="8709" max="8709" width="45.5703125" style="181" customWidth="1"/>
    <col min="8710" max="8711" width="20.85546875" style="181" customWidth="1"/>
    <col min="8712" max="8712" width="17.5703125" style="181" customWidth="1"/>
    <col min="8713" max="8960" width="9.140625" style="181"/>
    <col min="8961" max="8961" width="7.7109375" style="181" customWidth="1"/>
    <col min="8962" max="8962" width="70" style="181" customWidth="1"/>
    <col min="8963" max="8963" width="25.7109375" style="181" customWidth="1"/>
    <col min="8964" max="8964" width="21" style="181" customWidth="1"/>
    <col min="8965" max="8965" width="45.5703125" style="181" customWidth="1"/>
    <col min="8966" max="8967" width="20.85546875" style="181" customWidth="1"/>
    <col min="8968" max="8968" width="17.5703125" style="181" customWidth="1"/>
    <col min="8969" max="9216" width="9.140625" style="181"/>
    <col min="9217" max="9217" width="7.7109375" style="181" customWidth="1"/>
    <col min="9218" max="9218" width="70" style="181" customWidth="1"/>
    <col min="9219" max="9219" width="25.7109375" style="181" customWidth="1"/>
    <col min="9220" max="9220" width="21" style="181" customWidth="1"/>
    <col min="9221" max="9221" width="45.5703125" style="181" customWidth="1"/>
    <col min="9222" max="9223" width="20.85546875" style="181" customWidth="1"/>
    <col min="9224" max="9224" width="17.5703125" style="181" customWidth="1"/>
    <col min="9225" max="9472" width="9.140625" style="181"/>
    <col min="9473" max="9473" width="7.7109375" style="181" customWidth="1"/>
    <col min="9474" max="9474" width="70" style="181" customWidth="1"/>
    <col min="9475" max="9475" width="25.7109375" style="181" customWidth="1"/>
    <col min="9476" max="9476" width="21" style="181" customWidth="1"/>
    <col min="9477" max="9477" width="45.5703125" style="181" customWidth="1"/>
    <col min="9478" max="9479" width="20.85546875" style="181" customWidth="1"/>
    <col min="9480" max="9480" width="17.5703125" style="181" customWidth="1"/>
    <col min="9481" max="9728" width="9.140625" style="181"/>
    <col min="9729" max="9729" width="7.7109375" style="181" customWidth="1"/>
    <col min="9730" max="9730" width="70" style="181" customWidth="1"/>
    <col min="9731" max="9731" width="25.7109375" style="181" customWidth="1"/>
    <col min="9732" max="9732" width="21" style="181" customWidth="1"/>
    <col min="9733" max="9733" width="45.5703125" style="181" customWidth="1"/>
    <col min="9734" max="9735" width="20.85546875" style="181" customWidth="1"/>
    <col min="9736" max="9736" width="17.5703125" style="181" customWidth="1"/>
    <col min="9737" max="9984" width="9.140625" style="181"/>
    <col min="9985" max="9985" width="7.7109375" style="181" customWidth="1"/>
    <col min="9986" max="9986" width="70" style="181" customWidth="1"/>
    <col min="9987" max="9987" width="25.7109375" style="181" customWidth="1"/>
    <col min="9988" max="9988" width="21" style="181" customWidth="1"/>
    <col min="9989" max="9989" width="45.5703125" style="181" customWidth="1"/>
    <col min="9990" max="9991" width="20.85546875" style="181" customWidth="1"/>
    <col min="9992" max="9992" width="17.5703125" style="181" customWidth="1"/>
    <col min="9993" max="10240" width="9.140625" style="181"/>
    <col min="10241" max="10241" width="7.7109375" style="181" customWidth="1"/>
    <col min="10242" max="10242" width="70" style="181" customWidth="1"/>
    <col min="10243" max="10243" width="25.7109375" style="181" customWidth="1"/>
    <col min="10244" max="10244" width="21" style="181" customWidth="1"/>
    <col min="10245" max="10245" width="45.5703125" style="181" customWidth="1"/>
    <col min="10246" max="10247" width="20.85546875" style="181" customWidth="1"/>
    <col min="10248" max="10248" width="17.5703125" style="181" customWidth="1"/>
    <col min="10249" max="10496" width="9.140625" style="181"/>
    <col min="10497" max="10497" width="7.7109375" style="181" customWidth="1"/>
    <col min="10498" max="10498" width="70" style="181" customWidth="1"/>
    <col min="10499" max="10499" width="25.7109375" style="181" customWidth="1"/>
    <col min="10500" max="10500" width="21" style="181" customWidth="1"/>
    <col min="10501" max="10501" width="45.5703125" style="181" customWidth="1"/>
    <col min="10502" max="10503" width="20.85546875" style="181" customWidth="1"/>
    <col min="10504" max="10504" width="17.5703125" style="181" customWidth="1"/>
    <col min="10505" max="10752" width="9.140625" style="181"/>
    <col min="10753" max="10753" width="7.7109375" style="181" customWidth="1"/>
    <col min="10754" max="10754" width="70" style="181" customWidth="1"/>
    <col min="10755" max="10755" width="25.7109375" style="181" customWidth="1"/>
    <col min="10756" max="10756" width="21" style="181" customWidth="1"/>
    <col min="10757" max="10757" width="45.5703125" style="181" customWidth="1"/>
    <col min="10758" max="10759" width="20.85546875" style="181" customWidth="1"/>
    <col min="10760" max="10760" width="17.5703125" style="181" customWidth="1"/>
    <col min="10761" max="11008" width="9.140625" style="181"/>
    <col min="11009" max="11009" width="7.7109375" style="181" customWidth="1"/>
    <col min="11010" max="11010" width="70" style="181" customWidth="1"/>
    <col min="11011" max="11011" width="25.7109375" style="181" customWidth="1"/>
    <col min="11012" max="11012" width="21" style="181" customWidth="1"/>
    <col min="11013" max="11013" width="45.5703125" style="181" customWidth="1"/>
    <col min="11014" max="11015" width="20.85546875" style="181" customWidth="1"/>
    <col min="11016" max="11016" width="17.5703125" style="181" customWidth="1"/>
    <col min="11017" max="11264" width="9.140625" style="181"/>
    <col min="11265" max="11265" width="7.7109375" style="181" customWidth="1"/>
    <col min="11266" max="11266" width="70" style="181" customWidth="1"/>
    <col min="11267" max="11267" width="25.7109375" style="181" customWidth="1"/>
    <col min="11268" max="11268" width="21" style="181" customWidth="1"/>
    <col min="11269" max="11269" width="45.5703125" style="181" customWidth="1"/>
    <col min="11270" max="11271" width="20.85546875" style="181" customWidth="1"/>
    <col min="11272" max="11272" width="17.5703125" style="181" customWidth="1"/>
    <col min="11273" max="11520" width="9.140625" style="181"/>
    <col min="11521" max="11521" width="7.7109375" style="181" customWidth="1"/>
    <col min="11522" max="11522" width="70" style="181" customWidth="1"/>
    <col min="11523" max="11523" width="25.7109375" style="181" customWidth="1"/>
    <col min="11524" max="11524" width="21" style="181" customWidth="1"/>
    <col min="11525" max="11525" width="45.5703125" style="181" customWidth="1"/>
    <col min="11526" max="11527" width="20.85546875" style="181" customWidth="1"/>
    <col min="11528" max="11528" width="17.5703125" style="181" customWidth="1"/>
    <col min="11529" max="11776" width="9.140625" style="181"/>
    <col min="11777" max="11777" width="7.7109375" style="181" customWidth="1"/>
    <col min="11778" max="11778" width="70" style="181" customWidth="1"/>
    <col min="11779" max="11779" width="25.7109375" style="181" customWidth="1"/>
    <col min="11780" max="11780" width="21" style="181" customWidth="1"/>
    <col min="11781" max="11781" width="45.5703125" style="181" customWidth="1"/>
    <col min="11782" max="11783" width="20.85546875" style="181" customWidth="1"/>
    <col min="11784" max="11784" width="17.5703125" style="181" customWidth="1"/>
    <col min="11785" max="12032" width="9.140625" style="181"/>
    <col min="12033" max="12033" width="7.7109375" style="181" customWidth="1"/>
    <col min="12034" max="12034" width="70" style="181" customWidth="1"/>
    <col min="12035" max="12035" width="25.7109375" style="181" customWidth="1"/>
    <col min="12036" max="12036" width="21" style="181" customWidth="1"/>
    <col min="12037" max="12037" width="45.5703125" style="181" customWidth="1"/>
    <col min="12038" max="12039" width="20.85546875" style="181" customWidth="1"/>
    <col min="12040" max="12040" width="17.5703125" style="181" customWidth="1"/>
    <col min="12041" max="12288" width="9.140625" style="181"/>
    <col min="12289" max="12289" width="7.7109375" style="181" customWidth="1"/>
    <col min="12290" max="12290" width="70" style="181" customWidth="1"/>
    <col min="12291" max="12291" width="25.7109375" style="181" customWidth="1"/>
    <col min="12292" max="12292" width="21" style="181" customWidth="1"/>
    <col min="12293" max="12293" width="45.5703125" style="181" customWidth="1"/>
    <col min="12294" max="12295" width="20.85546875" style="181" customWidth="1"/>
    <col min="12296" max="12296" width="17.5703125" style="181" customWidth="1"/>
    <col min="12297" max="12544" width="9.140625" style="181"/>
    <col min="12545" max="12545" width="7.7109375" style="181" customWidth="1"/>
    <col min="12546" max="12546" width="70" style="181" customWidth="1"/>
    <col min="12547" max="12547" width="25.7109375" style="181" customWidth="1"/>
    <col min="12548" max="12548" width="21" style="181" customWidth="1"/>
    <col min="12549" max="12549" width="45.5703125" style="181" customWidth="1"/>
    <col min="12550" max="12551" width="20.85546875" style="181" customWidth="1"/>
    <col min="12552" max="12552" width="17.5703125" style="181" customWidth="1"/>
    <col min="12553" max="12800" width="9.140625" style="181"/>
    <col min="12801" max="12801" width="7.7109375" style="181" customWidth="1"/>
    <col min="12802" max="12802" width="70" style="181" customWidth="1"/>
    <col min="12803" max="12803" width="25.7109375" style="181" customWidth="1"/>
    <col min="12804" max="12804" width="21" style="181" customWidth="1"/>
    <col min="12805" max="12805" width="45.5703125" style="181" customWidth="1"/>
    <col min="12806" max="12807" width="20.85546875" style="181" customWidth="1"/>
    <col min="12808" max="12808" width="17.5703125" style="181" customWidth="1"/>
    <col min="12809" max="13056" width="9.140625" style="181"/>
    <col min="13057" max="13057" width="7.7109375" style="181" customWidth="1"/>
    <col min="13058" max="13058" width="70" style="181" customWidth="1"/>
    <col min="13059" max="13059" width="25.7109375" style="181" customWidth="1"/>
    <col min="13060" max="13060" width="21" style="181" customWidth="1"/>
    <col min="13061" max="13061" width="45.5703125" style="181" customWidth="1"/>
    <col min="13062" max="13063" width="20.85546875" style="181" customWidth="1"/>
    <col min="13064" max="13064" width="17.5703125" style="181" customWidth="1"/>
    <col min="13065" max="13312" width="9.140625" style="181"/>
    <col min="13313" max="13313" width="7.7109375" style="181" customWidth="1"/>
    <col min="13314" max="13314" width="70" style="181" customWidth="1"/>
    <col min="13315" max="13315" width="25.7109375" style="181" customWidth="1"/>
    <col min="13316" max="13316" width="21" style="181" customWidth="1"/>
    <col min="13317" max="13317" width="45.5703125" style="181" customWidth="1"/>
    <col min="13318" max="13319" width="20.85546875" style="181" customWidth="1"/>
    <col min="13320" max="13320" width="17.5703125" style="181" customWidth="1"/>
    <col min="13321" max="13568" width="9.140625" style="181"/>
    <col min="13569" max="13569" width="7.7109375" style="181" customWidth="1"/>
    <col min="13570" max="13570" width="70" style="181" customWidth="1"/>
    <col min="13571" max="13571" width="25.7109375" style="181" customWidth="1"/>
    <col min="13572" max="13572" width="21" style="181" customWidth="1"/>
    <col min="13573" max="13573" width="45.5703125" style="181" customWidth="1"/>
    <col min="13574" max="13575" width="20.85546875" style="181" customWidth="1"/>
    <col min="13576" max="13576" width="17.5703125" style="181" customWidth="1"/>
    <col min="13577" max="13824" width="9.140625" style="181"/>
    <col min="13825" max="13825" width="7.7109375" style="181" customWidth="1"/>
    <col min="13826" max="13826" width="70" style="181" customWidth="1"/>
    <col min="13827" max="13827" width="25.7109375" style="181" customWidth="1"/>
    <col min="13828" max="13828" width="21" style="181" customWidth="1"/>
    <col min="13829" max="13829" width="45.5703125" style="181" customWidth="1"/>
    <col min="13830" max="13831" width="20.85546875" style="181" customWidth="1"/>
    <col min="13832" max="13832" width="17.5703125" style="181" customWidth="1"/>
    <col min="13833" max="14080" width="9.140625" style="181"/>
    <col min="14081" max="14081" width="7.7109375" style="181" customWidth="1"/>
    <col min="14082" max="14082" width="70" style="181" customWidth="1"/>
    <col min="14083" max="14083" width="25.7109375" style="181" customWidth="1"/>
    <col min="14084" max="14084" width="21" style="181" customWidth="1"/>
    <col min="14085" max="14085" width="45.5703125" style="181" customWidth="1"/>
    <col min="14086" max="14087" width="20.85546875" style="181" customWidth="1"/>
    <col min="14088" max="14088" width="17.5703125" style="181" customWidth="1"/>
    <col min="14089" max="14336" width="9.140625" style="181"/>
    <col min="14337" max="14337" width="7.7109375" style="181" customWidth="1"/>
    <col min="14338" max="14338" width="70" style="181" customWidth="1"/>
    <col min="14339" max="14339" width="25.7109375" style="181" customWidth="1"/>
    <col min="14340" max="14340" width="21" style="181" customWidth="1"/>
    <col min="14341" max="14341" width="45.5703125" style="181" customWidth="1"/>
    <col min="14342" max="14343" width="20.85546875" style="181" customWidth="1"/>
    <col min="14344" max="14344" width="17.5703125" style="181" customWidth="1"/>
    <col min="14345" max="14592" width="9.140625" style="181"/>
    <col min="14593" max="14593" width="7.7109375" style="181" customWidth="1"/>
    <col min="14594" max="14594" width="70" style="181" customWidth="1"/>
    <col min="14595" max="14595" width="25.7109375" style="181" customWidth="1"/>
    <col min="14596" max="14596" width="21" style="181" customWidth="1"/>
    <col min="14597" max="14597" width="45.5703125" style="181" customWidth="1"/>
    <col min="14598" max="14599" width="20.85546875" style="181" customWidth="1"/>
    <col min="14600" max="14600" width="17.5703125" style="181" customWidth="1"/>
    <col min="14601" max="14848" width="9.140625" style="181"/>
    <col min="14849" max="14849" width="7.7109375" style="181" customWidth="1"/>
    <col min="14850" max="14850" width="70" style="181" customWidth="1"/>
    <col min="14851" max="14851" width="25.7109375" style="181" customWidth="1"/>
    <col min="14852" max="14852" width="21" style="181" customWidth="1"/>
    <col min="14853" max="14853" width="45.5703125" style="181" customWidth="1"/>
    <col min="14854" max="14855" width="20.85546875" style="181" customWidth="1"/>
    <col min="14856" max="14856" width="17.5703125" style="181" customWidth="1"/>
    <col min="14857" max="15104" width="9.140625" style="181"/>
    <col min="15105" max="15105" width="7.7109375" style="181" customWidth="1"/>
    <col min="15106" max="15106" width="70" style="181" customWidth="1"/>
    <col min="15107" max="15107" width="25.7109375" style="181" customWidth="1"/>
    <col min="15108" max="15108" width="21" style="181" customWidth="1"/>
    <col min="15109" max="15109" width="45.5703125" style="181" customWidth="1"/>
    <col min="15110" max="15111" width="20.85546875" style="181" customWidth="1"/>
    <col min="15112" max="15112" width="17.5703125" style="181" customWidth="1"/>
    <col min="15113" max="15360" width="9.140625" style="181"/>
    <col min="15361" max="15361" width="7.7109375" style="181" customWidth="1"/>
    <col min="15362" max="15362" width="70" style="181" customWidth="1"/>
    <col min="15363" max="15363" width="25.7109375" style="181" customWidth="1"/>
    <col min="15364" max="15364" width="21" style="181" customWidth="1"/>
    <col min="15365" max="15365" width="45.5703125" style="181" customWidth="1"/>
    <col min="15366" max="15367" width="20.85546875" style="181" customWidth="1"/>
    <col min="15368" max="15368" width="17.5703125" style="181" customWidth="1"/>
    <col min="15369" max="15616" width="9.140625" style="181"/>
    <col min="15617" max="15617" width="7.7109375" style="181" customWidth="1"/>
    <col min="15618" max="15618" width="70" style="181" customWidth="1"/>
    <col min="15619" max="15619" width="25.7109375" style="181" customWidth="1"/>
    <col min="15620" max="15620" width="21" style="181" customWidth="1"/>
    <col min="15621" max="15621" width="45.5703125" style="181" customWidth="1"/>
    <col min="15622" max="15623" width="20.85546875" style="181" customWidth="1"/>
    <col min="15624" max="15624" width="17.5703125" style="181" customWidth="1"/>
    <col min="15625" max="15872" width="9.140625" style="181"/>
    <col min="15873" max="15873" width="7.7109375" style="181" customWidth="1"/>
    <col min="15874" max="15874" width="70" style="181" customWidth="1"/>
    <col min="15875" max="15875" width="25.7109375" style="181" customWidth="1"/>
    <col min="15876" max="15876" width="21" style="181" customWidth="1"/>
    <col min="15877" max="15877" width="45.5703125" style="181" customWidth="1"/>
    <col min="15878" max="15879" width="20.85546875" style="181" customWidth="1"/>
    <col min="15880" max="15880" width="17.5703125" style="181" customWidth="1"/>
    <col min="15881" max="16128" width="9.140625" style="181"/>
    <col min="16129" max="16129" width="7.7109375" style="181" customWidth="1"/>
    <col min="16130" max="16130" width="70" style="181" customWidth="1"/>
    <col min="16131" max="16131" width="25.7109375" style="181" customWidth="1"/>
    <col min="16132" max="16132" width="21" style="181" customWidth="1"/>
    <col min="16133" max="16133" width="45.5703125" style="181" customWidth="1"/>
    <col min="16134" max="16135" width="20.85546875" style="181" customWidth="1"/>
    <col min="16136" max="16136" width="17.5703125" style="181" customWidth="1"/>
    <col min="16137" max="16384" width="9.140625" style="181"/>
  </cols>
  <sheetData>
    <row r="1" spans="1:11" x14ac:dyDescent="0.3">
      <c r="E1" s="372" t="s">
        <v>535</v>
      </c>
    </row>
    <row r="3" spans="1:11" ht="19.5" customHeight="1" x14ac:dyDescent="0.3">
      <c r="A3" s="1198" t="s">
        <v>670</v>
      </c>
      <c r="B3" s="1232"/>
      <c r="C3" s="1232"/>
      <c r="D3" s="1232"/>
      <c r="E3" s="1232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470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9" spans="1:11" ht="18.75" customHeight="1" x14ac:dyDescent="0.3">
      <c r="A9" s="1233" t="s">
        <v>351</v>
      </c>
      <c r="B9" s="1233" t="s">
        <v>366</v>
      </c>
      <c r="C9" s="1233" t="s">
        <v>477</v>
      </c>
      <c r="D9" s="1233" t="s">
        <v>472</v>
      </c>
      <c r="E9" s="1233" t="s">
        <v>478</v>
      </c>
    </row>
    <row r="10" spans="1:11" x14ac:dyDescent="0.3">
      <c r="A10" s="1234"/>
      <c r="B10" s="1234"/>
      <c r="C10" s="1234"/>
      <c r="D10" s="1234"/>
      <c r="E10" s="1234"/>
    </row>
    <row r="11" spans="1:11" ht="18.75" customHeight="1" x14ac:dyDescent="0.3">
      <c r="A11" s="1235"/>
      <c r="B11" s="1235"/>
      <c r="C11" s="1235"/>
      <c r="D11" s="1235"/>
      <c r="E11" s="1235"/>
    </row>
    <row r="12" spans="1:11" x14ac:dyDescent="0.3">
      <c r="A12" s="324">
        <v>1</v>
      </c>
      <c r="B12" s="219">
        <v>2</v>
      </c>
      <c r="C12" s="219">
        <v>3</v>
      </c>
      <c r="D12" s="219">
        <v>4</v>
      </c>
      <c r="E12" s="188" t="s">
        <v>474</v>
      </c>
      <c r="F12" s="319" t="s">
        <v>371</v>
      </c>
      <c r="G12" s="319" t="s">
        <v>372</v>
      </c>
    </row>
    <row r="13" spans="1:11" s="184" customFormat="1" ht="37.5" customHeight="1" x14ac:dyDescent="0.3">
      <c r="A13" s="325"/>
      <c r="B13" s="700"/>
      <c r="C13" s="325" t="s">
        <v>374</v>
      </c>
      <c r="D13" s="325" t="s">
        <v>374</v>
      </c>
      <c r="E13" s="326">
        <v>1369089</v>
      </c>
      <c r="F13" s="319"/>
      <c r="G13" s="319">
        <f>E13-F13</f>
        <v>1369089</v>
      </c>
      <c r="H13" s="320"/>
    </row>
    <row r="14" spans="1:11" x14ac:dyDescent="0.3">
      <c r="A14" s="235"/>
      <c r="B14" s="225" t="s">
        <v>479</v>
      </c>
      <c r="C14" s="224"/>
      <c r="D14" s="224"/>
      <c r="E14" s="327"/>
    </row>
    <row r="15" spans="1:11" x14ac:dyDescent="0.3">
      <c r="A15" s="235"/>
      <c r="B15" s="225" t="s">
        <v>480</v>
      </c>
      <c r="C15" s="224">
        <f>E15/D15</f>
        <v>60393938.512499996</v>
      </c>
      <c r="D15" s="328">
        <v>2.1999999999999999E-2</v>
      </c>
      <c r="E15" s="532">
        <f>E13*0.970475</f>
        <v>1328666.6472749999</v>
      </c>
      <c r="F15" s="319"/>
      <c r="G15" s="319"/>
    </row>
    <row r="16" spans="1:11" x14ac:dyDescent="0.3">
      <c r="A16" s="235"/>
      <c r="B16" s="225" t="s">
        <v>226</v>
      </c>
      <c r="C16" s="224"/>
      <c r="D16" s="328"/>
      <c r="E16" s="327"/>
    </row>
    <row r="17" spans="1:9" x14ac:dyDescent="0.3">
      <c r="A17" s="235"/>
      <c r="B17" s="225" t="s">
        <v>481</v>
      </c>
      <c r="C17" s="224"/>
      <c r="D17" s="328"/>
      <c r="E17" s="327"/>
    </row>
    <row r="18" spans="1:9" x14ac:dyDescent="0.3">
      <c r="A18" s="235"/>
      <c r="B18" s="225" t="s">
        <v>482</v>
      </c>
      <c r="C18" s="224">
        <f>E18/D18</f>
        <v>1837379.6693181875</v>
      </c>
      <c r="D18" s="328">
        <v>2.1999999999999999E-2</v>
      </c>
      <c r="E18" s="532">
        <f>E13-E15</f>
        <v>40422.352725000121</v>
      </c>
      <c r="F18" s="319"/>
      <c r="G18" s="319"/>
    </row>
    <row r="19" spans="1:9" x14ac:dyDescent="0.3">
      <c r="A19" s="235"/>
      <c r="B19" s="225" t="s">
        <v>226</v>
      </c>
      <c r="C19" s="224"/>
      <c r="D19" s="328"/>
      <c r="E19" s="327"/>
    </row>
    <row r="20" spans="1:9" x14ac:dyDescent="0.3">
      <c r="A20" s="235"/>
      <c r="B20" s="225" t="s">
        <v>481</v>
      </c>
      <c r="C20" s="224"/>
      <c r="D20" s="328"/>
      <c r="E20" s="327"/>
    </row>
    <row r="21" spans="1:9" x14ac:dyDescent="0.3">
      <c r="A21" s="235"/>
      <c r="B21" s="191"/>
      <c r="C21" s="224"/>
      <c r="D21" s="224"/>
      <c r="E21" s="327"/>
    </row>
    <row r="22" spans="1:9" x14ac:dyDescent="0.3">
      <c r="A22" s="235"/>
      <c r="B22" s="191"/>
      <c r="C22" s="224"/>
      <c r="D22" s="224"/>
      <c r="E22" s="327"/>
    </row>
    <row r="24" spans="1:9" s="267" customFormat="1" x14ac:dyDescent="0.25">
      <c r="A24" s="97" t="s">
        <v>541</v>
      </c>
      <c r="B24" s="84"/>
      <c r="C24" s="378"/>
      <c r="E24" s="604" t="s">
        <v>694</v>
      </c>
      <c r="F24" s="181"/>
      <c r="G24" s="84"/>
    </row>
    <row r="25" spans="1:9" s="267" customFormat="1" ht="15.75" x14ac:dyDescent="0.25">
      <c r="A25" s="181"/>
      <c r="B25" s="389"/>
      <c r="C25" s="391" t="s">
        <v>171</v>
      </c>
      <c r="E25" s="391" t="s">
        <v>172</v>
      </c>
      <c r="F25" s="181"/>
      <c r="G25" s="389"/>
    </row>
    <row r="26" spans="1:9" s="267" customFormat="1" ht="15.75" x14ac:dyDescent="0.25">
      <c r="A26" s="389"/>
      <c r="B26" s="82"/>
      <c r="C26" s="82"/>
      <c r="E26" s="82"/>
      <c r="F26" s="181"/>
      <c r="G26" s="82"/>
    </row>
    <row r="27" spans="1:9" s="267" customFormat="1" x14ac:dyDescent="0.25">
      <c r="A27" s="97" t="s">
        <v>173</v>
      </c>
      <c r="B27" s="84"/>
      <c r="C27" s="378"/>
      <c r="E27" s="714" t="s">
        <v>742</v>
      </c>
      <c r="F27" s="181"/>
      <c r="G27" s="84"/>
      <c r="I27" s="290"/>
    </row>
    <row r="28" spans="1:9" s="267" customFormat="1" ht="15.75" x14ac:dyDescent="0.25">
      <c r="A28" s="181"/>
      <c r="B28" s="389"/>
      <c r="C28" s="391" t="s">
        <v>171</v>
      </c>
      <c r="E28" s="391" t="s">
        <v>172</v>
      </c>
      <c r="F28" s="181"/>
      <c r="G28" s="389"/>
      <c r="I28" s="290"/>
    </row>
    <row r="29" spans="1:9" s="178" customFormat="1" x14ac:dyDescent="0.3">
      <c r="F29" s="311"/>
      <c r="G29" s="311"/>
      <c r="H29" s="320"/>
    </row>
    <row r="30" spans="1:9" s="178" customFormat="1" x14ac:dyDescent="0.3">
      <c r="F30" s="311"/>
      <c r="G30" s="311"/>
      <c r="H30" s="320"/>
    </row>
    <row r="31" spans="1:9" s="178" customFormat="1" x14ac:dyDescent="0.3">
      <c r="F31" s="311"/>
      <c r="G31" s="311"/>
      <c r="H31" s="320"/>
    </row>
    <row r="32" spans="1:9" s="178" customFormat="1" x14ac:dyDescent="0.3">
      <c r="F32" s="311"/>
      <c r="G32" s="311"/>
      <c r="H32" s="320"/>
    </row>
    <row r="33" spans="6:8" s="178" customFormat="1" x14ac:dyDescent="0.3">
      <c r="F33" s="311"/>
      <c r="G33" s="311"/>
      <c r="H33" s="320"/>
    </row>
    <row r="34" spans="6:8" s="178" customFormat="1" x14ac:dyDescent="0.3">
      <c r="F34" s="311"/>
      <c r="G34" s="311"/>
      <c r="H34" s="320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7">
    <mergeCell ref="A3:E3"/>
    <mergeCell ref="A9:A11"/>
    <mergeCell ref="B9:B11"/>
    <mergeCell ref="C9:C11"/>
    <mergeCell ref="D9:D11"/>
    <mergeCell ref="E9:E11"/>
    <mergeCell ref="A6:D6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K87"/>
  <sheetViews>
    <sheetView view="pageBreakPreview" zoomScale="70" zoomScaleSheetLayoutView="70" workbookViewId="0">
      <selection activeCell="Q15" sqref="Q15"/>
    </sheetView>
  </sheetViews>
  <sheetFormatPr defaultRowHeight="18.75" x14ac:dyDescent="0.3"/>
  <cols>
    <col min="1" max="1" width="7.7109375" style="181" customWidth="1"/>
    <col min="2" max="2" width="70" style="181" customWidth="1"/>
    <col min="3" max="3" width="25.7109375" style="181" customWidth="1"/>
    <col min="4" max="4" width="21" style="181" customWidth="1"/>
    <col min="5" max="5" width="45.5703125" style="181" customWidth="1"/>
    <col min="6" max="7" width="20.85546875" style="311" customWidth="1"/>
    <col min="8" max="8" width="17.5703125" style="320" customWidth="1"/>
    <col min="9" max="256" width="9.140625" style="181"/>
    <col min="257" max="257" width="7.7109375" style="181" customWidth="1"/>
    <col min="258" max="258" width="70" style="181" customWidth="1"/>
    <col min="259" max="259" width="25.7109375" style="181" customWidth="1"/>
    <col min="260" max="260" width="21" style="181" customWidth="1"/>
    <col min="261" max="261" width="45.5703125" style="181" customWidth="1"/>
    <col min="262" max="263" width="20.85546875" style="181" customWidth="1"/>
    <col min="264" max="264" width="17.5703125" style="181" customWidth="1"/>
    <col min="265" max="512" width="9.140625" style="181"/>
    <col min="513" max="513" width="7.7109375" style="181" customWidth="1"/>
    <col min="514" max="514" width="70" style="181" customWidth="1"/>
    <col min="515" max="515" width="25.7109375" style="181" customWidth="1"/>
    <col min="516" max="516" width="21" style="181" customWidth="1"/>
    <col min="517" max="517" width="45.5703125" style="181" customWidth="1"/>
    <col min="518" max="519" width="20.85546875" style="181" customWidth="1"/>
    <col min="520" max="520" width="17.5703125" style="181" customWidth="1"/>
    <col min="521" max="768" width="9.140625" style="181"/>
    <col min="769" max="769" width="7.7109375" style="181" customWidth="1"/>
    <col min="770" max="770" width="70" style="181" customWidth="1"/>
    <col min="771" max="771" width="25.7109375" style="181" customWidth="1"/>
    <col min="772" max="772" width="21" style="181" customWidth="1"/>
    <col min="773" max="773" width="45.5703125" style="181" customWidth="1"/>
    <col min="774" max="775" width="20.85546875" style="181" customWidth="1"/>
    <col min="776" max="776" width="17.5703125" style="181" customWidth="1"/>
    <col min="777" max="1024" width="9.140625" style="181"/>
    <col min="1025" max="1025" width="7.7109375" style="181" customWidth="1"/>
    <col min="1026" max="1026" width="70" style="181" customWidth="1"/>
    <col min="1027" max="1027" width="25.7109375" style="181" customWidth="1"/>
    <col min="1028" max="1028" width="21" style="181" customWidth="1"/>
    <col min="1029" max="1029" width="45.5703125" style="181" customWidth="1"/>
    <col min="1030" max="1031" width="20.85546875" style="181" customWidth="1"/>
    <col min="1032" max="1032" width="17.5703125" style="181" customWidth="1"/>
    <col min="1033" max="1280" width="9.140625" style="181"/>
    <col min="1281" max="1281" width="7.7109375" style="181" customWidth="1"/>
    <col min="1282" max="1282" width="70" style="181" customWidth="1"/>
    <col min="1283" max="1283" width="25.7109375" style="181" customWidth="1"/>
    <col min="1284" max="1284" width="21" style="181" customWidth="1"/>
    <col min="1285" max="1285" width="45.5703125" style="181" customWidth="1"/>
    <col min="1286" max="1287" width="20.85546875" style="181" customWidth="1"/>
    <col min="1288" max="1288" width="17.5703125" style="181" customWidth="1"/>
    <col min="1289" max="1536" width="9.140625" style="181"/>
    <col min="1537" max="1537" width="7.7109375" style="181" customWidth="1"/>
    <col min="1538" max="1538" width="70" style="181" customWidth="1"/>
    <col min="1539" max="1539" width="25.7109375" style="181" customWidth="1"/>
    <col min="1540" max="1540" width="21" style="181" customWidth="1"/>
    <col min="1541" max="1541" width="45.5703125" style="181" customWidth="1"/>
    <col min="1542" max="1543" width="20.85546875" style="181" customWidth="1"/>
    <col min="1544" max="1544" width="17.5703125" style="181" customWidth="1"/>
    <col min="1545" max="1792" width="9.140625" style="181"/>
    <col min="1793" max="1793" width="7.7109375" style="181" customWidth="1"/>
    <col min="1794" max="1794" width="70" style="181" customWidth="1"/>
    <col min="1795" max="1795" width="25.7109375" style="181" customWidth="1"/>
    <col min="1796" max="1796" width="21" style="181" customWidth="1"/>
    <col min="1797" max="1797" width="45.5703125" style="181" customWidth="1"/>
    <col min="1798" max="1799" width="20.85546875" style="181" customWidth="1"/>
    <col min="1800" max="1800" width="17.5703125" style="181" customWidth="1"/>
    <col min="1801" max="2048" width="9.140625" style="181"/>
    <col min="2049" max="2049" width="7.7109375" style="181" customWidth="1"/>
    <col min="2050" max="2050" width="70" style="181" customWidth="1"/>
    <col min="2051" max="2051" width="25.7109375" style="181" customWidth="1"/>
    <col min="2052" max="2052" width="21" style="181" customWidth="1"/>
    <col min="2053" max="2053" width="45.5703125" style="181" customWidth="1"/>
    <col min="2054" max="2055" width="20.85546875" style="181" customWidth="1"/>
    <col min="2056" max="2056" width="17.5703125" style="181" customWidth="1"/>
    <col min="2057" max="2304" width="9.140625" style="181"/>
    <col min="2305" max="2305" width="7.7109375" style="181" customWidth="1"/>
    <col min="2306" max="2306" width="70" style="181" customWidth="1"/>
    <col min="2307" max="2307" width="25.7109375" style="181" customWidth="1"/>
    <col min="2308" max="2308" width="21" style="181" customWidth="1"/>
    <col min="2309" max="2309" width="45.5703125" style="181" customWidth="1"/>
    <col min="2310" max="2311" width="20.85546875" style="181" customWidth="1"/>
    <col min="2312" max="2312" width="17.5703125" style="181" customWidth="1"/>
    <col min="2313" max="2560" width="9.140625" style="181"/>
    <col min="2561" max="2561" width="7.7109375" style="181" customWidth="1"/>
    <col min="2562" max="2562" width="70" style="181" customWidth="1"/>
    <col min="2563" max="2563" width="25.7109375" style="181" customWidth="1"/>
    <col min="2564" max="2564" width="21" style="181" customWidth="1"/>
    <col min="2565" max="2565" width="45.5703125" style="181" customWidth="1"/>
    <col min="2566" max="2567" width="20.85546875" style="181" customWidth="1"/>
    <col min="2568" max="2568" width="17.5703125" style="181" customWidth="1"/>
    <col min="2569" max="2816" width="9.140625" style="181"/>
    <col min="2817" max="2817" width="7.7109375" style="181" customWidth="1"/>
    <col min="2818" max="2818" width="70" style="181" customWidth="1"/>
    <col min="2819" max="2819" width="25.7109375" style="181" customWidth="1"/>
    <col min="2820" max="2820" width="21" style="181" customWidth="1"/>
    <col min="2821" max="2821" width="45.5703125" style="181" customWidth="1"/>
    <col min="2822" max="2823" width="20.85546875" style="181" customWidth="1"/>
    <col min="2824" max="2824" width="17.5703125" style="181" customWidth="1"/>
    <col min="2825" max="3072" width="9.140625" style="181"/>
    <col min="3073" max="3073" width="7.7109375" style="181" customWidth="1"/>
    <col min="3074" max="3074" width="70" style="181" customWidth="1"/>
    <col min="3075" max="3075" width="25.7109375" style="181" customWidth="1"/>
    <col min="3076" max="3076" width="21" style="181" customWidth="1"/>
    <col min="3077" max="3077" width="45.5703125" style="181" customWidth="1"/>
    <col min="3078" max="3079" width="20.85546875" style="181" customWidth="1"/>
    <col min="3080" max="3080" width="17.5703125" style="181" customWidth="1"/>
    <col min="3081" max="3328" width="9.140625" style="181"/>
    <col min="3329" max="3329" width="7.7109375" style="181" customWidth="1"/>
    <col min="3330" max="3330" width="70" style="181" customWidth="1"/>
    <col min="3331" max="3331" width="25.7109375" style="181" customWidth="1"/>
    <col min="3332" max="3332" width="21" style="181" customWidth="1"/>
    <col min="3333" max="3333" width="45.5703125" style="181" customWidth="1"/>
    <col min="3334" max="3335" width="20.85546875" style="181" customWidth="1"/>
    <col min="3336" max="3336" width="17.5703125" style="181" customWidth="1"/>
    <col min="3337" max="3584" width="9.140625" style="181"/>
    <col min="3585" max="3585" width="7.7109375" style="181" customWidth="1"/>
    <col min="3586" max="3586" width="70" style="181" customWidth="1"/>
    <col min="3587" max="3587" width="25.7109375" style="181" customWidth="1"/>
    <col min="3588" max="3588" width="21" style="181" customWidth="1"/>
    <col min="3589" max="3589" width="45.5703125" style="181" customWidth="1"/>
    <col min="3590" max="3591" width="20.85546875" style="181" customWidth="1"/>
    <col min="3592" max="3592" width="17.5703125" style="181" customWidth="1"/>
    <col min="3593" max="3840" width="9.140625" style="181"/>
    <col min="3841" max="3841" width="7.7109375" style="181" customWidth="1"/>
    <col min="3842" max="3842" width="70" style="181" customWidth="1"/>
    <col min="3843" max="3843" width="25.7109375" style="181" customWidth="1"/>
    <col min="3844" max="3844" width="21" style="181" customWidth="1"/>
    <col min="3845" max="3845" width="45.5703125" style="181" customWidth="1"/>
    <col min="3846" max="3847" width="20.85546875" style="181" customWidth="1"/>
    <col min="3848" max="3848" width="17.5703125" style="181" customWidth="1"/>
    <col min="3849" max="4096" width="9.140625" style="181"/>
    <col min="4097" max="4097" width="7.7109375" style="181" customWidth="1"/>
    <col min="4098" max="4098" width="70" style="181" customWidth="1"/>
    <col min="4099" max="4099" width="25.7109375" style="181" customWidth="1"/>
    <col min="4100" max="4100" width="21" style="181" customWidth="1"/>
    <col min="4101" max="4101" width="45.5703125" style="181" customWidth="1"/>
    <col min="4102" max="4103" width="20.85546875" style="181" customWidth="1"/>
    <col min="4104" max="4104" width="17.5703125" style="181" customWidth="1"/>
    <col min="4105" max="4352" width="9.140625" style="181"/>
    <col min="4353" max="4353" width="7.7109375" style="181" customWidth="1"/>
    <col min="4354" max="4354" width="70" style="181" customWidth="1"/>
    <col min="4355" max="4355" width="25.7109375" style="181" customWidth="1"/>
    <col min="4356" max="4356" width="21" style="181" customWidth="1"/>
    <col min="4357" max="4357" width="45.5703125" style="181" customWidth="1"/>
    <col min="4358" max="4359" width="20.85546875" style="181" customWidth="1"/>
    <col min="4360" max="4360" width="17.5703125" style="181" customWidth="1"/>
    <col min="4361" max="4608" width="9.140625" style="181"/>
    <col min="4609" max="4609" width="7.7109375" style="181" customWidth="1"/>
    <col min="4610" max="4610" width="70" style="181" customWidth="1"/>
    <col min="4611" max="4611" width="25.7109375" style="181" customWidth="1"/>
    <col min="4612" max="4612" width="21" style="181" customWidth="1"/>
    <col min="4613" max="4613" width="45.5703125" style="181" customWidth="1"/>
    <col min="4614" max="4615" width="20.85546875" style="181" customWidth="1"/>
    <col min="4616" max="4616" width="17.5703125" style="181" customWidth="1"/>
    <col min="4617" max="4864" width="9.140625" style="181"/>
    <col min="4865" max="4865" width="7.7109375" style="181" customWidth="1"/>
    <col min="4866" max="4866" width="70" style="181" customWidth="1"/>
    <col min="4867" max="4867" width="25.7109375" style="181" customWidth="1"/>
    <col min="4868" max="4868" width="21" style="181" customWidth="1"/>
    <col min="4869" max="4869" width="45.5703125" style="181" customWidth="1"/>
    <col min="4870" max="4871" width="20.85546875" style="181" customWidth="1"/>
    <col min="4872" max="4872" width="17.5703125" style="181" customWidth="1"/>
    <col min="4873" max="5120" width="9.140625" style="181"/>
    <col min="5121" max="5121" width="7.7109375" style="181" customWidth="1"/>
    <col min="5122" max="5122" width="70" style="181" customWidth="1"/>
    <col min="5123" max="5123" width="25.7109375" style="181" customWidth="1"/>
    <col min="5124" max="5124" width="21" style="181" customWidth="1"/>
    <col min="5125" max="5125" width="45.5703125" style="181" customWidth="1"/>
    <col min="5126" max="5127" width="20.85546875" style="181" customWidth="1"/>
    <col min="5128" max="5128" width="17.5703125" style="181" customWidth="1"/>
    <col min="5129" max="5376" width="9.140625" style="181"/>
    <col min="5377" max="5377" width="7.7109375" style="181" customWidth="1"/>
    <col min="5378" max="5378" width="70" style="181" customWidth="1"/>
    <col min="5379" max="5379" width="25.7109375" style="181" customWidth="1"/>
    <col min="5380" max="5380" width="21" style="181" customWidth="1"/>
    <col min="5381" max="5381" width="45.5703125" style="181" customWidth="1"/>
    <col min="5382" max="5383" width="20.85546875" style="181" customWidth="1"/>
    <col min="5384" max="5384" width="17.5703125" style="181" customWidth="1"/>
    <col min="5385" max="5632" width="9.140625" style="181"/>
    <col min="5633" max="5633" width="7.7109375" style="181" customWidth="1"/>
    <col min="5634" max="5634" width="70" style="181" customWidth="1"/>
    <col min="5635" max="5635" width="25.7109375" style="181" customWidth="1"/>
    <col min="5636" max="5636" width="21" style="181" customWidth="1"/>
    <col min="5637" max="5637" width="45.5703125" style="181" customWidth="1"/>
    <col min="5638" max="5639" width="20.85546875" style="181" customWidth="1"/>
    <col min="5640" max="5640" width="17.5703125" style="181" customWidth="1"/>
    <col min="5641" max="5888" width="9.140625" style="181"/>
    <col min="5889" max="5889" width="7.7109375" style="181" customWidth="1"/>
    <col min="5890" max="5890" width="70" style="181" customWidth="1"/>
    <col min="5891" max="5891" width="25.7109375" style="181" customWidth="1"/>
    <col min="5892" max="5892" width="21" style="181" customWidth="1"/>
    <col min="5893" max="5893" width="45.5703125" style="181" customWidth="1"/>
    <col min="5894" max="5895" width="20.85546875" style="181" customWidth="1"/>
    <col min="5896" max="5896" width="17.5703125" style="181" customWidth="1"/>
    <col min="5897" max="6144" width="9.140625" style="181"/>
    <col min="6145" max="6145" width="7.7109375" style="181" customWidth="1"/>
    <col min="6146" max="6146" width="70" style="181" customWidth="1"/>
    <col min="6147" max="6147" width="25.7109375" style="181" customWidth="1"/>
    <col min="6148" max="6148" width="21" style="181" customWidth="1"/>
    <col min="6149" max="6149" width="45.5703125" style="181" customWidth="1"/>
    <col min="6150" max="6151" width="20.85546875" style="181" customWidth="1"/>
    <col min="6152" max="6152" width="17.5703125" style="181" customWidth="1"/>
    <col min="6153" max="6400" width="9.140625" style="181"/>
    <col min="6401" max="6401" width="7.7109375" style="181" customWidth="1"/>
    <col min="6402" max="6402" width="70" style="181" customWidth="1"/>
    <col min="6403" max="6403" width="25.7109375" style="181" customWidth="1"/>
    <col min="6404" max="6404" width="21" style="181" customWidth="1"/>
    <col min="6405" max="6405" width="45.5703125" style="181" customWidth="1"/>
    <col min="6406" max="6407" width="20.85546875" style="181" customWidth="1"/>
    <col min="6408" max="6408" width="17.5703125" style="181" customWidth="1"/>
    <col min="6409" max="6656" width="9.140625" style="181"/>
    <col min="6657" max="6657" width="7.7109375" style="181" customWidth="1"/>
    <col min="6658" max="6658" width="70" style="181" customWidth="1"/>
    <col min="6659" max="6659" width="25.7109375" style="181" customWidth="1"/>
    <col min="6660" max="6660" width="21" style="181" customWidth="1"/>
    <col min="6661" max="6661" width="45.5703125" style="181" customWidth="1"/>
    <col min="6662" max="6663" width="20.85546875" style="181" customWidth="1"/>
    <col min="6664" max="6664" width="17.5703125" style="181" customWidth="1"/>
    <col min="6665" max="6912" width="9.140625" style="181"/>
    <col min="6913" max="6913" width="7.7109375" style="181" customWidth="1"/>
    <col min="6914" max="6914" width="70" style="181" customWidth="1"/>
    <col min="6915" max="6915" width="25.7109375" style="181" customWidth="1"/>
    <col min="6916" max="6916" width="21" style="181" customWidth="1"/>
    <col min="6917" max="6917" width="45.5703125" style="181" customWidth="1"/>
    <col min="6918" max="6919" width="20.85546875" style="181" customWidth="1"/>
    <col min="6920" max="6920" width="17.5703125" style="181" customWidth="1"/>
    <col min="6921" max="7168" width="9.140625" style="181"/>
    <col min="7169" max="7169" width="7.7109375" style="181" customWidth="1"/>
    <col min="7170" max="7170" width="70" style="181" customWidth="1"/>
    <col min="7171" max="7171" width="25.7109375" style="181" customWidth="1"/>
    <col min="7172" max="7172" width="21" style="181" customWidth="1"/>
    <col min="7173" max="7173" width="45.5703125" style="181" customWidth="1"/>
    <col min="7174" max="7175" width="20.85546875" style="181" customWidth="1"/>
    <col min="7176" max="7176" width="17.5703125" style="181" customWidth="1"/>
    <col min="7177" max="7424" width="9.140625" style="181"/>
    <col min="7425" max="7425" width="7.7109375" style="181" customWidth="1"/>
    <col min="7426" max="7426" width="70" style="181" customWidth="1"/>
    <col min="7427" max="7427" width="25.7109375" style="181" customWidth="1"/>
    <col min="7428" max="7428" width="21" style="181" customWidth="1"/>
    <col min="7429" max="7429" width="45.5703125" style="181" customWidth="1"/>
    <col min="7430" max="7431" width="20.85546875" style="181" customWidth="1"/>
    <col min="7432" max="7432" width="17.5703125" style="181" customWidth="1"/>
    <col min="7433" max="7680" width="9.140625" style="181"/>
    <col min="7681" max="7681" width="7.7109375" style="181" customWidth="1"/>
    <col min="7682" max="7682" width="70" style="181" customWidth="1"/>
    <col min="7683" max="7683" width="25.7109375" style="181" customWidth="1"/>
    <col min="7684" max="7684" width="21" style="181" customWidth="1"/>
    <col min="7685" max="7685" width="45.5703125" style="181" customWidth="1"/>
    <col min="7686" max="7687" width="20.85546875" style="181" customWidth="1"/>
    <col min="7688" max="7688" width="17.5703125" style="181" customWidth="1"/>
    <col min="7689" max="7936" width="9.140625" style="181"/>
    <col min="7937" max="7937" width="7.7109375" style="181" customWidth="1"/>
    <col min="7938" max="7938" width="70" style="181" customWidth="1"/>
    <col min="7939" max="7939" width="25.7109375" style="181" customWidth="1"/>
    <col min="7940" max="7940" width="21" style="181" customWidth="1"/>
    <col min="7941" max="7941" width="45.5703125" style="181" customWidth="1"/>
    <col min="7942" max="7943" width="20.85546875" style="181" customWidth="1"/>
    <col min="7944" max="7944" width="17.5703125" style="181" customWidth="1"/>
    <col min="7945" max="8192" width="9.140625" style="181"/>
    <col min="8193" max="8193" width="7.7109375" style="181" customWidth="1"/>
    <col min="8194" max="8194" width="70" style="181" customWidth="1"/>
    <col min="8195" max="8195" width="25.7109375" style="181" customWidth="1"/>
    <col min="8196" max="8196" width="21" style="181" customWidth="1"/>
    <col min="8197" max="8197" width="45.5703125" style="181" customWidth="1"/>
    <col min="8198" max="8199" width="20.85546875" style="181" customWidth="1"/>
    <col min="8200" max="8200" width="17.5703125" style="181" customWidth="1"/>
    <col min="8201" max="8448" width="9.140625" style="181"/>
    <col min="8449" max="8449" width="7.7109375" style="181" customWidth="1"/>
    <col min="8450" max="8450" width="70" style="181" customWidth="1"/>
    <col min="8451" max="8451" width="25.7109375" style="181" customWidth="1"/>
    <col min="8452" max="8452" width="21" style="181" customWidth="1"/>
    <col min="8453" max="8453" width="45.5703125" style="181" customWidth="1"/>
    <col min="8454" max="8455" width="20.85546875" style="181" customWidth="1"/>
    <col min="8456" max="8456" width="17.5703125" style="181" customWidth="1"/>
    <col min="8457" max="8704" width="9.140625" style="181"/>
    <col min="8705" max="8705" width="7.7109375" style="181" customWidth="1"/>
    <col min="8706" max="8706" width="70" style="181" customWidth="1"/>
    <col min="8707" max="8707" width="25.7109375" style="181" customWidth="1"/>
    <col min="8708" max="8708" width="21" style="181" customWidth="1"/>
    <col min="8709" max="8709" width="45.5703125" style="181" customWidth="1"/>
    <col min="8710" max="8711" width="20.85546875" style="181" customWidth="1"/>
    <col min="8712" max="8712" width="17.5703125" style="181" customWidth="1"/>
    <col min="8713" max="8960" width="9.140625" style="181"/>
    <col min="8961" max="8961" width="7.7109375" style="181" customWidth="1"/>
    <col min="8962" max="8962" width="70" style="181" customWidth="1"/>
    <col min="8963" max="8963" width="25.7109375" style="181" customWidth="1"/>
    <col min="8964" max="8964" width="21" style="181" customWidth="1"/>
    <col min="8965" max="8965" width="45.5703125" style="181" customWidth="1"/>
    <col min="8966" max="8967" width="20.85546875" style="181" customWidth="1"/>
    <col min="8968" max="8968" width="17.5703125" style="181" customWidth="1"/>
    <col min="8969" max="9216" width="9.140625" style="181"/>
    <col min="9217" max="9217" width="7.7109375" style="181" customWidth="1"/>
    <col min="9218" max="9218" width="70" style="181" customWidth="1"/>
    <col min="9219" max="9219" width="25.7109375" style="181" customWidth="1"/>
    <col min="9220" max="9220" width="21" style="181" customWidth="1"/>
    <col min="9221" max="9221" width="45.5703125" style="181" customWidth="1"/>
    <col min="9222" max="9223" width="20.85546875" style="181" customWidth="1"/>
    <col min="9224" max="9224" width="17.5703125" style="181" customWidth="1"/>
    <col min="9225" max="9472" width="9.140625" style="181"/>
    <col min="9473" max="9473" width="7.7109375" style="181" customWidth="1"/>
    <col min="9474" max="9474" width="70" style="181" customWidth="1"/>
    <col min="9475" max="9475" width="25.7109375" style="181" customWidth="1"/>
    <col min="9476" max="9476" width="21" style="181" customWidth="1"/>
    <col min="9477" max="9477" width="45.5703125" style="181" customWidth="1"/>
    <col min="9478" max="9479" width="20.85546875" style="181" customWidth="1"/>
    <col min="9480" max="9480" width="17.5703125" style="181" customWidth="1"/>
    <col min="9481" max="9728" width="9.140625" style="181"/>
    <col min="9729" max="9729" width="7.7109375" style="181" customWidth="1"/>
    <col min="9730" max="9730" width="70" style="181" customWidth="1"/>
    <col min="9731" max="9731" width="25.7109375" style="181" customWidth="1"/>
    <col min="9732" max="9732" width="21" style="181" customWidth="1"/>
    <col min="9733" max="9733" width="45.5703125" style="181" customWidth="1"/>
    <col min="9734" max="9735" width="20.85546875" style="181" customWidth="1"/>
    <col min="9736" max="9736" width="17.5703125" style="181" customWidth="1"/>
    <col min="9737" max="9984" width="9.140625" style="181"/>
    <col min="9985" max="9985" width="7.7109375" style="181" customWidth="1"/>
    <col min="9986" max="9986" width="70" style="181" customWidth="1"/>
    <col min="9987" max="9987" width="25.7109375" style="181" customWidth="1"/>
    <col min="9988" max="9988" width="21" style="181" customWidth="1"/>
    <col min="9989" max="9989" width="45.5703125" style="181" customWidth="1"/>
    <col min="9990" max="9991" width="20.85546875" style="181" customWidth="1"/>
    <col min="9992" max="9992" width="17.5703125" style="181" customWidth="1"/>
    <col min="9993" max="10240" width="9.140625" style="181"/>
    <col min="10241" max="10241" width="7.7109375" style="181" customWidth="1"/>
    <col min="10242" max="10242" width="70" style="181" customWidth="1"/>
    <col min="10243" max="10243" width="25.7109375" style="181" customWidth="1"/>
    <col min="10244" max="10244" width="21" style="181" customWidth="1"/>
    <col min="10245" max="10245" width="45.5703125" style="181" customWidth="1"/>
    <col min="10246" max="10247" width="20.85546875" style="181" customWidth="1"/>
    <col min="10248" max="10248" width="17.5703125" style="181" customWidth="1"/>
    <col min="10249" max="10496" width="9.140625" style="181"/>
    <col min="10497" max="10497" width="7.7109375" style="181" customWidth="1"/>
    <col min="10498" max="10498" width="70" style="181" customWidth="1"/>
    <col min="10499" max="10499" width="25.7109375" style="181" customWidth="1"/>
    <col min="10500" max="10500" width="21" style="181" customWidth="1"/>
    <col min="10501" max="10501" width="45.5703125" style="181" customWidth="1"/>
    <col min="10502" max="10503" width="20.85546875" style="181" customWidth="1"/>
    <col min="10504" max="10504" width="17.5703125" style="181" customWidth="1"/>
    <col min="10505" max="10752" width="9.140625" style="181"/>
    <col min="10753" max="10753" width="7.7109375" style="181" customWidth="1"/>
    <col min="10754" max="10754" width="70" style="181" customWidth="1"/>
    <col min="10755" max="10755" width="25.7109375" style="181" customWidth="1"/>
    <col min="10756" max="10756" width="21" style="181" customWidth="1"/>
    <col min="10757" max="10757" width="45.5703125" style="181" customWidth="1"/>
    <col min="10758" max="10759" width="20.85546875" style="181" customWidth="1"/>
    <col min="10760" max="10760" width="17.5703125" style="181" customWidth="1"/>
    <col min="10761" max="11008" width="9.140625" style="181"/>
    <col min="11009" max="11009" width="7.7109375" style="181" customWidth="1"/>
    <col min="11010" max="11010" width="70" style="181" customWidth="1"/>
    <col min="11011" max="11011" width="25.7109375" style="181" customWidth="1"/>
    <col min="11012" max="11012" width="21" style="181" customWidth="1"/>
    <col min="11013" max="11013" width="45.5703125" style="181" customWidth="1"/>
    <col min="11014" max="11015" width="20.85546875" style="181" customWidth="1"/>
    <col min="11016" max="11016" width="17.5703125" style="181" customWidth="1"/>
    <col min="11017" max="11264" width="9.140625" style="181"/>
    <col min="11265" max="11265" width="7.7109375" style="181" customWidth="1"/>
    <col min="11266" max="11266" width="70" style="181" customWidth="1"/>
    <col min="11267" max="11267" width="25.7109375" style="181" customWidth="1"/>
    <col min="11268" max="11268" width="21" style="181" customWidth="1"/>
    <col min="11269" max="11269" width="45.5703125" style="181" customWidth="1"/>
    <col min="11270" max="11271" width="20.85546875" style="181" customWidth="1"/>
    <col min="11272" max="11272" width="17.5703125" style="181" customWidth="1"/>
    <col min="11273" max="11520" width="9.140625" style="181"/>
    <col min="11521" max="11521" width="7.7109375" style="181" customWidth="1"/>
    <col min="11522" max="11522" width="70" style="181" customWidth="1"/>
    <col min="11523" max="11523" width="25.7109375" style="181" customWidth="1"/>
    <col min="11524" max="11524" width="21" style="181" customWidth="1"/>
    <col min="11525" max="11525" width="45.5703125" style="181" customWidth="1"/>
    <col min="11526" max="11527" width="20.85546875" style="181" customWidth="1"/>
    <col min="11528" max="11528" width="17.5703125" style="181" customWidth="1"/>
    <col min="11529" max="11776" width="9.140625" style="181"/>
    <col min="11777" max="11777" width="7.7109375" style="181" customWidth="1"/>
    <col min="11778" max="11778" width="70" style="181" customWidth="1"/>
    <col min="11779" max="11779" width="25.7109375" style="181" customWidth="1"/>
    <col min="11780" max="11780" width="21" style="181" customWidth="1"/>
    <col min="11781" max="11781" width="45.5703125" style="181" customWidth="1"/>
    <col min="11782" max="11783" width="20.85546875" style="181" customWidth="1"/>
    <col min="11784" max="11784" width="17.5703125" style="181" customWidth="1"/>
    <col min="11785" max="12032" width="9.140625" style="181"/>
    <col min="12033" max="12033" width="7.7109375" style="181" customWidth="1"/>
    <col min="12034" max="12034" width="70" style="181" customWidth="1"/>
    <col min="12035" max="12035" width="25.7109375" style="181" customWidth="1"/>
    <col min="12036" max="12036" width="21" style="181" customWidth="1"/>
    <col min="12037" max="12037" width="45.5703125" style="181" customWidth="1"/>
    <col min="12038" max="12039" width="20.85546875" style="181" customWidth="1"/>
    <col min="12040" max="12040" width="17.5703125" style="181" customWidth="1"/>
    <col min="12041" max="12288" width="9.140625" style="181"/>
    <col min="12289" max="12289" width="7.7109375" style="181" customWidth="1"/>
    <col min="12290" max="12290" width="70" style="181" customWidth="1"/>
    <col min="12291" max="12291" width="25.7109375" style="181" customWidth="1"/>
    <col min="12292" max="12292" width="21" style="181" customWidth="1"/>
    <col min="12293" max="12293" width="45.5703125" style="181" customWidth="1"/>
    <col min="12294" max="12295" width="20.85546875" style="181" customWidth="1"/>
    <col min="12296" max="12296" width="17.5703125" style="181" customWidth="1"/>
    <col min="12297" max="12544" width="9.140625" style="181"/>
    <col min="12545" max="12545" width="7.7109375" style="181" customWidth="1"/>
    <col min="12546" max="12546" width="70" style="181" customWidth="1"/>
    <col min="12547" max="12547" width="25.7109375" style="181" customWidth="1"/>
    <col min="12548" max="12548" width="21" style="181" customWidth="1"/>
    <col min="12549" max="12549" width="45.5703125" style="181" customWidth="1"/>
    <col min="12550" max="12551" width="20.85546875" style="181" customWidth="1"/>
    <col min="12552" max="12552" width="17.5703125" style="181" customWidth="1"/>
    <col min="12553" max="12800" width="9.140625" style="181"/>
    <col min="12801" max="12801" width="7.7109375" style="181" customWidth="1"/>
    <col min="12802" max="12802" width="70" style="181" customWidth="1"/>
    <col min="12803" max="12803" width="25.7109375" style="181" customWidth="1"/>
    <col min="12804" max="12804" width="21" style="181" customWidth="1"/>
    <col min="12805" max="12805" width="45.5703125" style="181" customWidth="1"/>
    <col min="12806" max="12807" width="20.85546875" style="181" customWidth="1"/>
    <col min="12808" max="12808" width="17.5703125" style="181" customWidth="1"/>
    <col min="12809" max="13056" width="9.140625" style="181"/>
    <col min="13057" max="13057" width="7.7109375" style="181" customWidth="1"/>
    <col min="13058" max="13058" width="70" style="181" customWidth="1"/>
    <col min="13059" max="13059" width="25.7109375" style="181" customWidth="1"/>
    <col min="13060" max="13060" width="21" style="181" customWidth="1"/>
    <col min="13061" max="13061" width="45.5703125" style="181" customWidth="1"/>
    <col min="13062" max="13063" width="20.85546875" style="181" customWidth="1"/>
    <col min="13064" max="13064" width="17.5703125" style="181" customWidth="1"/>
    <col min="13065" max="13312" width="9.140625" style="181"/>
    <col min="13313" max="13313" width="7.7109375" style="181" customWidth="1"/>
    <col min="13314" max="13314" width="70" style="181" customWidth="1"/>
    <col min="13315" max="13315" width="25.7109375" style="181" customWidth="1"/>
    <col min="13316" max="13316" width="21" style="181" customWidth="1"/>
    <col min="13317" max="13317" width="45.5703125" style="181" customWidth="1"/>
    <col min="13318" max="13319" width="20.85546875" style="181" customWidth="1"/>
    <col min="13320" max="13320" width="17.5703125" style="181" customWidth="1"/>
    <col min="13321" max="13568" width="9.140625" style="181"/>
    <col min="13569" max="13569" width="7.7109375" style="181" customWidth="1"/>
    <col min="13570" max="13570" width="70" style="181" customWidth="1"/>
    <col min="13571" max="13571" width="25.7109375" style="181" customWidth="1"/>
    <col min="13572" max="13572" width="21" style="181" customWidth="1"/>
    <col min="13573" max="13573" width="45.5703125" style="181" customWidth="1"/>
    <col min="13574" max="13575" width="20.85546875" style="181" customWidth="1"/>
    <col min="13576" max="13576" width="17.5703125" style="181" customWidth="1"/>
    <col min="13577" max="13824" width="9.140625" style="181"/>
    <col min="13825" max="13825" width="7.7109375" style="181" customWidth="1"/>
    <col min="13826" max="13826" width="70" style="181" customWidth="1"/>
    <col min="13827" max="13827" width="25.7109375" style="181" customWidth="1"/>
    <col min="13828" max="13828" width="21" style="181" customWidth="1"/>
    <col min="13829" max="13829" width="45.5703125" style="181" customWidth="1"/>
    <col min="13830" max="13831" width="20.85546875" style="181" customWidth="1"/>
    <col min="13832" max="13832" width="17.5703125" style="181" customWidth="1"/>
    <col min="13833" max="14080" width="9.140625" style="181"/>
    <col min="14081" max="14081" width="7.7109375" style="181" customWidth="1"/>
    <col min="14082" max="14082" width="70" style="181" customWidth="1"/>
    <col min="14083" max="14083" width="25.7109375" style="181" customWidth="1"/>
    <col min="14084" max="14084" width="21" style="181" customWidth="1"/>
    <col min="14085" max="14085" width="45.5703125" style="181" customWidth="1"/>
    <col min="14086" max="14087" width="20.85546875" style="181" customWidth="1"/>
    <col min="14088" max="14088" width="17.5703125" style="181" customWidth="1"/>
    <col min="14089" max="14336" width="9.140625" style="181"/>
    <col min="14337" max="14337" width="7.7109375" style="181" customWidth="1"/>
    <col min="14338" max="14338" width="70" style="181" customWidth="1"/>
    <col min="14339" max="14339" width="25.7109375" style="181" customWidth="1"/>
    <col min="14340" max="14340" width="21" style="181" customWidth="1"/>
    <col min="14341" max="14341" width="45.5703125" style="181" customWidth="1"/>
    <col min="14342" max="14343" width="20.85546875" style="181" customWidth="1"/>
    <col min="14344" max="14344" width="17.5703125" style="181" customWidth="1"/>
    <col min="14345" max="14592" width="9.140625" style="181"/>
    <col min="14593" max="14593" width="7.7109375" style="181" customWidth="1"/>
    <col min="14594" max="14594" width="70" style="181" customWidth="1"/>
    <col min="14595" max="14595" width="25.7109375" style="181" customWidth="1"/>
    <col min="14596" max="14596" width="21" style="181" customWidth="1"/>
    <col min="14597" max="14597" width="45.5703125" style="181" customWidth="1"/>
    <col min="14598" max="14599" width="20.85546875" style="181" customWidth="1"/>
    <col min="14600" max="14600" width="17.5703125" style="181" customWidth="1"/>
    <col min="14601" max="14848" width="9.140625" style="181"/>
    <col min="14849" max="14849" width="7.7109375" style="181" customWidth="1"/>
    <col min="14850" max="14850" width="70" style="181" customWidth="1"/>
    <col min="14851" max="14851" width="25.7109375" style="181" customWidth="1"/>
    <col min="14852" max="14852" width="21" style="181" customWidth="1"/>
    <col min="14853" max="14853" width="45.5703125" style="181" customWidth="1"/>
    <col min="14854" max="14855" width="20.85546875" style="181" customWidth="1"/>
    <col min="14856" max="14856" width="17.5703125" style="181" customWidth="1"/>
    <col min="14857" max="15104" width="9.140625" style="181"/>
    <col min="15105" max="15105" width="7.7109375" style="181" customWidth="1"/>
    <col min="15106" max="15106" width="70" style="181" customWidth="1"/>
    <col min="15107" max="15107" width="25.7109375" style="181" customWidth="1"/>
    <col min="15108" max="15108" width="21" style="181" customWidth="1"/>
    <col min="15109" max="15109" width="45.5703125" style="181" customWidth="1"/>
    <col min="15110" max="15111" width="20.85546875" style="181" customWidth="1"/>
    <col min="15112" max="15112" width="17.5703125" style="181" customWidth="1"/>
    <col min="15113" max="15360" width="9.140625" style="181"/>
    <col min="15361" max="15361" width="7.7109375" style="181" customWidth="1"/>
    <col min="15362" max="15362" width="70" style="181" customWidth="1"/>
    <col min="15363" max="15363" width="25.7109375" style="181" customWidth="1"/>
    <col min="15364" max="15364" width="21" style="181" customWidth="1"/>
    <col min="15365" max="15365" width="45.5703125" style="181" customWidth="1"/>
    <col min="15366" max="15367" width="20.85546875" style="181" customWidth="1"/>
    <col min="15368" max="15368" width="17.5703125" style="181" customWidth="1"/>
    <col min="15369" max="15616" width="9.140625" style="181"/>
    <col min="15617" max="15617" width="7.7109375" style="181" customWidth="1"/>
    <col min="15618" max="15618" width="70" style="181" customWidth="1"/>
    <col min="15619" max="15619" width="25.7109375" style="181" customWidth="1"/>
    <col min="15620" max="15620" width="21" style="181" customWidth="1"/>
    <col min="15621" max="15621" width="45.5703125" style="181" customWidth="1"/>
    <col min="15622" max="15623" width="20.85546875" style="181" customWidth="1"/>
    <col min="15624" max="15624" width="17.5703125" style="181" customWidth="1"/>
    <col min="15625" max="15872" width="9.140625" style="181"/>
    <col min="15873" max="15873" width="7.7109375" style="181" customWidth="1"/>
    <col min="15874" max="15874" width="70" style="181" customWidth="1"/>
    <col min="15875" max="15875" width="25.7109375" style="181" customWidth="1"/>
    <col min="15876" max="15876" width="21" style="181" customWidth="1"/>
    <col min="15877" max="15877" width="45.5703125" style="181" customWidth="1"/>
    <col min="15878" max="15879" width="20.85546875" style="181" customWidth="1"/>
    <col min="15880" max="15880" width="17.5703125" style="181" customWidth="1"/>
    <col min="15881" max="16128" width="9.140625" style="181"/>
    <col min="16129" max="16129" width="7.7109375" style="181" customWidth="1"/>
    <col min="16130" max="16130" width="70" style="181" customWidth="1"/>
    <col min="16131" max="16131" width="25.7109375" style="181" customWidth="1"/>
    <col min="16132" max="16132" width="21" style="181" customWidth="1"/>
    <col min="16133" max="16133" width="45.5703125" style="181" customWidth="1"/>
    <col min="16134" max="16135" width="20.85546875" style="181" customWidth="1"/>
    <col min="16136" max="16136" width="17.5703125" style="181" customWidth="1"/>
    <col min="16137" max="16384" width="9.140625" style="181"/>
  </cols>
  <sheetData>
    <row r="1" spans="1:11" x14ac:dyDescent="0.3">
      <c r="E1" s="372" t="s">
        <v>535</v>
      </c>
    </row>
    <row r="3" spans="1:11" ht="19.5" customHeight="1" x14ac:dyDescent="0.3">
      <c r="A3" s="1198" t="s">
        <v>671</v>
      </c>
      <c r="B3" s="1232"/>
      <c r="C3" s="1232"/>
      <c r="D3" s="1232"/>
      <c r="E3" s="1232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470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9" spans="1:11" ht="18.75" customHeight="1" x14ac:dyDescent="0.3">
      <c r="A9" s="1233" t="s">
        <v>351</v>
      </c>
      <c r="B9" s="1233" t="s">
        <v>366</v>
      </c>
      <c r="C9" s="1233" t="s">
        <v>477</v>
      </c>
      <c r="D9" s="1233" t="s">
        <v>472</v>
      </c>
      <c r="E9" s="1233" t="s">
        <v>478</v>
      </c>
    </row>
    <row r="10" spans="1:11" x14ac:dyDescent="0.3">
      <c r="A10" s="1234"/>
      <c r="B10" s="1234"/>
      <c r="C10" s="1234"/>
      <c r="D10" s="1234"/>
      <c r="E10" s="1234"/>
    </row>
    <row r="11" spans="1:11" ht="18.75" customHeight="1" x14ac:dyDescent="0.3">
      <c r="A11" s="1235"/>
      <c r="B11" s="1235"/>
      <c r="C11" s="1235"/>
      <c r="D11" s="1235"/>
      <c r="E11" s="1235"/>
    </row>
    <row r="12" spans="1:11" x14ac:dyDescent="0.3">
      <c r="A12" s="324">
        <v>1</v>
      </c>
      <c r="B12" s="219">
        <v>2</v>
      </c>
      <c r="C12" s="219">
        <v>3</v>
      </c>
      <c r="D12" s="219">
        <v>4</v>
      </c>
      <c r="E12" s="188" t="s">
        <v>474</v>
      </c>
      <c r="F12" s="319" t="s">
        <v>371</v>
      </c>
      <c r="G12" s="319" t="s">
        <v>372</v>
      </c>
    </row>
    <row r="13" spans="1:11" s="184" customFormat="1" ht="37.5" customHeight="1" x14ac:dyDescent="0.3">
      <c r="A13" s="325"/>
      <c r="B13" s="700"/>
      <c r="C13" s="325" t="s">
        <v>374</v>
      </c>
      <c r="D13" s="325" t="s">
        <v>374</v>
      </c>
      <c r="E13" s="326">
        <v>1341655</v>
      </c>
      <c r="F13" s="319"/>
      <c r="G13" s="319">
        <f>E13-F13</f>
        <v>1341655</v>
      </c>
      <c r="H13" s="320"/>
    </row>
    <row r="14" spans="1:11" x14ac:dyDescent="0.3">
      <c r="A14" s="235"/>
      <c r="B14" s="225" t="s">
        <v>479</v>
      </c>
      <c r="C14" s="224"/>
      <c r="D14" s="224"/>
      <c r="E14" s="327"/>
    </row>
    <row r="15" spans="1:11" x14ac:dyDescent="0.3">
      <c r="A15" s="235"/>
      <c r="B15" s="225" t="s">
        <v>480</v>
      </c>
      <c r="C15" s="224">
        <f>E15/D15</f>
        <v>59183756.1875</v>
      </c>
      <c r="D15" s="328">
        <v>2.1999999999999999E-2</v>
      </c>
      <c r="E15" s="532">
        <f>E13*0.970475</f>
        <v>1302042.636125</v>
      </c>
      <c r="F15" s="319"/>
      <c r="G15" s="319"/>
    </row>
    <row r="16" spans="1:11" x14ac:dyDescent="0.3">
      <c r="A16" s="235"/>
      <c r="B16" s="225" t="s">
        <v>226</v>
      </c>
      <c r="C16" s="224"/>
      <c r="D16" s="328"/>
      <c r="E16" s="327"/>
    </row>
    <row r="17" spans="1:9" x14ac:dyDescent="0.3">
      <c r="A17" s="235"/>
      <c r="B17" s="225" t="s">
        <v>481</v>
      </c>
      <c r="C17" s="224"/>
      <c r="D17" s="328"/>
      <c r="E17" s="327"/>
    </row>
    <row r="18" spans="1:9" x14ac:dyDescent="0.3">
      <c r="A18" s="235"/>
      <c r="B18" s="225" t="s">
        <v>482</v>
      </c>
      <c r="C18" s="224">
        <f>E18/D18</f>
        <v>1800561.9943181837</v>
      </c>
      <c r="D18" s="328">
        <v>2.1999999999999999E-2</v>
      </c>
      <c r="E18" s="532">
        <f>E13-E15</f>
        <v>39612.363875000039</v>
      </c>
      <c r="F18" s="319"/>
      <c r="G18" s="319"/>
    </row>
    <row r="19" spans="1:9" x14ac:dyDescent="0.3">
      <c r="A19" s="235"/>
      <c r="B19" s="225" t="s">
        <v>226</v>
      </c>
      <c r="C19" s="224"/>
      <c r="D19" s="328"/>
      <c r="E19" s="327"/>
    </row>
    <row r="20" spans="1:9" x14ac:dyDescent="0.3">
      <c r="A20" s="235"/>
      <c r="B20" s="225" t="s">
        <v>481</v>
      </c>
      <c r="C20" s="224"/>
      <c r="D20" s="328"/>
      <c r="E20" s="327"/>
    </row>
    <row r="21" spans="1:9" x14ac:dyDescent="0.3">
      <c r="A21" s="235"/>
      <c r="B21" s="191"/>
      <c r="C21" s="224"/>
      <c r="D21" s="224"/>
      <c r="E21" s="327"/>
    </row>
    <row r="22" spans="1:9" x14ac:dyDescent="0.3">
      <c r="A22" s="235"/>
      <c r="B22" s="191"/>
      <c r="C22" s="224"/>
      <c r="D22" s="224"/>
      <c r="E22" s="327"/>
    </row>
    <row r="24" spans="1:9" s="267" customFormat="1" x14ac:dyDescent="0.25">
      <c r="A24" s="97" t="s">
        <v>541</v>
      </c>
      <c r="B24" s="84"/>
      <c r="C24" s="378"/>
      <c r="E24" s="604" t="s">
        <v>694</v>
      </c>
      <c r="F24" s="181"/>
      <c r="G24" s="84"/>
    </row>
    <row r="25" spans="1:9" s="267" customFormat="1" ht="15.75" x14ac:dyDescent="0.25">
      <c r="A25" s="181"/>
      <c r="B25" s="389"/>
      <c r="C25" s="391" t="s">
        <v>171</v>
      </c>
      <c r="E25" s="391" t="s">
        <v>172</v>
      </c>
      <c r="F25" s="181"/>
      <c r="G25" s="389"/>
    </row>
    <row r="26" spans="1:9" s="267" customFormat="1" ht="15.75" x14ac:dyDescent="0.25">
      <c r="A26" s="389"/>
      <c r="B26" s="82"/>
      <c r="C26" s="82"/>
      <c r="E26" s="82"/>
      <c r="F26" s="181"/>
      <c r="G26" s="82"/>
    </row>
    <row r="27" spans="1:9" s="267" customFormat="1" x14ac:dyDescent="0.25">
      <c r="A27" s="97" t="s">
        <v>173</v>
      </c>
      <c r="B27" s="84"/>
      <c r="C27" s="378"/>
      <c r="E27" s="714" t="s">
        <v>742</v>
      </c>
      <c r="F27" s="181"/>
      <c r="G27" s="84"/>
      <c r="I27" s="290"/>
    </row>
    <row r="28" spans="1:9" s="267" customFormat="1" ht="15.75" x14ac:dyDescent="0.25">
      <c r="A28" s="181"/>
      <c r="B28" s="389"/>
      <c r="C28" s="391" t="s">
        <v>171</v>
      </c>
      <c r="E28" s="391" t="s">
        <v>172</v>
      </c>
      <c r="F28" s="181"/>
      <c r="G28" s="389"/>
      <c r="I28" s="290"/>
    </row>
    <row r="29" spans="1:9" s="178" customFormat="1" x14ac:dyDescent="0.3">
      <c r="F29" s="311"/>
      <c r="G29" s="311"/>
      <c r="H29" s="320"/>
    </row>
    <row r="30" spans="1:9" s="178" customFormat="1" x14ac:dyDescent="0.3">
      <c r="F30" s="311"/>
      <c r="G30" s="311"/>
      <c r="H30" s="320"/>
    </row>
    <row r="31" spans="1:9" s="178" customFormat="1" x14ac:dyDescent="0.3">
      <c r="F31" s="311"/>
      <c r="G31" s="311"/>
      <c r="H31" s="320"/>
    </row>
    <row r="32" spans="1:9" s="178" customFormat="1" x14ac:dyDescent="0.3">
      <c r="F32" s="311"/>
      <c r="G32" s="311"/>
      <c r="H32" s="320"/>
    </row>
    <row r="33" spans="6:8" s="178" customFormat="1" x14ac:dyDescent="0.3">
      <c r="F33" s="311"/>
      <c r="G33" s="311"/>
      <c r="H33" s="320"/>
    </row>
    <row r="34" spans="6:8" s="178" customFormat="1" x14ac:dyDescent="0.3">
      <c r="F34" s="311"/>
      <c r="G34" s="311"/>
      <c r="H34" s="320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7">
    <mergeCell ref="A3:E3"/>
    <mergeCell ref="A9:A11"/>
    <mergeCell ref="B9:B11"/>
    <mergeCell ref="C9:C11"/>
    <mergeCell ref="D9:D11"/>
    <mergeCell ref="E9:E11"/>
    <mergeCell ref="A6:D6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31"/>
  <sheetViews>
    <sheetView view="pageBreakPreview" zoomScale="60" workbookViewId="0">
      <selection activeCell="I26" sqref="I26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48.5703125" style="331" customWidth="1"/>
    <col min="7" max="8" width="19.28515625" style="330" customWidth="1"/>
    <col min="9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48.5703125" style="331" customWidth="1"/>
    <col min="263" max="264" width="19.28515625" style="331" customWidth="1"/>
    <col min="265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48.5703125" style="331" customWidth="1"/>
    <col min="519" max="520" width="19.28515625" style="331" customWidth="1"/>
    <col min="521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48.5703125" style="331" customWidth="1"/>
    <col min="775" max="776" width="19.28515625" style="331" customWidth="1"/>
    <col min="777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48.5703125" style="331" customWidth="1"/>
    <col min="1031" max="1032" width="19.28515625" style="331" customWidth="1"/>
    <col min="1033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48.5703125" style="331" customWidth="1"/>
    <col min="1287" max="1288" width="19.28515625" style="331" customWidth="1"/>
    <col min="1289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48.5703125" style="331" customWidth="1"/>
    <col min="1543" max="1544" width="19.28515625" style="331" customWidth="1"/>
    <col min="1545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48.5703125" style="331" customWidth="1"/>
    <col min="1799" max="1800" width="19.28515625" style="331" customWidth="1"/>
    <col min="1801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48.5703125" style="331" customWidth="1"/>
    <col min="2055" max="2056" width="19.28515625" style="331" customWidth="1"/>
    <col min="2057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48.5703125" style="331" customWidth="1"/>
    <col min="2311" max="2312" width="19.28515625" style="331" customWidth="1"/>
    <col min="2313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48.5703125" style="331" customWidth="1"/>
    <col min="2567" max="2568" width="19.28515625" style="331" customWidth="1"/>
    <col min="2569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48.5703125" style="331" customWidth="1"/>
    <col min="2823" max="2824" width="19.28515625" style="331" customWidth="1"/>
    <col min="2825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48.5703125" style="331" customWidth="1"/>
    <col min="3079" max="3080" width="19.28515625" style="331" customWidth="1"/>
    <col min="3081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48.5703125" style="331" customWidth="1"/>
    <col min="3335" max="3336" width="19.28515625" style="331" customWidth="1"/>
    <col min="3337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48.5703125" style="331" customWidth="1"/>
    <col min="3591" max="3592" width="19.28515625" style="331" customWidth="1"/>
    <col min="3593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48.5703125" style="331" customWidth="1"/>
    <col min="3847" max="3848" width="19.28515625" style="331" customWidth="1"/>
    <col min="3849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48.5703125" style="331" customWidth="1"/>
    <col min="4103" max="4104" width="19.28515625" style="331" customWidth="1"/>
    <col min="4105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48.5703125" style="331" customWidth="1"/>
    <col min="4359" max="4360" width="19.28515625" style="331" customWidth="1"/>
    <col min="4361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48.5703125" style="331" customWidth="1"/>
    <col min="4615" max="4616" width="19.28515625" style="331" customWidth="1"/>
    <col min="4617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48.5703125" style="331" customWidth="1"/>
    <col min="4871" max="4872" width="19.28515625" style="331" customWidth="1"/>
    <col min="4873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48.5703125" style="331" customWidth="1"/>
    <col min="5127" max="5128" width="19.28515625" style="331" customWidth="1"/>
    <col min="5129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48.5703125" style="331" customWidth="1"/>
    <col min="5383" max="5384" width="19.28515625" style="331" customWidth="1"/>
    <col min="5385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48.5703125" style="331" customWidth="1"/>
    <col min="5639" max="5640" width="19.28515625" style="331" customWidth="1"/>
    <col min="5641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48.5703125" style="331" customWidth="1"/>
    <col min="5895" max="5896" width="19.28515625" style="331" customWidth="1"/>
    <col min="5897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48.5703125" style="331" customWidth="1"/>
    <col min="6151" max="6152" width="19.28515625" style="331" customWidth="1"/>
    <col min="6153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48.5703125" style="331" customWidth="1"/>
    <col min="6407" max="6408" width="19.28515625" style="331" customWidth="1"/>
    <col min="6409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48.5703125" style="331" customWidth="1"/>
    <col min="6663" max="6664" width="19.28515625" style="331" customWidth="1"/>
    <col min="6665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48.5703125" style="331" customWidth="1"/>
    <col min="6919" max="6920" width="19.28515625" style="331" customWidth="1"/>
    <col min="6921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48.5703125" style="331" customWidth="1"/>
    <col min="7175" max="7176" width="19.28515625" style="331" customWidth="1"/>
    <col min="7177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48.5703125" style="331" customWidth="1"/>
    <col min="7431" max="7432" width="19.28515625" style="331" customWidth="1"/>
    <col min="7433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48.5703125" style="331" customWidth="1"/>
    <col min="7687" max="7688" width="19.28515625" style="331" customWidth="1"/>
    <col min="7689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48.5703125" style="331" customWidth="1"/>
    <col min="7943" max="7944" width="19.28515625" style="331" customWidth="1"/>
    <col min="7945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48.5703125" style="331" customWidth="1"/>
    <col min="8199" max="8200" width="19.28515625" style="331" customWidth="1"/>
    <col min="8201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48.5703125" style="331" customWidth="1"/>
    <col min="8455" max="8456" width="19.28515625" style="331" customWidth="1"/>
    <col min="8457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48.5703125" style="331" customWidth="1"/>
    <col min="8711" max="8712" width="19.28515625" style="331" customWidth="1"/>
    <col min="8713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48.5703125" style="331" customWidth="1"/>
    <col min="8967" max="8968" width="19.28515625" style="331" customWidth="1"/>
    <col min="8969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48.5703125" style="331" customWidth="1"/>
    <col min="9223" max="9224" width="19.28515625" style="331" customWidth="1"/>
    <col min="9225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48.5703125" style="331" customWidth="1"/>
    <col min="9479" max="9480" width="19.28515625" style="331" customWidth="1"/>
    <col min="9481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48.5703125" style="331" customWidth="1"/>
    <col min="9735" max="9736" width="19.28515625" style="331" customWidth="1"/>
    <col min="9737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48.5703125" style="331" customWidth="1"/>
    <col min="9991" max="9992" width="19.28515625" style="331" customWidth="1"/>
    <col min="9993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48.5703125" style="331" customWidth="1"/>
    <col min="10247" max="10248" width="19.28515625" style="331" customWidth="1"/>
    <col min="10249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48.5703125" style="331" customWidth="1"/>
    <col min="10503" max="10504" width="19.28515625" style="331" customWidth="1"/>
    <col min="10505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48.5703125" style="331" customWidth="1"/>
    <col min="10759" max="10760" width="19.28515625" style="331" customWidth="1"/>
    <col min="10761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48.5703125" style="331" customWidth="1"/>
    <col min="11015" max="11016" width="19.28515625" style="331" customWidth="1"/>
    <col min="11017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48.5703125" style="331" customWidth="1"/>
    <col min="11271" max="11272" width="19.28515625" style="331" customWidth="1"/>
    <col min="11273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48.5703125" style="331" customWidth="1"/>
    <col min="11527" max="11528" width="19.28515625" style="331" customWidth="1"/>
    <col min="11529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48.5703125" style="331" customWidth="1"/>
    <col min="11783" max="11784" width="19.28515625" style="331" customWidth="1"/>
    <col min="11785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48.5703125" style="331" customWidth="1"/>
    <col min="12039" max="12040" width="19.28515625" style="331" customWidth="1"/>
    <col min="12041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48.5703125" style="331" customWidth="1"/>
    <col min="12295" max="12296" width="19.28515625" style="331" customWidth="1"/>
    <col min="12297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48.5703125" style="331" customWidth="1"/>
    <col min="12551" max="12552" width="19.28515625" style="331" customWidth="1"/>
    <col min="12553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48.5703125" style="331" customWidth="1"/>
    <col min="12807" max="12808" width="19.28515625" style="331" customWidth="1"/>
    <col min="12809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48.5703125" style="331" customWidth="1"/>
    <col min="13063" max="13064" width="19.28515625" style="331" customWidth="1"/>
    <col min="13065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48.5703125" style="331" customWidth="1"/>
    <col min="13319" max="13320" width="19.28515625" style="331" customWidth="1"/>
    <col min="13321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48.5703125" style="331" customWidth="1"/>
    <col min="13575" max="13576" width="19.28515625" style="331" customWidth="1"/>
    <col min="13577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48.5703125" style="331" customWidth="1"/>
    <col min="13831" max="13832" width="19.28515625" style="331" customWidth="1"/>
    <col min="13833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48.5703125" style="331" customWidth="1"/>
    <col min="14087" max="14088" width="19.28515625" style="331" customWidth="1"/>
    <col min="14089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48.5703125" style="331" customWidth="1"/>
    <col min="14343" max="14344" width="19.28515625" style="331" customWidth="1"/>
    <col min="14345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48.5703125" style="331" customWidth="1"/>
    <col min="14599" max="14600" width="19.28515625" style="331" customWidth="1"/>
    <col min="14601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48.5703125" style="331" customWidth="1"/>
    <col min="14855" max="14856" width="19.28515625" style="331" customWidth="1"/>
    <col min="14857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48.5703125" style="331" customWidth="1"/>
    <col min="15111" max="15112" width="19.28515625" style="331" customWidth="1"/>
    <col min="15113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48.5703125" style="331" customWidth="1"/>
    <col min="15367" max="15368" width="19.28515625" style="331" customWidth="1"/>
    <col min="15369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48.5703125" style="331" customWidth="1"/>
    <col min="15623" max="15624" width="19.28515625" style="331" customWidth="1"/>
    <col min="15625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48.5703125" style="331" customWidth="1"/>
    <col min="15879" max="15880" width="19.28515625" style="331" customWidth="1"/>
    <col min="15881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48.5703125" style="331" customWidth="1"/>
    <col min="16135" max="16136" width="19.28515625" style="331" customWidth="1"/>
    <col min="16137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536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672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483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>
        <v>3</v>
      </c>
      <c r="D10" s="334">
        <v>4</v>
      </c>
      <c r="E10" s="334">
        <v>5</v>
      </c>
      <c r="F10" s="334">
        <v>6</v>
      </c>
      <c r="G10" s="540" t="s">
        <v>371</v>
      </c>
      <c r="H10" s="540" t="s">
        <v>372</v>
      </c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</row>
    <row r="12" spans="1:11" s="342" customFormat="1" ht="26.45" customHeight="1" x14ac:dyDescent="0.3">
      <c r="A12" s="337">
        <v>1</v>
      </c>
      <c r="B12" s="338" t="s">
        <v>487</v>
      </c>
      <c r="C12" s="339"/>
      <c r="D12" s="533"/>
      <c r="E12" s="533"/>
      <c r="F12" s="533">
        <v>0</v>
      </c>
      <c r="G12" s="534"/>
      <c r="H12" s="535">
        <f>F12-G12</f>
        <v>0</v>
      </c>
    </row>
    <row r="13" spans="1:11" s="345" customFormat="1" ht="22.15" customHeight="1" x14ac:dyDescent="0.3">
      <c r="A13" s="344">
        <v>2</v>
      </c>
      <c r="B13" s="201"/>
      <c r="C13" s="343"/>
      <c r="D13" s="533"/>
      <c r="E13" s="533"/>
      <c r="F13" s="533">
        <f>SUM(F14:F14)</f>
        <v>0</v>
      </c>
      <c r="G13" s="534"/>
      <c r="H13" s="534"/>
    </row>
    <row r="14" spans="1:11" s="345" customFormat="1" ht="24" customHeight="1" x14ac:dyDescent="0.3">
      <c r="A14" s="347"/>
      <c r="B14" s="346" t="s">
        <v>491</v>
      </c>
      <c r="C14" s="343"/>
      <c r="D14" s="533"/>
      <c r="E14" s="533"/>
      <c r="F14" s="536"/>
      <c r="G14" s="535"/>
      <c r="H14" s="535">
        <f>F14-G14</f>
        <v>0</v>
      </c>
    </row>
    <row r="15" spans="1:11" s="345" customFormat="1" ht="18" customHeight="1" x14ac:dyDescent="0.3">
      <c r="A15" s="347"/>
      <c r="B15" s="350"/>
      <c r="C15" s="343"/>
      <c r="D15" s="533"/>
      <c r="E15" s="533"/>
      <c r="F15" s="537"/>
      <c r="G15" s="534"/>
      <c r="H15" s="534"/>
    </row>
    <row r="16" spans="1:11" s="342" customFormat="1" x14ac:dyDescent="0.3">
      <c r="A16" s="351"/>
      <c r="B16" s="352" t="s">
        <v>364</v>
      </c>
      <c r="C16" s="353" t="s">
        <v>374</v>
      </c>
      <c r="D16" s="538" t="s">
        <v>374</v>
      </c>
      <c r="E16" s="538" t="s">
        <v>374</v>
      </c>
      <c r="F16" s="539">
        <f>SUM(F12:F13)</f>
        <v>0</v>
      </c>
      <c r="G16" s="534">
        <f>SUM(G12:G15)</f>
        <v>0</v>
      </c>
      <c r="H16" s="534">
        <f>SUM(H12:H15)</f>
        <v>0</v>
      </c>
    </row>
    <row r="17" spans="1:9" s="342" customFormat="1" x14ac:dyDescent="0.3">
      <c r="A17" s="1206" t="s">
        <v>551</v>
      </c>
      <c r="B17" s="1207"/>
      <c r="C17" s="1207"/>
      <c r="D17" s="1207"/>
      <c r="E17" s="1207"/>
      <c r="F17" s="1208"/>
      <c r="G17" s="359"/>
      <c r="H17" s="359"/>
    </row>
    <row r="18" spans="1:9" s="342" customFormat="1" x14ac:dyDescent="0.3">
      <c r="A18" s="337">
        <v>1</v>
      </c>
      <c r="B18" s="338" t="s">
        <v>487</v>
      </c>
      <c r="C18" s="339"/>
      <c r="D18" s="533"/>
      <c r="E18" s="533"/>
      <c r="F18" s="533">
        <v>0</v>
      </c>
      <c r="G18" s="534"/>
      <c r="H18" s="535">
        <f>F18-G18</f>
        <v>0</v>
      </c>
    </row>
    <row r="19" spans="1:9" s="82" customFormat="1" ht="23.25" customHeight="1" x14ac:dyDescent="0.3">
      <c r="A19" s="344">
        <v>2</v>
      </c>
      <c r="B19" s="348" t="s">
        <v>488</v>
      </c>
      <c r="C19" s="343"/>
      <c r="D19" s="533"/>
      <c r="E19" s="533"/>
      <c r="F19" s="533">
        <f>SUM(F20:F20)</f>
        <v>0</v>
      </c>
      <c r="G19" s="534"/>
      <c r="H19" s="534"/>
    </row>
    <row r="20" spans="1:9" s="82" customFormat="1" x14ac:dyDescent="0.3">
      <c r="A20" s="347"/>
      <c r="B20" s="346" t="s">
        <v>491</v>
      </c>
      <c r="C20" s="343"/>
      <c r="D20" s="533"/>
      <c r="E20" s="533"/>
      <c r="F20" s="536"/>
      <c r="G20" s="535"/>
      <c r="H20" s="535">
        <f>F20-G20</f>
        <v>0</v>
      </c>
    </row>
    <row r="21" spans="1:9" s="82" customFormat="1" x14ac:dyDescent="0.3">
      <c r="A21" s="347"/>
      <c r="B21" s="350"/>
      <c r="C21" s="343"/>
      <c r="D21" s="533"/>
      <c r="E21" s="533"/>
      <c r="F21" s="537"/>
      <c r="G21" s="534"/>
      <c r="H21" s="534"/>
    </row>
    <row r="22" spans="1:9" s="82" customFormat="1" x14ac:dyDescent="0.3">
      <c r="A22" s="351"/>
      <c r="B22" s="352" t="s">
        <v>364</v>
      </c>
      <c r="C22" s="353" t="s">
        <v>374</v>
      </c>
      <c r="D22" s="538" t="s">
        <v>374</v>
      </c>
      <c r="E22" s="538" t="s">
        <v>374</v>
      </c>
      <c r="F22" s="539">
        <f>SUM(F18:F19)</f>
        <v>0</v>
      </c>
      <c r="G22" s="534">
        <f>SUM(G18:G21)</f>
        <v>0</v>
      </c>
      <c r="H22" s="534">
        <f>SUM(H18:H21)</f>
        <v>0</v>
      </c>
    </row>
    <row r="23" spans="1:9" s="82" customFormat="1" x14ac:dyDescent="0.3">
      <c r="A23" s="355"/>
      <c r="B23" s="356"/>
      <c r="C23" s="357"/>
      <c r="D23" s="357"/>
      <c r="E23" s="357"/>
      <c r="F23" s="358"/>
      <c r="G23" s="359"/>
      <c r="H23" s="359"/>
    </row>
    <row r="24" spans="1:9" s="267" customFormat="1" x14ac:dyDescent="0.25">
      <c r="A24" s="97" t="s">
        <v>541</v>
      </c>
      <c r="B24" s="84"/>
      <c r="D24" s="378"/>
      <c r="F24" s="604" t="s">
        <v>694</v>
      </c>
      <c r="G24" s="84"/>
    </row>
    <row r="25" spans="1:9" s="267" customFormat="1" ht="15.75" x14ac:dyDescent="0.25">
      <c r="A25" s="181"/>
      <c r="B25" s="389"/>
      <c r="D25" s="391" t="s">
        <v>171</v>
      </c>
      <c r="F25" s="391" t="s">
        <v>172</v>
      </c>
      <c r="G25" s="389"/>
    </row>
    <row r="26" spans="1:9" s="267" customFormat="1" ht="15.75" x14ac:dyDescent="0.25">
      <c r="A26" s="389"/>
      <c r="B26" s="82"/>
      <c r="D26" s="82"/>
      <c r="F26" s="82"/>
      <c r="G26" s="82"/>
    </row>
    <row r="27" spans="1:9" s="267" customFormat="1" x14ac:dyDescent="0.25">
      <c r="A27" s="97" t="s">
        <v>173</v>
      </c>
      <c r="B27" s="84"/>
      <c r="D27" s="378"/>
      <c r="F27" s="714" t="s">
        <v>742</v>
      </c>
      <c r="G27" s="84"/>
      <c r="I27" s="290"/>
    </row>
    <row r="28" spans="1:9" s="267" customFormat="1" ht="15.75" x14ac:dyDescent="0.25">
      <c r="A28" s="181"/>
      <c r="B28" s="389"/>
      <c r="D28" s="391" t="s">
        <v>171</v>
      </c>
      <c r="F28" s="391" t="s">
        <v>172</v>
      </c>
      <c r="G28" s="389"/>
      <c r="I28" s="290"/>
    </row>
    <row r="29" spans="1:9" x14ac:dyDescent="0.3">
      <c r="A29" s="360"/>
      <c r="B29" s="329"/>
      <c r="C29" s="329"/>
      <c r="D29" s="329"/>
      <c r="E29" s="329"/>
      <c r="F29" s="360"/>
    </row>
    <row r="30" spans="1:9" x14ac:dyDescent="0.3">
      <c r="A30" s="360"/>
      <c r="B30" s="329"/>
      <c r="C30" s="329"/>
      <c r="D30" s="329"/>
      <c r="E30" s="329"/>
      <c r="F30" s="360"/>
    </row>
    <row r="31" spans="1:9" ht="21" x14ac:dyDescent="0.35">
      <c r="A31"/>
      <c r="B31" s="362"/>
      <c r="C31" s="362"/>
      <c r="D31" s="362"/>
      <c r="E31" s="362"/>
      <c r="F31" s="362"/>
      <c r="G31" s="363"/>
      <c r="H31" s="363"/>
    </row>
  </sheetData>
  <mergeCells count="4">
    <mergeCell ref="A11:F11"/>
    <mergeCell ref="A17:F17"/>
    <mergeCell ref="A3:F3"/>
    <mergeCell ref="A6:D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8"/>
  <sheetViews>
    <sheetView view="pageBreakPreview" zoomScale="70" zoomScaleNormal="85" zoomScaleSheetLayoutView="70" workbookViewId="0">
      <selection activeCell="I26" sqref="I26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41.85546875" style="331" customWidth="1"/>
    <col min="7" max="8" width="19.28515625" style="330" customWidth="1"/>
    <col min="9" max="9" width="12.5703125" style="364" customWidth="1"/>
    <col min="10" max="10" width="10.7109375" style="331" customWidth="1"/>
    <col min="11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41.85546875" style="331" customWidth="1"/>
    <col min="263" max="264" width="19.28515625" style="331" customWidth="1"/>
    <col min="265" max="265" width="12.5703125" style="331" customWidth="1"/>
    <col min="266" max="266" width="10.7109375" style="331" customWidth="1"/>
    <col min="267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41.85546875" style="331" customWidth="1"/>
    <col min="519" max="520" width="19.28515625" style="331" customWidth="1"/>
    <col min="521" max="521" width="12.5703125" style="331" customWidth="1"/>
    <col min="522" max="522" width="10.7109375" style="331" customWidth="1"/>
    <col min="523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41.85546875" style="331" customWidth="1"/>
    <col min="775" max="776" width="19.28515625" style="331" customWidth="1"/>
    <col min="777" max="777" width="12.5703125" style="331" customWidth="1"/>
    <col min="778" max="778" width="10.7109375" style="331" customWidth="1"/>
    <col min="779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41.85546875" style="331" customWidth="1"/>
    <col min="1031" max="1032" width="19.28515625" style="331" customWidth="1"/>
    <col min="1033" max="1033" width="12.5703125" style="331" customWidth="1"/>
    <col min="1034" max="1034" width="10.7109375" style="331" customWidth="1"/>
    <col min="1035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41.85546875" style="331" customWidth="1"/>
    <col min="1287" max="1288" width="19.28515625" style="331" customWidth="1"/>
    <col min="1289" max="1289" width="12.5703125" style="331" customWidth="1"/>
    <col min="1290" max="1290" width="10.7109375" style="331" customWidth="1"/>
    <col min="1291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41.85546875" style="331" customWidth="1"/>
    <col min="1543" max="1544" width="19.28515625" style="331" customWidth="1"/>
    <col min="1545" max="1545" width="12.5703125" style="331" customWidth="1"/>
    <col min="1546" max="1546" width="10.7109375" style="331" customWidth="1"/>
    <col min="1547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41.85546875" style="331" customWidth="1"/>
    <col min="1799" max="1800" width="19.28515625" style="331" customWidth="1"/>
    <col min="1801" max="1801" width="12.5703125" style="331" customWidth="1"/>
    <col min="1802" max="1802" width="10.7109375" style="331" customWidth="1"/>
    <col min="1803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41.85546875" style="331" customWidth="1"/>
    <col min="2055" max="2056" width="19.28515625" style="331" customWidth="1"/>
    <col min="2057" max="2057" width="12.5703125" style="331" customWidth="1"/>
    <col min="2058" max="2058" width="10.7109375" style="331" customWidth="1"/>
    <col min="2059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41.85546875" style="331" customWidth="1"/>
    <col min="2311" max="2312" width="19.28515625" style="331" customWidth="1"/>
    <col min="2313" max="2313" width="12.5703125" style="331" customWidth="1"/>
    <col min="2314" max="2314" width="10.7109375" style="331" customWidth="1"/>
    <col min="2315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41.85546875" style="331" customWidth="1"/>
    <col min="2567" max="2568" width="19.28515625" style="331" customWidth="1"/>
    <col min="2569" max="2569" width="12.5703125" style="331" customWidth="1"/>
    <col min="2570" max="2570" width="10.7109375" style="331" customWidth="1"/>
    <col min="2571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41.85546875" style="331" customWidth="1"/>
    <col min="2823" max="2824" width="19.28515625" style="331" customWidth="1"/>
    <col min="2825" max="2825" width="12.5703125" style="331" customWidth="1"/>
    <col min="2826" max="2826" width="10.7109375" style="331" customWidth="1"/>
    <col min="2827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41.85546875" style="331" customWidth="1"/>
    <col min="3079" max="3080" width="19.28515625" style="331" customWidth="1"/>
    <col min="3081" max="3081" width="12.5703125" style="331" customWidth="1"/>
    <col min="3082" max="3082" width="10.7109375" style="331" customWidth="1"/>
    <col min="3083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41.85546875" style="331" customWidth="1"/>
    <col min="3335" max="3336" width="19.28515625" style="331" customWidth="1"/>
    <col min="3337" max="3337" width="12.5703125" style="331" customWidth="1"/>
    <col min="3338" max="3338" width="10.7109375" style="331" customWidth="1"/>
    <col min="3339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41.85546875" style="331" customWidth="1"/>
    <col min="3591" max="3592" width="19.28515625" style="331" customWidth="1"/>
    <col min="3593" max="3593" width="12.5703125" style="331" customWidth="1"/>
    <col min="3594" max="3594" width="10.7109375" style="331" customWidth="1"/>
    <col min="3595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41.85546875" style="331" customWidth="1"/>
    <col min="3847" max="3848" width="19.28515625" style="331" customWidth="1"/>
    <col min="3849" max="3849" width="12.5703125" style="331" customWidth="1"/>
    <col min="3850" max="3850" width="10.7109375" style="331" customWidth="1"/>
    <col min="3851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41.85546875" style="331" customWidth="1"/>
    <col min="4103" max="4104" width="19.28515625" style="331" customWidth="1"/>
    <col min="4105" max="4105" width="12.5703125" style="331" customWidth="1"/>
    <col min="4106" max="4106" width="10.7109375" style="331" customWidth="1"/>
    <col min="4107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41.85546875" style="331" customWidth="1"/>
    <col min="4359" max="4360" width="19.28515625" style="331" customWidth="1"/>
    <col min="4361" max="4361" width="12.5703125" style="331" customWidth="1"/>
    <col min="4362" max="4362" width="10.7109375" style="331" customWidth="1"/>
    <col min="4363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41.85546875" style="331" customWidth="1"/>
    <col min="4615" max="4616" width="19.28515625" style="331" customWidth="1"/>
    <col min="4617" max="4617" width="12.5703125" style="331" customWidth="1"/>
    <col min="4618" max="4618" width="10.7109375" style="331" customWidth="1"/>
    <col min="4619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41.85546875" style="331" customWidth="1"/>
    <col min="4871" max="4872" width="19.28515625" style="331" customWidth="1"/>
    <col min="4873" max="4873" width="12.5703125" style="331" customWidth="1"/>
    <col min="4874" max="4874" width="10.7109375" style="331" customWidth="1"/>
    <col min="4875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41.85546875" style="331" customWidth="1"/>
    <col min="5127" max="5128" width="19.28515625" style="331" customWidth="1"/>
    <col min="5129" max="5129" width="12.5703125" style="331" customWidth="1"/>
    <col min="5130" max="5130" width="10.7109375" style="331" customWidth="1"/>
    <col min="5131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41.85546875" style="331" customWidth="1"/>
    <col min="5383" max="5384" width="19.28515625" style="331" customWidth="1"/>
    <col min="5385" max="5385" width="12.5703125" style="331" customWidth="1"/>
    <col min="5386" max="5386" width="10.7109375" style="331" customWidth="1"/>
    <col min="5387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41.85546875" style="331" customWidth="1"/>
    <col min="5639" max="5640" width="19.28515625" style="331" customWidth="1"/>
    <col min="5641" max="5641" width="12.5703125" style="331" customWidth="1"/>
    <col min="5642" max="5642" width="10.7109375" style="331" customWidth="1"/>
    <col min="5643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41.85546875" style="331" customWidth="1"/>
    <col min="5895" max="5896" width="19.28515625" style="331" customWidth="1"/>
    <col min="5897" max="5897" width="12.5703125" style="331" customWidth="1"/>
    <col min="5898" max="5898" width="10.7109375" style="331" customWidth="1"/>
    <col min="5899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41.85546875" style="331" customWidth="1"/>
    <col min="6151" max="6152" width="19.28515625" style="331" customWidth="1"/>
    <col min="6153" max="6153" width="12.5703125" style="331" customWidth="1"/>
    <col min="6154" max="6154" width="10.7109375" style="331" customWidth="1"/>
    <col min="6155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41.85546875" style="331" customWidth="1"/>
    <col min="6407" max="6408" width="19.28515625" style="331" customWidth="1"/>
    <col min="6409" max="6409" width="12.5703125" style="331" customWidth="1"/>
    <col min="6410" max="6410" width="10.7109375" style="331" customWidth="1"/>
    <col min="6411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41.85546875" style="331" customWidth="1"/>
    <col min="6663" max="6664" width="19.28515625" style="331" customWidth="1"/>
    <col min="6665" max="6665" width="12.5703125" style="331" customWidth="1"/>
    <col min="6666" max="6666" width="10.7109375" style="331" customWidth="1"/>
    <col min="6667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41.85546875" style="331" customWidth="1"/>
    <col min="6919" max="6920" width="19.28515625" style="331" customWidth="1"/>
    <col min="6921" max="6921" width="12.5703125" style="331" customWidth="1"/>
    <col min="6922" max="6922" width="10.7109375" style="331" customWidth="1"/>
    <col min="6923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41.85546875" style="331" customWidth="1"/>
    <col min="7175" max="7176" width="19.28515625" style="331" customWidth="1"/>
    <col min="7177" max="7177" width="12.5703125" style="331" customWidth="1"/>
    <col min="7178" max="7178" width="10.7109375" style="331" customWidth="1"/>
    <col min="7179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41.85546875" style="331" customWidth="1"/>
    <col min="7431" max="7432" width="19.28515625" style="331" customWidth="1"/>
    <col min="7433" max="7433" width="12.5703125" style="331" customWidth="1"/>
    <col min="7434" max="7434" width="10.7109375" style="331" customWidth="1"/>
    <col min="7435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41.85546875" style="331" customWidth="1"/>
    <col min="7687" max="7688" width="19.28515625" style="331" customWidth="1"/>
    <col min="7689" max="7689" width="12.5703125" style="331" customWidth="1"/>
    <col min="7690" max="7690" width="10.7109375" style="331" customWidth="1"/>
    <col min="7691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41.85546875" style="331" customWidth="1"/>
    <col min="7943" max="7944" width="19.28515625" style="331" customWidth="1"/>
    <col min="7945" max="7945" width="12.5703125" style="331" customWidth="1"/>
    <col min="7946" max="7946" width="10.7109375" style="331" customWidth="1"/>
    <col min="7947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41.85546875" style="331" customWidth="1"/>
    <col min="8199" max="8200" width="19.28515625" style="331" customWidth="1"/>
    <col min="8201" max="8201" width="12.5703125" style="331" customWidth="1"/>
    <col min="8202" max="8202" width="10.7109375" style="331" customWidth="1"/>
    <col min="8203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41.85546875" style="331" customWidth="1"/>
    <col min="8455" max="8456" width="19.28515625" style="331" customWidth="1"/>
    <col min="8457" max="8457" width="12.5703125" style="331" customWidth="1"/>
    <col min="8458" max="8458" width="10.7109375" style="331" customWidth="1"/>
    <col min="8459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41.85546875" style="331" customWidth="1"/>
    <col min="8711" max="8712" width="19.28515625" style="331" customWidth="1"/>
    <col min="8713" max="8713" width="12.5703125" style="331" customWidth="1"/>
    <col min="8714" max="8714" width="10.7109375" style="331" customWidth="1"/>
    <col min="8715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41.85546875" style="331" customWidth="1"/>
    <col min="8967" max="8968" width="19.28515625" style="331" customWidth="1"/>
    <col min="8969" max="8969" width="12.5703125" style="331" customWidth="1"/>
    <col min="8970" max="8970" width="10.7109375" style="331" customWidth="1"/>
    <col min="8971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41.85546875" style="331" customWidth="1"/>
    <col min="9223" max="9224" width="19.28515625" style="331" customWidth="1"/>
    <col min="9225" max="9225" width="12.5703125" style="331" customWidth="1"/>
    <col min="9226" max="9226" width="10.7109375" style="331" customWidth="1"/>
    <col min="9227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41.85546875" style="331" customWidth="1"/>
    <col min="9479" max="9480" width="19.28515625" style="331" customWidth="1"/>
    <col min="9481" max="9481" width="12.5703125" style="331" customWidth="1"/>
    <col min="9482" max="9482" width="10.7109375" style="331" customWidth="1"/>
    <col min="9483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41.85546875" style="331" customWidth="1"/>
    <col min="9735" max="9736" width="19.28515625" style="331" customWidth="1"/>
    <col min="9737" max="9737" width="12.5703125" style="331" customWidth="1"/>
    <col min="9738" max="9738" width="10.7109375" style="331" customWidth="1"/>
    <col min="9739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41.85546875" style="331" customWidth="1"/>
    <col min="9991" max="9992" width="19.28515625" style="331" customWidth="1"/>
    <col min="9993" max="9993" width="12.5703125" style="331" customWidth="1"/>
    <col min="9994" max="9994" width="10.7109375" style="331" customWidth="1"/>
    <col min="9995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41.85546875" style="331" customWidth="1"/>
    <col min="10247" max="10248" width="19.28515625" style="331" customWidth="1"/>
    <col min="10249" max="10249" width="12.5703125" style="331" customWidth="1"/>
    <col min="10250" max="10250" width="10.7109375" style="331" customWidth="1"/>
    <col min="10251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41.85546875" style="331" customWidth="1"/>
    <col min="10503" max="10504" width="19.28515625" style="331" customWidth="1"/>
    <col min="10505" max="10505" width="12.5703125" style="331" customWidth="1"/>
    <col min="10506" max="10506" width="10.7109375" style="331" customWidth="1"/>
    <col min="10507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41.85546875" style="331" customWidth="1"/>
    <col min="10759" max="10760" width="19.28515625" style="331" customWidth="1"/>
    <col min="10761" max="10761" width="12.5703125" style="331" customWidth="1"/>
    <col min="10762" max="10762" width="10.7109375" style="331" customWidth="1"/>
    <col min="10763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41.85546875" style="331" customWidth="1"/>
    <col min="11015" max="11016" width="19.28515625" style="331" customWidth="1"/>
    <col min="11017" max="11017" width="12.5703125" style="331" customWidth="1"/>
    <col min="11018" max="11018" width="10.7109375" style="331" customWidth="1"/>
    <col min="11019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41.85546875" style="331" customWidth="1"/>
    <col min="11271" max="11272" width="19.28515625" style="331" customWidth="1"/>
    <col min="11273" max="11273" width="12.5703125" style="331" customWidth="1"/>
    <col min="11274" max="11274" width="10.7109375" style="331" customWidth="1"/>
    <col min="11275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41.85546875" style="331" customWidth="1"/>
    <col min="11527" max="11528" width="19.28515625" style="331" customWidth="1"/>
    <col min="11529" max="11529" width="12.5703125" style="331" customWidth="1"/>
    <col min="11530" max="11530" width="10.7109375" style="331" customWidth="1"/>
    <col min="11531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41.85546875" style="331" customWidth="1"/>
    <col min="11783" max="11784" width="19.28515625" style="331" customWidth="1"/>
    <col min="11785" max="11785" width="12.5703125" style="331" customWidth="1"/>
    <col min="11786" max="11786" width="10.7109375" style="331" customWidth="1"/>
    <col min="11787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41.85546875" style="331" customWidth="1"/>
    <col min="12039" max="12040" width="19.28515625" style="331" customWidth="1"/>
    <col min="12041" max="12041" width="12.5703125" style="331" customWidth="1"/>
    <col min="12042" max="12042" width="10.7109375" style="331" customWidth="1"/>
    <col min="12043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41.85546875" style="331" customWidth="1"/>
    <col min="12295" max="12296" width="19.28515625" style="331" customWidth="1"/>
    <col min="12297" max="12297" width="12.5703125" style="331" customWidth="1"/>
    <col min="12298" max="12298" width="10.7109375" style="331" customWidth="1"/>
    <col min="12299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41.85546875" style="331" customWidth="1"/>
    <col min="12551" max="12552" width="19.28515625" style="331" customWidth="1"/>
    <col min="12553" max="12553" width="12.5703125" style="331" customWidth="1"/>
    <col min="12554" max="12554" width="10.7109375" style="331" customWidth="1"/>
    <col min="12555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41.85546875" style="331" customWidth="1"/>
    <col min="12807" max="12808" width="19.28515625" style="331" customWidth="1"/>
    <col min="12809" max="12809" width="12.5703125" style="331" customWidth="1"/>
    <col min="12810" max="12810" width="10.7109375" style="331" customWidth="1"/>
    <col min="12811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41.85546875" style="331" customWidth="1"/>
    <col min="13063" max="13064" width="19.28515625" style="331" customWidth="1"/>
    <col min="13065" max="13065" width="12.5703125" style="331" customWidth="1"/>
    <col min="13066" max="13066" width="10.7109375" style="331" customWidth="1"/>
    <col min="13067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41.85546875" style="331" customWidth="1"/>
    <col min="13319" max="13320" width="19.28515625" style="331" customWidth="1"/>
    <col min="13321" max="13321" width="12.5703125" style="331" customWidth="1"/>
    <col min="13322" max="13322" width="10.7109375" style="331" customWidth="1"/>
    <col min="13323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41.85546875" style="331" customWidth="1"/>
    <col min="13575" max="13576" width="19.28515625" style="331" customWidth="1"/>
    <col min="13577" max="13577" width="12.5703125" style="331" customWidth="1"/>
    <col min="13578" max="13578" width="10.7109375" style="331" customWidth="1"/>
    <col min="13579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41.85546875" style="331" customWidth="1"/>
    <col min="13831" max="13832" width="19.28515625" style="331" customWidth="1"/>
    <col min="13833" max="13833" width="12.5703125" style="331" customWidth="1"/>
    <col min="13834" max="13834" width="10.7109375" style="331" customWidth="1"/>
    <col min="13835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41.85546875" style="331" customWidth="1"/>
    <col min="14087" max="14088" width="19.28515625" style="331" customWidth="1"/>
    <col min="14089" max="14089" width="12.5703125" style="331" customWidth="1"/>
    <col min="14090" max="14090" width="10.7109375" style="331" customWidth="1"/>
    <col min="14091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41.85546875" style="331" customWidth="1"/>
    <col min="14343" max="14344" width="19.28515625" style="331" customWidth="1"/>
    <col min="14345" max="14345" width="12.5703125" style="331" customWidth="1"/>
    <col min="14346" max="14346" width="10.7109375" style="331" customWidth="1"/>
    <col min="14347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41.85546875" style="331" customWidth="1"/>
    <col min="14599" max="14600" width="19.28515625" style="331" customWidth="1"/>
    <col min="14601" max="14601" width="12.5703125" style="331" customWidth="1"/>
    <col min="14602" max="14602" width="10.7109375" style="331" customWidth="1"/>
    <col min="14603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41.85546875" style="331" customWidth="1"/>
    <col min="14855" max="14856" width="19.28515625" style="331" customWidth="1"/>
    <col min="14857" max="14857" width="12.5703125" style="331" customWidth="1"/>
    <col min="14858" max="14858" width="10.7109375" style="331" customWidth="1"/>
    <col min="14859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41.85546875" style="331" customWidth="1"/>
    <col min="15111" max="15112" width="19.28515625" style="331" customWidth="1"/>
    <col min="15113" max="15113" width="12.5703125" style="331" customWidth="1"/>
    <col min="15114" max="15114" width="10.7109375" style="331" customWidth="1"/>
    <col min="15115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41.85546875" style="331" customWidth="1"/>
    <col min="15367" max="15368" width="19.28515625" style="331" customWidth="1"/>
    <col min="15369" max="15369" width="12.5703125" style="331" customWidth="1"/>
    <col min="15370" max="15370" width="10.7109375" style="331" customWidth="1"/>
    <col min="15371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41.85546875" style="331" customWidth="1"/>
    <col min="15623" max="15624" width="19.28515625" style="331" customWidth="1"/>
    <col min="15625" max="15625" width="12.5703125" style="331" customWidth="1"/>
    <col min="15626" max="15626" width="10.7109375" style="331" customWidth="1"/>
    <col min="15627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41.85546875" style="331" customWidth="1"/>
    <col min="15879" max="15880" width="19.28515625" style="331" customWidth="1"/>
    <col min="15881" max="15881" width="12.5703125" style="331" customWidth="1"/>
    <col min="15882" max="15882" width="10.7109375" style="331" customWidth="1"/>
    <col min="15883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41.85546875" style="331" customWidth="1"/>
    <col min="16135" max="16136" width="19.28515625" style="331" customWidth="1"/>
    <col min="16137" max="16137" width="12.5703125" style="331" customWidth="1"/>
    <col min="16138" max="16138" width="10.7109375" style="331" customWidth="1"/>
    <col min="16139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537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673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492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/>
      <c r="D10" s="334">
        <v>3</v>
      </c>
      <c r="E10" s="334">
        <v>4</v>
      </c>
      <c r="F10" s="365">
        <v>5</v>
      </c>
      <c r="G10" s="335" t="s">
        <v>371</v>
      </c>
      <c r="H10" s="335" t="s">
        <v>372</v>
      </c>
      <c r="I10" s="366"/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  <c r="I11" s="366"/>
    </row>
    <row r="12" spans="1:11" s="345" customFormat="1" ht="22.15" customHeight="1" x14ac:dyDescent="0.3">
      <c r="A12" s="344">
        <v>1</v>
      </c>
      <c r="B12" s="348" t="s">
        <v>488</v>
      </c>
      <c r="C12" s="343"/>
      <c r="D12" s="340"/>
      <c r="E12" s="340"/>
      <c r="F12" s="368">
        <f>SUM(F13)</f>
        <v>0</v>
      </c>
      <c r="G12" s="341"/>
      <c r="H12" s="341"/>
      <c r="I12" s="367"/>
    </row>
    <row r="13" spans="1:11" s="345" customFormat="1" ht="35.25" customHeight="1" x14ac:dyDescent="0.3">
      <c r="A13" s="347"/>
      <c r="B13" s="699"/>
      <c r="C13" s="343"/>
      <c r="D13" s="340"/>
      <c r="E13" s="340"/>
      <c r="F13" s="369">
        <f>2595.09-2595.09</f>
        <v>0</v>
      </c>
      <c r="G13" s="349"/>
      <c r="H13" s="349">
        <f>F13-G13</f>
        <v>0</v>
      </c>
      <c r="I13" s="367"/>
    </row>
    <row r="14" spans="1:11" s="345" customFormat="1" ht="19.5" customHeight="1" x14ac:dyDescent="0.3">
      <c r="A14" s="347"/>
      <c r="B14" s="266"/>
      <c r="C14" s="343"/>
      <c r="D14" s="340"/>
      <c r="E14" s="340"/>
      <c r="F14" s="368"/>
      <c r="G14" s="341"/>
      <c r="H14" s="341"/>
      <c r="I14" s="367"/>
    </row>
    <row r="15" spans="1:11" s="342" customFormat="1" x14ac:dyDescent="0.3">
      <c r="A15" s="351"/>
      <c r="B15" s="352" t="s">
        <v>364</v>
      </c>
      <c r="C15" s="353" t="s">
        <v>374</v>
      </c>
      <c r="D15" s="353" t="s">
        <v>374</v>
      </c>
      <c r="E15" s="353" t="s">
        <v>374</v>
      </c>
      <c r="F15" s="354">
        <f>SUM(F13:F14)</f>
        <v>0</v>
      </c>
      <c r="G15" s="341">
        <f>SUM(G13:G13)</f>
        <v>0</v>
      </c>
      <c r="H15" s="341">
        <f>SUM(H13:H13)</f>
        <v>0</v>
      </c>
      <c r="I15" s="367"/>
    </row>
    <row r="16" spans="1:11" ht="18.75" customHeight="1" x14ac:dyDescent="0.3">
      <c r="A16" s="1206" t="s">
        <v>551</v>
      </c>
      <c r="B16" s="1207"/>
      <c r="C16" s="1207"/>
      <c r="D16" s="1207"/>
      <c r="E16" s="1207"/>
      <c r="F16" s="1208"/>
    </row>
    <row r="17" spans="1:10" x14ac:dyDescent="0.3">
      <c r="A17" s="344">
        <v>1</v>
      </c>
      <c r="B17" s="348" t="s">
        <v>488</v>
      </c>
      <c r="C17" s="343"/>
      <c r="D17" s="340"/>
      <c r="E17" s="340"/>
      <c r="F17" s="368">
        <f>SUM(F18)</f>
        <v>0</v>
      </c>
      <c r="G17" s="341"/>
      <c r="H17" s="341"/>
      <c r="J17" s="370"/>
    </row>
    <row r="18" spans="1:10" ht="37.5" x14ac:dyDescent="0.3">
      <c r="A18" s="347"/>
      <c r="B18" s="346" t="s">
        <v>490</v>
      </c>
      <c r="C18" s="343"/>
      <c r="D18" s="340"/>
      <c r="E18" s="340"/>
      <c r="F18" s="369">
        <f>2595.09-2595.09</f>
        <v>0</v>
      </c>
      <c r="G18" s="349"/>
      <c r="H18" s="349">
        <f>F18-G18</f>
        <v>0</v>
      </c>
    </row>
    <row r="19" spans="1:10" x14ac:dyDescent="0.3">
      <c r="A19" s="347"/>
      <c r="B19" s="266"/>
      <c r="C19" s="343"/>
      <c r="D19" s="340"/>
      <c r="E19" s="340"/>
      <c r="F19" s="368"/>
      <c r="G19" s="341"/>
      <c r="H19" s="341"/>
    </row>
    <row r="20" spans="1:10" x14ac:dyDescent="0.3">
      <c r="A20" s="351"/>
      <c r="B20" s="352" t="s">
        <v>364</v>
      </c>
      <c r="C20" s="353" t="s">
        <v>374</v>
      </c>
      <c r="D20" s="353" t="s">
        <v>374</v>
      </c>
      <c r="E20" s="353" t="s">
        <v>374</v>
      </c>
      <c r="F20" s="354">
        <f>SUM(F18:F19)</f>
        <v>0</v>
      </c>
      <c r="G20" s="341">
        <f>SUM(G18:G18)</f>
        <v>0</v>
      </c>
      <c r="H20" s="341">
        <f>SUM(H18:H18)</f>
        <v>0</v>
      </c>
    </row>
    <row r="21" spans="1:10" s="82" customFormat="1" ht="23.25" customHeight="1" x14ac:dyDescent="0.25">
      <c r="A21" s="83"/>
    </row>
    <row r="22" spans="1:10" s="267" customFormat="1" x14ac:dyDescent="0.25">
      <c r="A22" s="97" t="s">
        <v>541</v>
      </c>
      <c r="B22" s="84"/>
      <c r="D22" s="378"/>
      <c r="F22" s="604" t="s">
        <v>694</v>
      </c>
      <c r="G22" s="84"/>
    </row>
    <row r="23" spans="1:10" s="267" customFormat="1" ht="15.75" x14ac:dyDescent="0.25">
      <c r="A23" s="181"/>
      <c r="B23" s="389"/>
      <c r="D23" s="391" t="s">
        <v>171</v>
      </c>
      <c r="F23" s="391" t="s">
        <v>172</v>
      </c>
      <c r="G23" s="389"/>
    </row>
    <row r="24" spans="1:10" s="267" customFormat="1" ht="15.75" x14ac:dyDescent="0.25">
      <c r="A24" s="389"/>
      <c r="B24" s="82"/>
      <c r="D24" s="82"/>
      <c r="F24" s="82"/>
      <c r="G24" s="82"/>
    </row>
    <row r="25" spans="1:10" s="267" customFormat="1" x14ac:dyDescent="0.25">
      <c r="A25" s="97" t="s">
        <v>173</v>
      </c>
      <c r="B25" s="84"/>
      <c r="D25" s="378"/>
      <c r="F25" s="714" t="s">
        <v>742</v>
      </c>
      <c r="G25" s="84"/>
      <c r="I25" s="290"/>
    </row>
    <row r="26" spans="1:10" s="267" customFormat="1" ht="15.75" x14ac:dyDescent="0.25">
      <c r="A26" s="181"/>
      <c r="B26" s="389"/>
      <c r="D26" s="391" t="s">
        <v>171</v>
      </c>
      <c r="F26" s="391" t="s">
        <v>172</v>
      </c>
      <c r="G26" s="389"/>
      <c r="I26" s="290"/>
    </row>
    <row r="27" spans="1:10" s="361" customFormat="1" x14ac:dyDescent="0.3">
      <c r="A27" s="360"/>
      <c r="B27" s="329"/>
      <c r="C27" s="329"/>
      <c r="D27" s="329"/>
      <c r="E27" s="329"/>
      <c r="F27" s="360"/>
      <c r="G27" s="330"/>
      <c r="H27" s="330"/>
      <c r="I27" s="364"/>
    </row>
    <row r="28" spans="1:10" customFormat="1" ht="21" x14ac:dyDescent="0.35">
      <c r="B28" s="362"/>
      <c r="C28" s="362"/>
      <c r="D28" s="362"/>
      <c r="E28" s="362"/>
      <c r="F28" s="362"/>
      <c r="G28" s="363"/>
      <c r="H28" s="363"/>
      <c r="I28" s="371"/>
    </row>
  </sheetData>
  <mergeCells count="4">
    <mergeCell ref="A16:F16"/>
    <mergeCell ref="A3:F3"/>
    <mergeCell ref="A11:F11"/>
    <mergeCell ref="A6:D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6"/>
  <sheetViews>
    <sheetView view="pageBreakPreview" zoomScale="60" workbookViewId="0">
      <selection activeCell="I26" sqref="I26"/>
    </sheetView>
  </sheetViews>
  <sheetFormatPr defaultRowHeight="18.75" x14ac:dyDescent="0.3"/>
  <cols>
    <col min="1" max="1" width="7.7109375" style="331" customWidth="1"/>
    <col min="2" max="2" width="67.7109375" style="331" customWidth="1"/>
    <col min="3" max="3" width="23.42578125" style="331" customWidth="1"/>
    <col min="4" max="4" width="24.28515625" style="331" customWidth="1"/>
    <col min="5" max="5" width="22.7109375" style="331" customWidth="1"/>
    <col min="6" max="6" width="38.140625" style="331" customWidth="1"/>
    <col min="7" max="8" width="21.28515625" style="330" customWidth="1"/>
    <col min="9" max="256" width="9.140625" style="331"/>
    <col min="257" max="257" width="7.7109375" style="331" customWidth="1"/>
    <col min="258" max="258" width="67.7109375" style="331" customWidth="1"/>
    <col min="259" max="259" width="23.42578125" style="331" customWidth="1"/>
    <col min="260" max="260" width="24.28515625" style="331" customWidth="1"/>
    <col min="261" max="261" width="22.7109375" style="331" customWidth="1"/>
    <col min="262" max="262" width="38.140625" style="331" customWidth="1"/>
    <col min="263" max="264" width="21.28515625" style="331" customWidth="1"/>
    <col min="265" max="512" width="9.140625" style="331"/>
    <col min="513" max="513" width="7.7109375" style="331" customWidth="1"/>
    <col min="514" max="514" width="67.7109375" style="331" customWidth="1"/>
    <col min="515" max="515" width="23.42578125" style="331" customWidth="1"/>
    <col min="516" max="516" width="24.28515625" style="331" customWidth="1"/>
    <col min="517" max="517" width="22.7109375" style="331" customWidth="1"/>
    <col min="518" max="518" width="38.140625" style="331" customWidth="1"/>
    <col min="519" max="520" width="21.28515625" style="331" customWidth="1"/>
    <col min="521" max="768" width="9.140625" style="331"/>
    <col min="769" max="769" width="7.7109375" style="331" customWidth="1"/>
    <col min="770" max="770" width="67.7109375" style="331" customWidth="1"/>
    <col min="771" max="771" width="23.42578125" style="331" customWidth="1"/>
    <col min="772" max="772" width="24.28515625" style="331" customWidth="1"/>
    <col min="773" max="773" width="22.7109375" style="331" customWidth="1"/>
    <col min="774" max="774" width="38.140625" style="331" customWidth="1"/>
    <col min="775" max="776" width="21.28515625" style="331" customWidth="1"/>
    <col min="777" max="1024" width="9.140625" style="331"/>
    <col min="1025" max="1025" width="7.7109375" style="331" customWidth="1"/>
    <col min="1026" max="1026" width="67.7109375" style="331" customWidth="1"/>
    <col min="1027" max="1027" width="23.42578125" style="331" customWidth="1"/>
    <col min="1028" max="1028" width="24.28515625" style="331" customWidth="1"/>
    <col min="1029" max="1029" width="22.7109375" style="331" customWidth="1"/>
    <col min="1030" max="1030" width="38.140625" style="331" customWidth="1"/>
    <col min="1031" max="1032" width="21.28515625" style="331" customWidth="1"/>
    <col min="1033" max="1280" width="9.140625" style="331"/>
    <col min="1281" max="1281" width="7.7109375" style="331" customWidth="1"/>
    <col min="1282" max="1282" width="67.7109375" style="331" customWidth="1"/>
    <col min="1283" max="1283" width="23.42578125" style="331" customWidth="1"/>
    <col min="1284" max="1284" width="24.28515625" style="331" customWidth="1"/>
    <col min="1285" max="1285" width="22.7109375" style="331" customWidth="1"/>
    <col min="1286" max="1286" width="38.140625" style="331" customWidth="1"/>
    <col min="1287" max="1288" width="21.28515625" style="331" customWidth="1"/>
    <col min="1289" max="1536" width="9.140625" style="331"/>
    <col min="1537" max="1537" width="7.7109375" style="331" customWidth="1"/>
    <col min="1538" max="1538" width="67.7109375" style="331" customWidth="1"/>
    <col min="1539" max="1539" width="23.42578125" style="331" customWidth="1"/>
    <col min="1540" max="1540" width="24.28515625" style="331" customWidth="1"/>
    <col min="1541" max="1541" width="22.7109375" style="331" customWidth="1"/>
    <col min="1542" max="1542" width="38.140625" style="331" customWidth="1"/>
    <col min="1543" max="1544" width="21.28515625" style="331" customWidth="1"/>
    <col min="1545" max="1792" width="9.140625" style="331"/>
    <col min="1793" max="1793" width="7.7109375" style="331" customWidth="1"/>
    <col min="1794" max="1794" width="67.7109375" style="331" customWidth="1"/>
    <col min="1795" max="1795" width="23.42578125" style="331" customWidth="1"/>
    <col min="1796" max="1796" width="24.28515625" style="331" customWidth="1"/>
    <col min="1797" max="1797" width="22.7109375" style="331" customWidth="1"/>
    <col min="1798" max="1798" width="38.140625" style="331" customWidth="1"/>
    <col min="1799" max="1800" width="21.28515625" style="331" customWidth="1"/>
    <col min="1801" max="2048" width="9.140625" style="331"/>
    <col min="2049" max="2049" width="7.7109375" style="331" customWidth="1"/>
    <col min="2050" max="2050" width="67.7109375" style="331" customWidth="1"/>
    <col min="2051" max="2051" width="23.42578125" style="331" customWidth="1"/>
    <col min="2052" max="2052" width="24.28515625" style="331" customWidth="1"/>
    <col min="2053" max="2053" width="22.7109375" style="331" customWidth="1"/>
    <col min="2054" max="2054" width="38.140625" style="331" customWidth="1"/>
    <col min="2055" max="2056" width="21.28515625" style="331" customWidth="1"/>
    <col min="2057" max="2304" width="9.140625" style="331"/>
    <col min="2305" max="2305" width="7.7109375" style="331" customWidth="1"/>
    <col min="2306" max="2306" width="67.7109375" style="331" customWidth="1"/>
    <col min="2307" max="2307" width="23.42578125" style="331" customWidth="1"/>
    <col min="2308" max="2308" width="24.28515625" style="331" customWidth="1"/>
    <col min="2309" max="2309" width="22.7109375" style="331" customWidth="1"/>
    <col min="2310" max="2310" width="38.140625" style="331" customWidth="1"/>
    <col min="2311" max="2312" width="21.28515625" style="331" customWidth="1"/>
    <col min="2313" max="2560" width="9.140625" style="331"/>
    <col min="2561" max="2561" width="7.7109375" style="331" customWidth="1"/>
    <col min="2562" max="2562" width="67.7109375" style="331" customWidth="1"/>
    <col min="2563" max="2563" width="23.42578125" style="331" customWidth="1"/>
    <col min="2564" max="2564" width="24.28515625" style="331" customWidth="1"/>
    <col min="2565" max="2565" width="22.7109375" style="331" customWidth="1"/>
    <col min="2566" max="2566" width="38.140625" style="331" customWidth="1"/>
    <col min="2567" max="2568" width="21.28515625" style="331" customWidth="1"/>
    <col min="2569" max="2816" width="9.140625" style="331"/>
    <col min="2817" max="2817" width="7.7109375" style="331" customWidth="1"/>
    <col min="2818" max="2818" width="67.7109375" style="331" customWidth="1"/>
    <col min="2819" max="2819" width="23.42578125" style="331" customWidth="1"/>
    <col min="2820" max="2820" width="24.28515625" style="331" customWidth="1"/>
    <col min="2821" max="2821" width="22.7109375" style="331" customWidth="1"/>
    <col min="2822" max="2822" width="38.140625" style="331" customWidth="1"/>
    <col min="2823" max="2824" width="21.28515625" style="331" customWidth="1"/>
    <col min="2825" max="3072" width="9.140625" style="331"/>
    <col min="3073" max="3073" width="7.7109375" style="331" customWidth="1"/>
    <col min="3074" max="3074" width="67.7109375" style="331" customWidth="1"/>
    <col min="3075" max="3075" width="23.42578125" style="331" customWidth="1"/>
    <col min="3076" max="3076" width="24.28515625" style="331" customWidth="1"/>
    <col min="3077" max="3077" width="22.7109375" style="331" customWidth="1"/>
    <col min="3078" max="3078" width="38.140625" style="331" customWidth="1"/>
    <col min="3079" max="3080" width="21.28515625" style="331" customWidth="1"/>
    <col min="3081" max="3328" width="9.140625" style="331"/>
    <col min="3329" max="3329" width="7.7109375" style="331" customWidth="1"/>
    <col min="3330" max="3330" width="67.7109375" style="331" customWidth="1"/>
    <col min="3331" max="3331" width="23.42578125" style="331" customWidth="1"/>
    <col min="3332" max="3332" width="24.28515625" style="331" customWidth="1"/>
    <col min="3333" max="3333" width="22.7109375" style="331" customWidth="1"/>
    <col min="3334" max="3334" width="38.140625" style="331" customWidth="1"/>
    <col min="3335" max="3336" width="21.28515625" style="331" customWidth="1"/>
    <col min="3337" max="3584" width="9.140625" style="331"/>
    <col min="3585" max="3585" width="7.7109375" style="331" customWidth="1"/>
    <col min="3586" max="3586" width="67.7109375" style="331" customWidth="1"/>
    <col min="3587" max="3587" width="23.42578125" style="331" customWidth="1"/>
    <col min="3588" max="3588" width="24.28515625" style="331" customWidth="1"/>
    <col min="3589" max="3589" width="22.7109375" style="331" customWidth="1"/>
    <col min="3590" max="3590" width="38.140625" style="331" customWidth="1"/>
    <col min="3591" max="3592" width="21.28515625" style="331" customWidth="1"/>
    <col min="3593" max="3840" width="9.140625" style="331"/>
    <col min="3841" max="3841" width="7.7109375" style="331" customWidth="1"/>
    <col min="3842" max="3842" width="67.7109375" style="331" customWidth="1"/>
    <col min="3843" max="3843" width="23.42578125" style="331" customWidth="1"/>
    <col min="3844" max="3844" width="24.28515625" style="331" customWidth="1"/>
    <col min="3845" max="3845" width="22.7109375" style="331" customWidth="1"/>
    <col min="3846" max="3846" width="38.140625" style="331" customWidth="1"/>
    <col min="3847" max="3848" width="21.28515625" style="331" customWidth="1"/>
    <col min="3849" max="4096" width="9.140625" style="331"/>
    <col min="4097" max="4097" width="7.7109375" style="331" customWidth="1"/>
    <col min="4098" max="4098" width="67.7109375" style="331" customWidth="1"/>
    <col min="4099" max="4099" width="23.42578125" style="331" customWidth="1"/>
    <col min="4100" max="4100" width="24.28515625" style="331" customWidth="1"/>
    <col min="4101" max="4101" width="22.7109375" style="331" customWidth="1"/>
    <col min="4102" max="4102" width="38.140625" style="331" customWidth="1"/>
    <col min="4103" max="4104" width="21.28515625" style="331" customWidth="1"/>
    <col min="4105" max="4352" width="9.140625" style="331"/>
    <col min="4353" max="4353" width="7.7109375" style="331" customWidth="1"/>
    <col min="4354" max="4354" width="67.7109375" style="331" customWidth="1"/>
    <col min="4355" max="4355" width="23.42578125" style="331" customWidth="1"/>
    <col min="4356" max="4356" width="24.28515625" style="331" customWidth="1"/>
    <col min="4357" max="4357" width="22.7109375" style="331" customWidth="1"/>
    <col min="4358" max="4358" width="38.140625" style="331" customWidth="1"/>
    <col min="4359" max="4360" width="21.28515625" style="331" customWidth="1"/>
    <col min="4361" max="4608" width="9.140625" style="331"/>
    <col min="4609" max="4609" width="7.7109375" style="331" customWidth="1"/>
    <col min="4610" max="4610" width="67.7109375" style="331" customWidth="1"/>
    <col min="4611" max="4611" width="23.42578125" style="331" customWidth="1"/>
    <col min="4612" max="4612" width="24.28515625" style="331" customWidth="1"/>
    <col min="4613" max="4613" width="22.7109375" style="331" customWidth="1"/>
    <col min="4614" max="4614" width="38.140625" style="331" customWidth="1"/>
    <col min="4615" max="4616" width="21.28515625" style="331" customWidth="1"/>
    <col min="4617" max="4864" width="9.140625" style="331"/>
    <col min="4865" max="4865" width="7.7109375" style="331" customWidth="1"/>
    <col min="4866" max="4866" width="67.7109375" style="331" customWidth="1"/>
    <col min="4867" max="4867" width="23.42578125" style="331" customWidth="1"/>
    <col min="4868" max="4868" width="24.28515625" style="331" customWidth="1"/>
    <col min="4869" max="4869" width="22.7109375" style="331" customWidth="1"/>
    <col min="4870" max="4870" width="38.140625" style="331" customWidth="1"/>
    <col min="4871" max="4872" width="21.28515625" style="331" customWidth="1"/>
    <col min="4873" max="5120" width="9.140625" style="331"/>
    <col min="5121" max="5121" width="7.7109375" style="331" customWidth="1"/>
    <col min="5122" max="5122" width="67.7109375" style="331" customWidth="1"/>
    <col min="5123" max="5123" width="23.42578125" style="331" customWidth="1"/>
    <col min="5124" max="5124" width="24.28515625" style="331" customWidth="1"/>
    <col min="5125" max="5125" width="22.7109375" style="331" customWidth="1"/>
    <col min="5126" max="5126" width="38.140625" style="331" customWidth="1"/>
    <col min="5127" max="5128" width="21.28515625" style="331" customWidth="1"/>
    <col min="5129" max="5376" width="9.140625" style="331"/>
    <col min="5377" max="5377" width="7.7109375" style="331" customWidth="1"/>
    <col min="5378" max="5378" width="67.7109375" style="331" customWidth="1"/>
    <col min="5379" max="5379" width="23.42578125" style="331" customWidth="1"/>
    <col min="5380" max="5380" width="24.28515625" style="331" customWidth="1"/>
    <col min="5381" max="5381" width="22.7109375" style="331" customWidth="1"/>
    <col min="5382" max="5382" width="38.140625" style="331" customWidth="1"/>
    <col min="5383" max="5384" width="21.28515625" style="331" customWidth="1"/>
    <col min="5385" max="5632" width="9.140625" style="331"/>
    <col min="5633" max="5633" width="7.7109375" style="331" customWidth="1"/>
    <col min="5634" max="5634" width="67.7109375" style="331" customWidth="1"/>
    <col min="5635" max="5635" width="23.42578125" style="331" customWidth="1"/>
    <col min="5636" max="5636" width="24.28515625" style="331" customWidth="1"/>
    <col min="5637" max="5637" width="22.7109375" style="331" customWidth="1"/>
    <col min="5638" max="5638" width="38.140625" style="331" customWidth="1"/>
    <col min="5639" max="5640" width="21.28515625" style="331" customWidth="1"/>
    <col min="5641" max="5888" width="9.140625" style="331"/>
    <col min="5889" max="5889" width="7.7109375" style="331" customWidth="1"/>
    <col min="5890" max="5890" width="67.7109375" style="331" customWidth="1"/>
    <col min="5891" max="5891" width="23.42578125" style="331" customWidth="1"/>
    <col min="5892" max="5892" width="24.28515625" style="331" customWidth="1"/>
    <col min="5893" max="5893" width="22.7109375" style="331" customWidth="1"/>
    <col min="5894" max="5894" width="38.140625" style="331" customWidth="1"/>
    <col min="5895" max="5896" width="21.28515625" style="331" customWidth="1"/>
    <col min="5897" max="6144" width="9.140625" style="331"/>
    <col min="6145" max="6145" width="7.7109375" style="331" customWidth="1"/>
    <col min="6146" max="6146" width="67.7109375" style="331" customWidth="1"/>
    <col min="6147" max="6147" width="23.42578125" style="331" customWidth="1"/>
    <col min="6148" max="6148" width="24.28515625" style="331" customWidth="1"/>
    <col min="6149" max="6149" width="22.7109375" style="331" customWidth="1"/>
    <col min="6150" max="6150" width="38.140625" style="331" customWidth="1"/>
    <col min="6151" max="6152" width="21.28515625" style="331" customWidth="1"/>
    <col min="6153" max="6400" width="9.140625" style="331"/>
    <col min="6401" max="6401" width="7.7109375" style="331" customWidth="1"/>
    <col min="6402" max="6402" width="67.7109375" style="331" customWidth="1"/>
    <col min="6403" max="6403" width="23.42578125" style="331" customWidth="1"/>
    <col min="6404" max="6404" width="24.28515625" style="331" customWidth="1"/>
    <col min="6405" max="6405" width="22.7109375" style="331" customWidth="1"/>
    <col min="6406" max="6406" width="38.140625" style="331" customWidth="1"/>
    <col min="6407" max="6408" width="21.28515625" style="331" customWidth="1"/>
    <col min="6409" max="6656" width="9.140625" style="331"/>
    <col min="6657" max="6657" width="7.7109375" style="331" customWidth="1"/>
    <col min="6658" max="6658" width="67.7109375" style="331" customWidth="1"/>
    <col min="6659" max="6659" width="23.42578125" style="331" customWidth="1"/>
    <col min="6660" max="6660" width="24.28515625" style="331" customWidth="1"/>
    <col min="6661" max="6661" width="22.7109375" style="331" customWidth="1"/>
    <col min="6662" max="6662" width="38.140625" style="331" customWidth="1"/>
    <col min="6663" max="6664" width="21.28515625" style="331" customWidth="1"/>
    <col min="6665" max="6912" width="9.140625" style="331"/>
    <col min="6913" max="6913" width="7.7109375" style="331" customWidth="1"/>
    <col min="6914" max="6914" width="67.7109375" style="331" customWidth="1"/>
    <col min="6915" max="6915" width="23.42578125" style="331" customWidth="1"/>
    <col min="6916" max="6916" width="24.28515625" style="331" customWidth="1"/>
    <col min="6917" max="6917" width="22.7109375" style="331" customWidth="1"/>
    <col min="6918" max="6918" width="38.140625" style="331" customWidth="1"/>
    <col min="6919" max="6920" width="21.28515625" style="331" customWidth="1"/>
    <col min="6921" max="7168" width="9.140625" style="331"/>
    <col min="7169" max="7169" width="7.7109375" style="331" customWidth="1"/>
    <col min="7170" max="7170" width="67.7109375" style="331" customWidth="1"/>
    <col min="7171" max="7171" width="23.42578125" style="331" customWidth="1"/>
    <col min="7172" max="7172" width="24.28515625" style="331" customWidth="1"/>
    <col min="7173" max="7173" width="22.7109375" style="331" customWidth="1"/>
    <col min="7174" max="7174" width="38.140625" style="331" customWidth="1"/>
    <col min="7175" max="7176" width="21.28515625" style="331" customWidth="1"/>
    <col min="7177" max="7424" width="9.140625" style="331"/>
    <col min="7425" max="7425" width="7.7109375" style="331" customWidth="1"/>
    <col min="7426" max="7426" width="67.7109375" style="331" customWidth="1"/>
    <col min="7427" max="7427" width="23.42578125" style="331" customWidth="1"/>
    <col min="7428" max="7428" width="24.28515625" style="331" customWidth="1"/>
    <col min="7429" max="7429" width="22.7109375" style="331" customWidth="1"/>
    <col min="7430" max="7430" width="38.140625" style="331" customWidth="1"/>
    <col min="7431" max="7432" width="21.28515625" style="331" customWidth="1"/>
    <col min="7433" max="7680" width="9.140625" style="331"/>
    <col min="7681" max="7681" width="7.7109375" style="331" customWidth="1"/>
    <col min="7682" max="7682" width="67.7109375" style="331" customWidth="1"/>
    <col min="7683" max="7683" width="23.42578125" style="331" customWidth="1"/>
    <col min="7684" max="7684" width="24.28515625" style="331" customWidth="1"/>
    <col min="7685" max="7685" width="22.7109375" style="331" customWidth="1"/>
    <col min="7686" max="7686" width="38.140625" style="331" customWidth="1"/>
    <col min="7687" max="7688" width="21.28515625" style="331" customWidth="1"/>
    <col min="7689" max="7936" width="9.140625" style="331"/>
    <col min="7937" max="7937" width="7.7109375" style="331" customWidth="1"/>
    <col min="7938" max="7938" width="67.7109375" style="331" customWidth="1"/>
    <col min="7939" max="7939" width="23.42578125" style="331" customWidth="1"/>
    <col min="7940" max="7940" width="24.28515625" style="331" customWidth="1"/>
    <col min="7941" max="7941" width="22.7109375" style="331" customWidth="1"/>
    <col min="7942" max="7942" width="38.140625" style="331" customWidth="1"/>
    <col min="7943" max="7944" width="21.28515625" style="331" customWidth="1"/>
    <col min="7945" max="8192" width="9.140625" style="331"/>
    <col min="8193" max="8193" width="7.7109375" style="331" customWidth="1"/>
    <col min="8194" max="8194" width="67.7109375" style="331" customWidth="1"/>
    <col min="8195" max="8195" width="23.42578125" style="331" customWidth="1"/>
    <col min="8196" max="8196" width="24.28515625" style="331" customWidth="1"/>
    <col min="8197" max="8197" width="22.7109375" style="331" customWidth="1"/>
    <col min="8198" max="8198" width="38.140625" style="331" customWidth="1"/>
    <col min="8199" max="8200" width="21.28515625" style="331" customWidth="1"/>
    <col min="8201" max="8448" width="9.140625" style="331"/>
    <col min="8449" max="8449" width="7.7109375" style="331" customWidth="1"/>
    <col min="8450" max="8450" width="67.7109375" style="331" customWidth="1"/>
    <col min="8451" max="8451" width="23.42578125" style="331" customWidth="1"/>
    <col min="8452" max="8452" width="24.28515625" style="331" customWidth="1"/>
    <col min="8453" max="8453" width="22.7109375" style="331" customWidth="1"/>
    <col min="8454" max="8454" width="38.140625" style="331" customWidth="1"/>
    <col min="8455" max="8456" width="21.28515625" style="331" customWidth="1"/>
    <col min="8457" max="8704" width="9.140625" style="331"/>
    <col min="8705" max="8705" width="7.7109375" style="331" customWidth="1"/>
    <col min="8706" max="8706" width="67.7109375" style="331" customWidth="1"/>
    <col min="8707" max="8707" width="23.42578125" style="331" customWidth="1"/>
    <col min="8708" max="8708" width="24.28515625" style="331" customWidth="1"/>
    <col min="8709" max="8709" width="22.7109375" style="331" customWidth="1"/>
    <col min="8710" max="8710" width="38.140625" style="331" customWidth="1"/>
    <col min="8711" max="8712" width="21.28515625" style="331" customWidth="1"/>
    <col min="8713" max="8960" width="9.140625" style="331"/>
    <col min="8961" max="8961" width="7.7109375" style="331" customWidth="1"/>
    <col min="8962" max="8962" width="67.7109375" style="331" customWidth="1"/>
    <col min="8963" max="8963" width="23.42578125" style="331" customWidth="1"/>
    <col min="8964" max="8964" width="24.28515625" style="331" customWidth="1"/>
    <col min="8965" max="8965" width="22.7109375" style="331" customWidth="1"/>
    <col min="8966" max="8966" width="38.140625" style="331" customWidth="1"/>
    <col min="8967" max="8968" width="21.28515625" style="331" customWidth="1"/>
    <col min="8969" max="9216" width="9.140625" style="331"/>
    <col min="9217" max="9217" width="7.7109375" style="331" customWidth="1"/>
    <col min="9218" max="9218" width="67.7109375" style="331" customWidth="1"/>
    <col min="9219" max="9219" width="23.42578125" style="331" customWidth="1"/>
    <col min="9220" max="9220" width="24.28515625" style="331" customWidth="1"/>
    <col min="9221" max="9221" width="22.7109375" style="331" customWidth="1"/>
    <col min="9222" max="9222" width="38.140625" style="331" customWidth="1"/>
    <col min="9223" max="9224" width="21.28515625" style="331" customWidth="1"/>
    <col min="9225" max="9472" width="9.140625" style="331"/>
    <col min="9473" max="9473" width="7.7109375" style="331" customWidth="1"/>
    <col min="9474" max="9474" width="67.7109375" style="331" customWidth="1"/>
    <col min="9475" max="9475" width="23.42578125" style="331" customWidth="1"/>
    <col min="9476" max="9476" width="24.28515625" style="331" customWidth="1"/>
    <col min="9477" max="9477" width="22.7109375" style="331" customWidth="1"/>
    <col min="9478" max="9478" width="38.140625" style="331" customWidth="1"/>
    <col min="9479" max="9480" width="21.28515625" style="331" customWidth="1"/>
    <col min="9481" max="9728" width="9.140625" style="331"/>
    <col min="9729" max="9729" width="7.7109375" style="331" customWidth="1"/>
    <col min="9730" max="9730" width="67.7109375" style="331" customWidth="1"/>
    <col min="9731" max="9731" width="23.42578125" style="331" customWidth="1"/>
    <col min="9732" max="9732" width="24.28515625" style="331" customWidth="1"/>
    <col min="9733" max="9733" width="22.7109375" style="331" customWidth="1"/>
    <col min="9734" max="9734" width="38.140625" style="331" customWidth="1"/>
    <col min="9735" max="9736" width="21.28515625" style="331" customWidth="1"/>
    <col min="9737" max="9984" width="9.140625" style="331"/>
    <col min="9985" max="9985" width="7.7109375" style="331" customWidth="1"/>
    <col min="9986" max="9986" width="67.7109375" style="331" customWidth="1"/>
    <col min="9987" max="9987" width="23.42578125" style="331" customWidth="1"/>
    <col min="9988" max="9988" width="24.28515625" style="331" customWidth="1"/>
    <col min="9989" max="9989" width="22.7109375" style="331" customWidth="1"/>
    <col min="9990" max="9990" width="38.140625" style="331" customWidth="1"/>
    <col min="9991" max="9992" width="21.28515625" style="331" customWidth="1"/>
    <col min="9993" max="10240" width="9.140625" style="331"/>
    <col min="10241" max="10241" width="7.7109375" style="331" customWidth="1"/>
    <col min="10242" max="10242" width="67.7109375" style="331" customWidth="1"/>
    <col min="10243" max="10243" width="23.42578125" style="331" customWidth="1"/>
    <col min="10244" max="10244" width="24.28515625" style="331" customWidth="1"/>
    <col min="10245" max="10245" width="22.7109375" style="331" customWidth="1"/>
    <col min="10246" max="10246" width="38.140625" style="331" customWidth="1"/>
    <col min="10247" max="10248" width="21.28515625" style="331" customWidth="1"/>
    <col min="10249" max="10496" width="9.140625" style="331"/>
    <col min="10497" max="10497" width="7.7109375" style="331" customWidth="1"/>
    <col min="10498" max="10498" width="67.7109375" style="331" customWidth="1"/>
    <col min="10499" max="10499" width="23.42578125" style="331" customWidth="1"/>
    <col min="10500" max="10500" width="24.28515625" style="331" customWidth="1"/>
    <col min="10501" max="10501" width="22.7109375" style="331" customWidth="1"/>
    <col min="10502" max="10502" width="38.140625" style="331" customWidth="1"/>
    <col min="10503" max="10504" width="21.28515625" style="331" customWidth="1"/>
    <col min="10505" max="10752" width="9.140625" style="331"/>
    <col min="10753" max="10753" width="7.7109375" style="331" customWidth="1"/>
    <col min="10754" max="10754" width="67.7109375" style="331" customWidth="1"/>
    <col min="10755" max="10755" width="23.42578125" style="331" customWidth="1"/>
    <col min="10756" max="10756" width="24.28515625" style="331" customWidth="1"/>
    <col min="10757" max="10757" width="22.7109375" style="331" customWidth="1"/>
    <col min="10758" max="10758" width="38.140625" style="331" customWidth="1"/>
    <col min="10759" max="10760" width="21.28515625" style="331" customWidth="1"/>
    <col min="10761" max="11008" width="9.140625" style="331"/>
    <col min="11009" max="11009" width="7.7109375" style="331" customWidth="1"/>
    <col min="11010" max="11010" width="67.7109375" style="331" customWidth="1"/>
    <col min="11011" max="11011" width="23.42578125" style="331" customWidth="1"/>
    <col min="11012" max="11012" width="24.28515625" style="331" customWidth="1"/>
    <col min="11013" max="11013" width="22.7109375" style="331" customWidth="1"/>
    <col min="11014" max="11014" width="38.140625" style="331" customWidth="1"/>
    <col min="11015" max="11016" width="21.28515625" style="331" customWidth="1"/>
    <col min="11017" max="11264" width="9.140625" style="331"/>
    <col min="11265" max="11265" width="7.7109375" style="331" customWidth="1"/>
    <col min="11266" max="11266" width="67.7109375" style="331" customWidth="1"/>
    <col min="11267" max="11267" width="23.42578125" style="331" customWidth="1"/>
    <col min="11268" max="11268" width="24.28515625" style="331" customWidth="1"/>
    <col min="11269" max="11269" width="22.7109375" style="331" customWidth="1"/>
    <col min="11270" max="11270" width="38.140625" style="331" customWidth="1"/>
    <col min="11271" max="11272" width="21.28515625" style="331" customWidth="1"/>
    <col min="11273" max="11520" width="9.140625" style="331"/>
    <col min="11521" max="11521" width="7.7109375" style="331" customWidth="1"/>
    <col min="11522" max="11522" width="67.7109375" style="331" customWidth="1"/>
    <col min="11523" max="11523" width="23.42578125" style="331" customWidth="1"/>
    <col min="11524" max="11524" width="24.28515625" style="331" customWidth="1"/>
    <col min="11525" max="11525" width="22.7109375" style="331" customWidth="1"/>
    <col min="11526" max="11526" width="38.140625" style="331" customWidth="1"/>
    <col min="11527" max="11528" width="21.28515625" style="331" customWidth="1"/>
    <col min="11529" max="11776" width="9.140625" style="331"/>
    <col min="11777" max="11777" width="7.7109375" style="331" customWidth="1"/>
    <col min="11778" max="11778" width="67.7109375" style="331" customWidth="1"/>
    <col min="11779" max="11779" width="23.42578125" style="331" customWidth="1"/>
    <col min="11780" max="11780" width="24.28515625" style="331" customWidth="1"/>
    <col min="11781" max="11781" width="22.7109375" style="331" customWidth="1"/>
    <col min="11782" max="11782" width="38.140625" style="331" customWidth="1"/>
    <col min="11783" max="11784" width="21.28515625" style="331" customWidth="1"/>
    <col min="11785" max="12032" width="9.140625" style="331"/>
    <col min="12033" max="12033" width="7.7109375" style="331" customWidth="1"/>
    <col min="12034" max="12034" width="67.7109375" style="331" customWidth="1"/>
    <col min="12035" max="12035" width="23.42578125" style="331" customWidth="1"/>
    <col min="12036" max="12036" width="24.28515625" style="331" customWidth="1"/>
    <col min="12037" max="12037" width="22.7109375" style="331" customWidth="1"/>
    <col min="12038" max="12038" width="38.140625" style="331" customWidth="1"/>
    <col min="12039" max="12040" width="21.28515625" style="331" customWidth="1"/>
    <col min="12041" max="12288" width="9.140625" style="331"/>
    <col min="12289" max="12289" width="7.7109375" style="331" customWidth="1"/>
    <col min="12290" max="12290" width="67.7109375" style="331" customWidth="1"/>
    <col min="12291" max="12291" width="23.42578125" style="331" customWidth="1"/>
    <col min="12292" max="12292" width="24.28515625" style="331" customWidth="1"/>
    <col min="12293" max="12293" width="22.7109375" style="331" customWidth="1"/>
    <col min="12294" max="12294" width="38.140625" style="331" customWidth="1"/>
    <col min="12295" max="12296" width="21.28515625" style="331" customWidth="1"/>
    <col min="12297" max="12544" width="9.140625" style="331"/>
    <col min="12545" max="12545" width="7.7109375" style="331" customWidth="1"/>
    <col min="12546" max="12546" width="67.7109375" style="331" customWidth="1"/>
    <col min="12547" max="12547" width="23.42578125" style="331" customWidth="1"/>
    <col min="12548" max="12548" width="24.28515625" style="331" customWidth="1"/>
    <col min="12549" max="12549" width="22.7109375" style="331" customWidth="1"/>
    <col min="12550" max="12550" width="38.140625" style="331" customWidth="1"/>
    <col min="12551" max="12552" width="21.28515625" style="331" customWidth="1"/>
    <col min="12553" max="12800" width="9.140625" style="331"/>
    <col min="12801" max="12801" width="7.7109375" style="331" customWidth="1"/>
    <col min="12802" max="12802" width="67.7109375" style="331" customWidth="1"/>
    <col min="12803" max="12803" width="23.42578125" style="331" customWidth="1"/>
    <col min="12804" max="12804" width="24.28515625" style="331" customWidth="1"/>
    <col min="12805" max="12805" width="22.7109375" style="331" customWidth="1"/>
    <col min="12806" max="12806" width="38.140625" style="331" customWidth="1"/>
    <col min="12807" max="12808" width="21.28515625" style="331" customWidth="1"/>
    <col min="12809" max="13056" width="9.140625" style="331"/>
    <col min="13057" max="13057" width="7.7109375" style="331" customWidth="1"/>
    <col min="13058" max="13058" width="67.7109375" style="331" customWidth="1"/>
    <col min="13059" max="13059" width="23.42578125" style="331" customWidth="1"/>
    <col min="13060" max="13060" width="24.28515625" style="331" customWidth="1"/>
    <col min="13061" max="13061" width="22.7109375" style="331" customWidth="1"/>
    <col min="13062" max="13062" width="38.140625" style="331" customWidth="1"/>
    <col min="13063" max="13064" width="21.28515625" style="331" customWidth="1"/>
    <col min="13065" max="13312" width="9.140625" style="331"/>
    <col min="13313" max="13313" width="7.7109375" style="331" customWidth="1"/>
    <col min="13314" max="13314" width="67.7109375" style="331" customWidth="1"/>
    <col min="13315" max="13315" width="23.42578125" style="331" customWidth="1"/>
    <col min="13316" max="13316" width="24.28515625" style="331" customWidth="1"/>
    <col min="13317" max="13317" width="22.7109375" style="331" customWidth="1"/>
    <col min="13318" max="13318" width="38.140625" style="331" customWidth="1"/>
    <col min="13319" max="13320" width="21.28515625" style="331" customWidth="1"/>
    <col min="13321" max="13568" width="9.140625" style="331"/>
    <col min="13569" max="13569" width="7.7109375" style="331" customWidth="1"/>
    <col min="13570" max="13570" width="67.7109375" style="331" customWidth="1"/>
    <col min="13571" max="13571" width="23.42578125" style="331" customWidth="1"/>
    <col min="13572" max="13572" width="24.28515625" style="331" customWidth="1"/>
    <col min="13573" max="13573" width="22.7109375" style="331" customWidth="1"/>
    <col min="13574" max="13574" width="38.140625" style="331" customWidth="1"/>
    <col min="13575" max="13576" width="21.28515625" style="331" customWidth="1"/>
    <col min="13577" max="13824" width="9.140625" style="331"/>
    <col min="13825" max="13825" width="7.7109375" style="331" customWidth="1"/>
    <col min="13826" max="13826" width="67.7109375" style="331" customWidth="1"/>
    <col min="13827" max="13827" width="23.42578125" style="331" customWidth="1"/>
    <col min="13828" max="13828" width="24.28515625" style="331" customWidth="1"/>
    <col min="13829" max="13829" width="22.7109375" style="331" customWidth="1"/>
    <col min="13830" max="13830" width="38.140625" style="331" customWidth="1"/>
    <col min="13831" max="13832" width="21.28515625" style="331" customWidth="1"/>
    <col min="13833" max="14080" width="9.140625" style="331"/>
    <col min="14081" max="14081" width="7.7109375" style="331" customWidth="1"/>
    <col min="14082" max="14082" width="67.7109375" style="331" customWidth="1"/>
    <col min="14083" max="14083" width="23.42578125" style="331" customWidth="1"/>
    <col min="14084" max="14084" width="24.28515625" style="331" customWidth="1"/>
    <col min="14085" max="14085" width="22.7109375" style="331" customWidth="1"/>
    <col min="14086" max="14086" width="38.140625" style="331" customWidth="1"/>
    <col min="14087" max="14088" width="21.28515625" style="331" customWidth="1"/>
    <col min="14089" max="14336" width="9.140625" style="331"/>
    <col min="14337" max="14337" width="7.7109375" style="331" customWidth="1"/>
    <col min="14338" max="14338" width="67.7109375" style="331" customWidth="1"/>
    <col min="14339" max="14339" width="23.42578125" style="331" customWidth="1"/>
    <col min="14340" max="14340" width="24.28515625" style="331" customWidth="1"/>
    <col min="14341" max="14341" width="22.7109375" style="331" customWidth="1"/>
    <col min="14342" max="14342" width="38.140625" style="331" customWidth="1"/>
    <col min="14343" max="14344" width="21.28515625" style="331" customWidth="1"/>
    <col min="14345" max="14592" width="9.140625" style="331"/>
    <col min="14593" max="14593" width="7.7109375" style="331" customWidth="1"/>
    <col min="14594" max="14594" width="67.7109375" style="331" customWidth="1"/>
    <col min="14595" max="14595" width="23.42578125" style="331" customWidth="1"/>
    <col min="14596" max="14596" width="24.28515625" style="331" customWidth="1"/>
    <col min="14597" max="14597" width="22.7109375" style="331" customWidth="1"/>
    <col min="14598" max="14598" width="38.140625" style="331" customWidth="1"/>
    <col min="14599" max="14600" width="21.28515625" style="331" customWidth="1"/>
    <col min="14601" max="14848" width="9.140625" style="331"/>
    <col min="14849" max="14849" width="7.7109375" style="331" customWidth="1"/>
    <col min="14850" max="14850" width="67.7109375" style="331" customWidth="1"/>
    <col min="14851" max="14851" width="23.42578125" style="331" customWidth="1"/>
    <col min="14852" max="14852" width="24.28515625" style="331" customWidth="1"/>
    <col min="14853" max="14853" width="22.7109375" style="331" customWidth="1"/>
    <col min="14854" max="14854" width="38.140625" style="331" customWidth="1"/>
    <col min="14855" max="14856" width="21.28515625" style="331" customWidth="1"/>
    <col min="14857" max="15104" width="9.140625" style="331"/>
    <col min="15105" max="15105" width="7.7109375" style="331" customWidth="1"/>
    <col min="15106" max="15106" width="67.7109375" style="331" customWidth="1"/>
    <col min="15107" max="15107" width="23.42578125" style="331" customWidth="1"/>
    <col min="15108" max="15108" width="24.28515625" style="331" customWidth="1"/>
    <col min="15109" max="15109" width="22.7109375" style="331" customWidth="1"/>
    <col min="15110" max="15110" width="38.140625" style="331" customWidth="1"/>
    <col min="15111" max="15112" width="21.28515625" style="331" customWidth="1"/>
    <col min="15113" max="15360" width="9.140625" style="331"/>
    <col min="15361" max="15361" width="7.7109375" style="331" customWidth="1"/>
    <col min="15362" max="15362" width="67.7109375" style="331" customWidth="1"/>
    <col min="15363" max="15363" width="23.42578125" style="331" customWidth="1"/>
    <col min="15364" max="15364" width="24.28515625" style="331" customWidth="1"/>
    <col min="15365" max="15365" width="22.7109375" style="331" customWidth="1"/>
    <col min="15366" max="15366" width="38.140625" style="331" customWidth="1"/>
    <col min="15367" max="15368" width="21.28515625" style="331" customWidth="1"/>
    <col min="15369" max="15616" width="9.140625" style="331"/>
    <col min="15617" max="15617" width="7.7109375" style="331" customWidth="1"/>
    <col min="15618" max="15618" width="67.7109375" style="331" customWidth="1"/>
    <col min="15619" max="15619" width="23.42578125" style="331" customWidth="1"/>
    <col min="15620" max="15620" width="24.28515625" style="331" customWidth="1"/>
    <col min="15621" max="15621" width="22.7109375" style="331" customWidth="1"/>
    <col min="15622" max="15622" width="38.140625" style="331" customWidth="1"/>
    <col min="15623" max="15624" width="21.28515625" style="331" customWidth="1"/>
    <col min="15625" max="15872" width="9.140625" style="331"/>
    <col min="15873" max="15873" width="7.7109375" style="331" customWidth="1"/>
    <col min="15874" max="15874" width="67.7109375" style="331" customWidth="1"/>
    <col min="15875" max="15875" width="23.42578125" style="331" customWidth="1"/>
    <col min="15876" max="15876" width="24.28515625" style="331" customWidth="1"/>
    <col min="15877" max="15877" width="22.7109375" style="331" customWidth="1"/>
    <col min="15878" max="15878" width="38.140625" style="331" customWidth="1"/>
    <col min="15879" max="15880" width="21.28515625" style="331" customWidth="1"/>
    <col min="15881" max="16128" width="9.140625" style="331"/>
    <col min="16129" max="16129" width="7.7109375" style="331" customWidth="1"/>
    <col min="16130" max="16130" width="67.7109375" style="331" customWidth="1"/>
    <col min="16131" max="16131" width="23.42578125" style="331" customWidth="1"/>
    <col min="16132" max="16132" width="24.28515625" style="331" customWidth="1"/>
    <col min="16133" max="16133" width="22.7109375" style="331" customWidth="1"/>
    <col min="16134" max="16134" width="38.140625" style="331" customWidth="1"/>
    <col min="16135" max="16136" width="21.28515625" style="331" customWidth="1"/>
    <col min="16137" max="16384" width="9.140625" style="331"/>
  </cols>
  <sheetData>
    <row r="1" spans="1:11" x14ac:dyDescent="0.3">
      <c r="A1" s="329"/>
      <c r="B1" s="329"/>
      <c r="C1" s="329"/>
      <c r="D1" s="329"/>
      <c r="E1" s="329"/>
      <c r="F1" s="372" t="s">
        <v>538</v>
      </c>
    </row>
    <row r="2" spans="1:11" x14ac:dyDescent="0.3">
      <c r="A2" s="329"/>
      <c r="B2" s="329"/>
      <c r="C2" s="329"/>
      <c r="D2" s="329"/>
      <c r="E2" s="329"/>
      <c r="F2" s="329"/>
    </row>
    <row r="3" spans="1:11" ht="18.75" customHeight="1" x14ac:dyDescent="0.3">
      <c r="A3" s="1236" t="s">
        <v>674</v>
      </c>
      <c r="B3" s="1236"/>
      <c r="C3" s="1236"/>
      <c r="D3" s="1236"/>
      <c r="E3" s="1236"/>
      <c r="F3" s="123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492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9.75" customHeight="1" x14ac:dyDescent="0.3">
      <c r="A6" s="1190" t="s">
        <v>675</v>
      </c>
      <c r="B6" s="1190"/>
      <c r="C6" s="1190"/>
      <c r="D6" s="1190"/>
      <c r="E6" s="210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332"/>
      <c r="B8" s="329"/>
      <c r="C8" s="329"/>
      <c r="D8" s="329"/>
      <c r="E8" s="329"/>
      <c r="F8" s="329"/>
    </row>
    <row r="9" spans="1:11" ht="103.5" customHeight="1" x14ac:dyDescent="0.3">
      <c r="A9" s="333" t="s">
        <v>351</v>
      </c>
      <c r="B9" s="333" t="s">
        <v>366</v>
      </c>
      <c r="C9" s="333" t="s">
        <v>484</v>
      </c>
      <c r="D9" s="333" t="s">
        <v>477</v>
      </c>
      <c r="E9" s="333" t="s">
        <v>485</v>
      </c>
      <c r="F9" s="333" t="s">
        <v>486</v>
      </c>
    </row>
    <row r="10" spans="1:11" s="336" customFormat="1" x14ac:dyDescent="0.25">
      <c r="A10" s="334">
        <v>1</v>
      </c>
      <c r="B10" s="334">
        <v>2</v>
      </c>
      <c r="C10" s="334"/>
      <c r="D10" s="334">
        <v>3</v>
      </c>
      <c r="E10" s="334">
        <v>4</v>
      </c>
      <c r="F10" s="365">
        <v>5</v>
      </c>
      <c r="G10" s="335" t="s">
        <v>371</v>
      </c>
      <c r="H10" s="335" t="s">
        <v>372</v>
      </c>
    </row>
    <row r="11" spans="1:11" s="336" customFormat="1" ht="18.75" customHeight="1" x14ac:dyDescent="0.25">
      <c r="A11" s="1206" t="s">
        <v>550</v>
      </c>
      <c r="B11" s="1207"/>
      <c r="C11" s="1207"/>
      <c r="D11" s="1207"/>
      <c r="E11" s="1207"/>
      <c r="F11" s="1208"/>
      <c r="G11" s="335"/>
      <c r="H11" s="335"/>
    </row>
    <row r="12" spans="1:11" s="345" customFormat="1" ht="22.15" customHeight="1" x14ac:dyDescent="0.3">
      <c r="A12" s="344">
        <v>1</v>
      </c>
      <c r="B12" s="348" t="s">
        <v>488</v>
      </c>
      <c r="C12" s="343"/>
      <c r="D12" s="340"/>
      <c r="E12" s="340"/>
      <c r="F12" s="368">
        <f>SUM(F13)</f>
        <v>0</v>
      </c>
      <c r="G12" s="341"/>
      <c r="H12" s="341"/>
    </row>
    <row r="13" spans="1:11" s="345" customFormat="1" ht="22.15" customHeight="1" x14ac:dyDescent="0.3">
      <c r="A13" s="347"/>
      <c r="B13" s="135"/>
      <c r="C13" s="343"/>
      <c r="D13" s="340"/>
      <c r="E13" s="340"/>
      <c r="F13" s="369">
        <f>2595.09-2595.09</f>
        <v>0</v>
      </c>
      <c r="G13" s="349"/>
      <c r="H13" s="349">
        <f>F13-G13</f>
        <v>0</v>
      </c>
    </row>
    <row r="14" spans="1:11" s="345" customFormat="1" ht="35.25" customHeight="1" x14ac:dyDescent="0.3">
      <c r="A14" s="347"/>
      <c r="B14" s="266"/>
      <c r="C14" s="343"/>
      <c r="D14" s="340"/>
      <c r="E14" s="340"/>
      <c r="F14" s="368"/>
      <c r="G14" s="341"/>
      <c r="H14" s="341"/>
    </row>
    <row r="15" spans="1:11" s="345" customFormat="1" ht="18.75" customHeight="1" x14ac:dyDescent="0.3">
      <c r="A15" s="351"/>
      <c r="B15" s="352" t="s">
        <v>364</v>
      </c>
      <c r="C15" s="353" t="s">
        <v>374</v>
      </c>
      <c r="D15" s="353" t="s">
        <v>374</v>
      </c>
      <c r="E15" s="353" t="s">
        <v>374</v>
      </c>
      <c r="F15" s="354">
        <f>SUM(F13:F14)</f>
        <v>0</v>
      </c>
      <c r="G15" s="341">
        <f>SUM(G13:G13)</f>
        <v>0</v>
      </c>
      <c r="H15" s="341">
        <f>SUM(H13:H13)</f>
        <v>0</v>
      </c>
    </row>
    <row r="16" spans="1:11" s="345" customFormat="1" ht="35.25" customHeight="1" x14ac:dyDescent="0.3">
      <c r="A16" s="1206" t="s">
        <v>551</v>
      </c>
      <c r="B16" s="1207"/>
      <c r="C16" s="1207"/>
      <c r="D16" s="1207"/>
      <c r="E16" s="1207"/>
      <c r="F16" s="1208"/>
      <c r="G16" s="330"/>
      <c r="H16" s="330"/>
    </row>
    <row r="17" spans="1:9" s="342" customFormat="1" x14ac:dyDescent="0.3">
      <c r="A17" s="344">
        <v>1</v>
      </c>
      <c r="B17" s="348" t="s">
        <v>488</v>
      </c>
      <c r="C17" s="343"/>
      <c r="D17" s="340"/>
      <c r="E17" s="340"/>
      <c r="F17" s="368">
        <f>SUM(F18)</f>
        <v>0</v>
      </c>
      <c r="G17" s="341"/>
      <c r="H17" s="341"/>
    </row>
    <row r="18" spans="1:9" x14ac:dyDescent="0.3">
      <c r="A18" s="347"/>
      <c r="B18" s="346" t="s">
        <v>489</v>
      </c>
      <c r="C18" s="343"/>
      <c r="D18" s="340"/>
      <c r="E18" s="340"/>
      <c r="F18" s="369">
        <f>2595.09-2595.09</f>
        <v>0</v>
      </c>
      <c r="G18" s="349"/>
      <c r="H18" s="349">
        <f>F18-G18</f>
        <v>0</v>
      </c>
    </row>
    <row r="19" spans="1:9" s="82" customFormat="1" ht="23.25" customHeight="1" x14ac:dyDescent="0.3">
      <c r="A19" s="347"/>
      <c r="B19" s="266"/>
      <c r="C19" s="343"/>
      <c r="D19" s="340"/>
      <c r="E19" s="340"/>
      <c r="F19" s="368"/>
      <c r="G19" s="341"/>
      <c r="H19" s="341"/>
    </row>
    <row r="20" spans="1:9" s="82" customFormat="1" x14ac:dyDescent="0.3">
      <c r="A20" s="351"/>
      <c r="B20" s="352" t="s">
        <v>364</v>
      </c>
      <c r="C20" s="353" t="s">
        <v>374</v>
      </c>
      <c r="D20" s="353" t="s">
        <v>374</v>
      </c>
      <c r="E20" s="353" t="s">
        <v>374</v>
      </c>
      <c r="F20" s="354">
        <f>SUM(F18:F19)</f>
        <v>0</v>
      </c>
      <c r="G20" s="341">
        <f>SUM(G18:G18)</f>
        <v>0</v>
      </c>
      <c r="H20" s="341">
        <f>SUM(H18:H18)</f>
        <v>0</v>
      </c>
    </row>
    <row r="21" spans="1:9" s="82" customFormat="1" ht="15.75" x14ac:dyDescent="0.25">
      <c r="A21" s="83"/>
    </row>
    <row r="22" spans="1:9" s="82" customFormat="1" x14ac:dyDescent="0.25">
      <c r="A22" s="97" t="s">
        <v>541</v>
      </c>
      <c r="B22" s="84"/>
      <c r="C22" s="267"/>
      <c r="D22" s="378"/>
      <c r="E22" s="267"/>
      <c r="F22" s="604" t="s">
        <v>694</v>
      </c>
      <c r="G22" s="84"/>
      <c r="H22" s="267"/>
    </row>
    <row r="23" spans="1:9" s="82" customFormat="1" ht="15.75" x14ac:dyDescent="0.25">
      <c r="A23" s="181"/>
      <c r="B23" s="389"/>
      <c r="C23" s="267"/>
      <c r="D23" s="391" t="s">
        <v>171</v>
      </c>
      <c r="E23" s="267"/>
      <c r="F23" s="391" t="s">
        <v>172</v>
      </c>
      <c r="G23" s="389"/>
      <c r="H23" s="267"/>
    </row>
    <row r="24" spans="1:9" s="361" customFormat="1" x14ac:dyDescent="0.3">
      <c r="A24" s="389"/>
      <c r="B24" s="82"/>
      <c r="C24" s="267"/>
      <c r="D24" s="82"/>
      <c r="E24" s="267"/>
      <c r="F24" s="82"/>
      <c r="G24" s="82"/>
      <c r="H24" s="267"/>
    </row>
    <row r="25" spans="1:9" customFormat="1" x14ac:dyDescent="0.3">
      <c r="A25" s="97" t="s">
        <v>173</v>
      </c>
      <c r="B25" s="84"/>
      <c r="C25" s="267"/>
      <c r="D25" s="378"/>
      <c r="E25" s="267"/>
      <c r="F25" s="714" t="s">
        <v>742</v>
      </c>
      <c r="G25" s="84"/>
      <c r="H25" s="267"/>
      <c r="I25" s="363"/>
    </row>
    <row r="26" spans="1:9" s="361" customFormat="1" x14ac:dyDescent="0.3">
      <c r="A26" s="181"/>
      <c r="B26" s="389"/>
      <c r="C26" s="267"/>
      <c r="D26" s="391" t="s">
        <v>171</v>
      </c>
      <c r="E26" s="267"/>
      <c r="F26" s="391" t="s">
        <v>172</v>
      </c>
      <c r="G26" s="389"/>
      <c r="H26" s="267"/>
    </row>
  </sheetData>
  <mergeCells count="4">
    <mergeCell ref="A11:F11"/>
    <mergeCell ref="A16:F16"/>
    <mergeCell ref="A3:F3"/>
    <mergeCell ref="A6:D6"/>
  </mergeCells>
  <pageMargins left="0.70866141732283472" right="0.31496062992125984" top="0.74803149606299213" bottom="0.74803149606299213" header="0.31496062992125984" footer="0.31496062992125984"/>
  <pageSetup paperSize="9" scale="60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77"/>
  <sheetViews>
    <sheetView view="pageBreakPreview" topLeftCell="A19" zoomScaleSheetLayoutView="100" workbookViewId="0">
      <selection activeCell="N27" sqref="N27"/>
    </sheetView>
  </sheetViews>
  <sheetFormatPr defaultRowHeight="18" x14ac:dyDescent="0.25"/>
  <cols>
    <col min="1" max="1" width="5" style="401" customWidth="1"/>
    <col min="2" max="2" width="21.42578125" style="401" customWidth="1"/>
    <col min="3" max="3" width="33" style="401" customWidth="1"/>
    <col min="4" max="4" width="14" style="401" customWidth="1"/>
    <col min="5" max="5" width="15.7109375" style="401" customWidth="1"/>
    <col min="6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608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39.75" customHeight="1" x14ac:dyDescent="0.3">
      <c r="A11" s="1190" t="s">
        <v>683</v>
      </c>
      <c r="B11" s="1190"/>
      <c r="C11" s="1190"/>
      <c r="D11" s="1190"/>
      <c r="E11" s="1190"/>
      <c r="F11" s="1190"/>
      <c r="G11" s="1190"/>
      <c r="H11" s="1190"/>
      <c r="I11" s="1190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699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x14ac:dyDescent="0.25">
      <c r="A18" s="1240">
        <v>1</v>
      </c>
      <c r="B18" s="1244" t="s">
        <v>714</v>
      </c>
      <c r="C18" s="685" t="s">
        <v>703</v>
      </c>
      <c r="D18" s="686">
        <v>1</v>
      </c>
      <c r="E18" s="687">
        <f>F18+G18+H18</f>
        <v>17007.342081987576</v>
      </c>
      <c r="F18" s="686">
        <v>17007.342081987576</v>
      </c>
      <c r="G18" s="686"/>
      <c r="H18" s="686">
        <v>0</v>
      </c>
      <c r="I18" s="624">
        <f>E18*D18*12</f>
        <v>204088.10498385091</v>
      </c>
      <c r="L18" s="101"/>
    </row>
    <row r="19" spans="1:12" ht="31.5" x14ac:dyDescent="0.25">
      <c r="A19" s="1241"/>
      <c r="B19" s="1245"/>
      <c r="C19" s="688" t="s">
        <v>704</v>
      </c>
      <c r="D19" s="686">
        <v>0.5</v>
      </c>
      <c r="E19" s="687">
        <f t="shared" ref="E19:E31" si="0">F19+G19+H19</f>
        <v>16454.557873788817</v>
      </c>
      <c r="F19" s="686">
        <v>15306.607873788818</v>
      </c>
      <c r="G19" s="686"/>
      <c r="H19" s="686">
        <v>1147.95</v>
      </c>
      <c r="I19" s="624">
        <f t="shared" ref="I19:I31" si="1">E19*D19*12</f>
        <v>98727.347242732911</v>
      </c>
      <c r="L19" s="101"/>
    </row>
    <row r="20" spans="1:12" ht="31.5" x14ac:dyDescent="0.25">
      <c r="A20" s="1241"/>
      <c r="B20" s="1245"/>
      <c r="C20" s="689" t="s">
        <v>705</v>
      </c>
      <c r="D20" s="686">
        <v>0.5</v>
      </c>
      <c r="E20" s="687">
        <f t="shared" si="0"/>
        <v>16071.907873788818</v>
      </c>
      <c r="F20" s="686">
        <v>15306.607873788818</v>
      </c>
      <c r="G20" s="686"/>
      <c r="H20" s="686">
        <v>765.3</v>
      </c>
      <c r="I20" s="624">
        <f t="shared" si="1"/>
        <v>96431.447242732902</v>
      </c>
      <c r="L20" s="101"/>
    </row>
    <row r="21" spans="1:12" ht="47.25" x14ac:dyDescent="0.25">
      <c r="A21" s="1241"/>
      <c r="B21" s="1245"/>
      <c r="C21" s="689" t="s">
        <v>706</v>
      </c>
      <c r="D21" s="686">
        <v>1</v>
      </c>
      <c r="E21" s="687">
        <f t="shared" si="0"/>
        <v>16071.957873788819</v>
      </c>
      <c r="F21" s="686">
        <v>15306.607873788818</v>
      </c>
      <c r="G21" s="686"/>
      <c r="H21" s="686">
        <v>765.35</v>
      </c>
      <c r="I21" s="624">
        <f t="shared" si="1"/>
        <v>192863.49448546581</v>
      </c>
      <c r="L21" s="101"/>
    </row>
    <row r="22" spans="1:12" x14ac:dyDescent="0.25">
      <c r="A22" s="1242"/>
      <c r="B22" s="1246"/>
      <c r="C22" s="1247"/>
      <c r="D22" s="1248"/>
      <c r="E22" s="1248"/>
      <c r="F22" s="1248"/>
      <c r="G22" s="1248"/>
      <c r="H22" s="1249"/>
      <c r="I22" s="627">
        <f>I18+I19+I20+I21</f>
        <v>592110.39395478251</v>
      </c>
      <c r="L22" s="101"/>
    </row>
    <row r="23" spans="1:12" x14ac:dyDescent="0.25">
      <c r="A23" s="1240">
        <v>2</v>
      </c>
      <c r="B23" s="1244" t="s">
        <v>702</v>
      </c>
      <c r="C23" s="685" t="s">
        <v>707</v>
      </c>
      <c r="D23" s="686">
        <v>17.89</v>
      </c>
      <c r="E23" s="687">
        <f t="shared" si="0"/>
        <v>25540.021315656875</v>
      </c>
      <c r="F23" s="686">
        <v>14010.05</v>
      </c>
      <c r="G23" s="686"/>
      <c r="H23" s="686">
        <v>11529.971315656876</v>
      </c>
      <c r="I23" s="624">
        <f>E23*D23*12-0.84-0.6</f>
        <v>5482930.3360452186</v>
      </c>
      <c r="L23" s="101"/>
    </row>
    <row r="24" spans="1:12" x14ac:dyDescent="0.25">
      <c r="A24" s="1241"/>
      <c r="B24" s="1245"/>
      <c r="C24" s="688" t="s">
        <v>708</v>
      </c>
      <c r="D24" s="686">
        <v>0.5</v>
      </c>
      <c r="E24" s="687">
        <f t="shared" si="0"/>
        <v>11930.5</v>
      </c>
      <c r="F24" s="686">
        <v>9613</v>
      </c>
      <c r="G24" s="686">
        <v>1162</v>
      </c>
      <c r="H24" s="686">
        <v>1155.5</v>
      </c>
      <c r="I24" s="624">
        <f t="shared" si="1"/>
        <v>71583</v>
      </c>
      <c r="L24" s="101"/>
    </row>
    <row r="25" spans="1:12" x14ac:dyDescent="0.25">
      <c r="A25" s="1241"/>
      <c r="B25" s="1245"/>
      <c r="C25" s="685" t="s">
        <v>709</v>
      </c>
      <c r="D25" s="686">
        <v>0.5</v>
      </c>
      <c r="E25" s="687">
        <f t="shared" si="0"/>
        <v>12213.46</v>
      </c>
      <c r="F25" s="686">
        <v>9701</v>
      </c>
      <c r="G25" s="686">
        <v>1172.5</v>
      </c>
      <c r="H25" s="686">
        <v>1339.96</v>
      </c>
      <c r="I25" s="624">
        <f t="shared" si="1"/>
        <v>73280.759999999995</v>
      </c>
      <c r="L25" s="101"/>
    </row>
    <row r="26" spans="1:12" x14ac:dyDescent="0.25">
      <c r="A26" s="1242"/>
      <c r="B26" s="1246"/>
      <c r="C26" s="1237"/>
      <c r="D26" s="1238"/>
      <c r="E26" s="1238"/>
      <c r="F26" s="1238"/>
      <c r="G26" s="1238"/>
      <c r="H26" s="1239"/>
      <c r="I26" s="627">
        <f>I23+I24+I25</f>
        <v>5627794.0960452184</v>
      </c>
      <c r="L26" s="101"/>
    </row>
    <row r="27" spans="1:12" x14ac:dyDescent="0.25">
      <c r="A27" s="1240">
        <v>3</v>
      </c>
      <c r="B27" s="1244" t="s">
        <v>715</v>
      </c>
      <c r="C27" s="685" t="s">
        <v>710</v>
      </c>
      <c r="D27" s="686">
        <v>0.5</v>
      </c>
      <c r="E27" s="687">
        <f t="shared" si="0"/>
        <v>12130</v>
      </c>
      <c r="F27" s="686">
        <v>9344</v>
      </c>
      <c r="G27" s="686">
        <f>12130-F27-H27</f>
        <v>1654</v>
      </c>
      <c r="H27" s="686">
        <v>1132</v>
      </c>
      <c r="I27" s="624">
        <f t="shared" si="1"/>
        <v>72780</v>
      </c>
      <c r="L27" s="101"/>
    </row>
    <row r="28" spans="1:12" x14ac:dyDescent="0.25">
      <c r="A28" s="1241"/>
      <c r="B28" s="1245"/>
      <c r="C28" s="685" t="s">
        <v>711</v>
      </c>
      <c r="D28" s="686">
        <v>1</v>
      </c>
      <c r="E28" s="687">
        <f t="shared" si="0"/>
        <v>12130</v>
      </c>
      <c r="F28" s="686">
        <v>5726</v>
      </c>
      <c r="G28" s="686">
        <f>12130-F28-H28</f>
        <v>6128.2</v>
      </c>
      <c r="H28" s="686">
        <v>275.8</v>
      </c>
      <c r="I28" s="624">
        <f t="shared" si="1"/>
        <v>145560</v>
      </c>
      <c r="L28" s="101"/>
    </row>
    <row r="29" spans="1:12" x14ac:dyDescent="0.25">
      <c r="A29" s="1241"/>
      <c r="B29" s="1245"/>
      <c r="C29" s="685" t="s">
        <v>712</v>
      </c>
      <c r="D29" s="686">
        <v>0.5</v>
      </c>
      <c r="E29" s="687">
        <f t="shared" si="0"/>
        <v>12130</v>
      </c>
      <c r="F29" s="686">
        <v>6405</v>
      </c>
      <c r="G29" s="686">
        <f>12130-F29-H29</f>
        <v>3081.5</v>
      </c>
      <c r="H29" s="686">
        <v>2643.5</v>
      </c>
      <c r="I29" s="624">
        <f t="shared" si="1"/>
        <v>72780</v>
      </c>
      <c r="L29" s="101"/>
    </row>
    <row r="30" spans="1:12" x14ac:dyDescent="0.25">
      <c r="A30" s="1242"/>
      <c r="B30" s="1246"/>
      <c r="C30" s="1237"/>
      <c r="D30" s="1238"/>
      <c r="E30" s="1238"/>
      <c r="F30" s="1238"/>
      <c r="G30" s="1238"/>
      <c r="H30" s="1239"/>
      <c r="I30" s="627">
        <f>I27+I28+I29</f>
        <v>291120</v>
      </c>
      <c r="L30" s="101"/>
    </row>
    <row r="31" spans="1:12" ht="31.5" x14ac:dyDescent="0.25">
      <c r="A31" s="1240">
        <v>4</v>
      </c>
      <c r="B31" s="1244" t="s">
        <v>716</v>
      </c>
      <c r="C31" s="685" t="s">
        <v>713</v>
      </c>
      <c r="D31" s="686">
        <v>3</v>
      </c>
      <c r="E31" s="687">
        <f t="shared" si="0"/>
        <v>12130</v>
      </c>
      <c r="F31" s="686">
        <v>5629</v>
      </c>
      <c r="G31" s="686">
        <f>12130-F31-H31</f>
        <v>6225.2</v>
      </c>
      <c r="H31" s="686">
        <v>275.8</v>
      </c>
      <c r="I31" s="624">
        <f t="shared" si="1"/>
        <v>436680</v>
      </c>
      <c r="L31" s="101"/>
    </row>
    <row r="32" spans="1:12" ht="37.5" customHeight="1" x14ac:dyDescent="0.25">
      <c r="A32" s="1242"/>
      <c r="B32" s="1246"/>
      <c r="C32" s="1237"/>
      <c r="D32" s="1238"/>
      <c r="E32" s="1238"/>
      <c r="F32" s="1238"/>
      <c r="G32" s="1238"/>
      <c r="H32" s="1239"/>
      <c r="I32" s="627">
        <f>I31</f>
        <v>436680</v>
      </c>
      <c r="L32" s="101"/>
    </row>
    <row r="33" spans="1:12" hidden="1" x14ac:dyDescent="0.25">
      <c r="A33" s="621">
        <v>6</v>
      </c>
      <c r="B33" s="631"/>
      <c r="C33" s="632"/>
      <c r="D33" s="622"/>
      <c r="E33" s="623"/>
      <c r="F33" s="622"/>
      <c r="G33" s="622"/>
      <c r="H33" s="622"/>
      <c r="I33" s="624"/>
      <c r="L33" s="101"/>
    </row>
    <row r="34" spans="1:12" hidden="1" x14ac:dyDescent="0.25">
      <c r="A34" s="621">
        <v>7</v>
      </c>
      <c r="B34" s="631"/>
      <c r="C34" s="632"/>
      <c r="D34" s="622"/>
      <c r="E34" s="623"/>
      <c r="F34" s="622"/>
      <c r="G34" s="622"/>
      <c r="H34" s="622"/>
      <c r="I34" s="624"/>
      <c r="L34" s="101"/>
    </row>
    <row r="35" spans="1:12" hidden="1" x14ac:dyDescent="0.25">
      <c r="A35" s="621">
        <v>8</v>
      </c>
      <c r="B35" s="631"/>
      <c r="C35" s="632"/>
      <c r="D35" s="622"/>
      <c r="E35" s="623"/>
      <c r="F35" s="622"/>
      <c r="G35" s="622"/>
      <c r="H35" s="622"/>
      <c r="I35" s="624"/>
      <c r="L35" s="101"/>
    </row>
    <row r="36" spans="1:12" hidden="1" x14ac:dyDescent="0.25">
      <c r="A36" s="621">
        <v>9</v>
      </c>
      <c r="B36" s="631"/>
      <c r="C36" s="632"/>
      <c r="D36" s="622"/>
      <c r="E36" s="623"/>
      <c r="F36" s="633"/>
      <c r="G36" s="622"/>
      <c r="H36" s="622"/>
      <c r="I36" s="624"/>
      <c r="L36" s="101"/>
    </row>
    <row r="37" spans="1:12" x14ac:dyDescent="0.25">
      <c r="A37" s="1243" t="s">
        <v>364</v>
      </c>
      <c r="B37" s="1243"/>
      <c r="C37" s="1243"/>
      <c r="D37" s="634">
        <f>SUM(D18:D36)</f>
        <v>26.89</v>
      </c>
      <c r="E37" s="634">
        <v>163809.75</v>
      </c>
      <c r="F37" s="634" t="s">
        <v>365</v>
      </c>
      <c r="G37" s="634">
        <v>19423.400000000001</v>
      </c>
      <c r="H37" s="634">
        <f>SUM(H18:H36)</f>
        <v>21031.131315656876</v>
      </c>
      <c r="I37" s="706">
        <v>6947704.4900000012</v>
      </c>
    </row>
    <row r="38" spans="1:12" x14ac:dyDescent="0.25">
      <c r="I38" s="409"/>
    </row>
    <row r="39" spans="1:12" s="84" customFormat="1" ht="23.25" customHeight="1" x14ac:dyDescent="0.25">
      <c r="A39" s="1001" t="s">
        <v>541</v>
      </c>
      <c r="E39" s="378"/>
      <c r="F39" s="378"/>
      <c r="H39" s="1144" t="s">
        <v>694</v>
      </c>
      <c r="I39" s="1144"/>
    </row>
    <row r="40" spans="1:12" s="390" customFormat="1" ht="12" x14ac:dyDescent="0.25">
      <c r="E40" s="1151" t="s">
        <v>171</v>
      </c>
      <c r="F40" s="1151"/>
      <c r="H40" s="1151" t="s">
        <v>172</v>
      </c>
      <c r="I40" s="1151"/>
    </row>
    <row r="41" spans="1:12" s="84" customFormat="1" ht="18.75" x14ac:dyDescent="0.25"/>
    <row r="42" spans="1:12" s="84" customFormat="1" ht="23.25" customHeight="1" x14ac:dyDescent="0.25">
      <c r="A42" s="97" t="s">
        <v>173</v>
      </c>
      <c r="E42" s="378"/>
      <c r="F42" s="378"/>
      <c r="H42" s="1144" t="s">
        <v>810</v>
      </c>
      <c r="I42" s="1144"/>
    </row>
    <row r="43" spans="1:12" s="390" customFormat="1" ht="12" x14ac:dyDescent="0.25">
      <c r="E43" s="1151" t="s">
        <v>171</v>
      </c>
      <c r="F43" s="1151"/>
      <c r="H43" s="1151" t="s">
        <v>172</v>
      </c>
      <c r="I43" s="1151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protectedRanges>
    <protectedRange sqref="C22 C26 C30 C32:C36" name="Диапазон2_1_1_1"/>
    <protectedRange sqref="C19:C20" name="Диапазон2_3_8_1"/>
    <protectedRange sqref="C21" name="Диапазон2_3_9"/>
    <protectedRange sqref="C24" name="Диапазон2_3_7_1"/>
  </protectedRanges>
  <mergeCells count="30">
    <mergeCell ref="A8:I8"/>
    <mergeCell ref="A9:I9"/>
    <mergeCell ref="A11:I11"/>
    <mergeCell ref="A37:C37"/>
    <mergeCell ref="A14:A16"/>
    <mergeCell ref="B14:B16"/>
    <mergeCell ref="C14:C16"/>
    <mergeCell ref="D14:D16"/>
    <mergeCell ref="B18:B22"/>
    <mergeCell ref="C22:H22"/>
    <mergeCell ref="B23:B26"/>
    <mergeCell ref="C26:H26"/>
    <mergeCell ref="B27:B30"/>
    <mergeCell ref="C30:H30"/>
    <mergeCell ref="B31:B32"/>
    <mergeCell ref="A31:A32"/>
    <mergeCell ref="A18:A22"/>
    <mergeCell ref="A23:A26"/>
    <mergeCell ref="E43:F43"/>
    <mergeCell ref="H43:I43"/>
    <mergeCell ref="E40:F40"/>
    <mergeCell ref="H40:I40"/>
    <mergeCell ref="H42:I42"/>
    <mergeCell ref="A27:A30"/>
    <mergeCell ref="E14:H14"/>
    <mergeCell ref="I14:I16"/>
    <mergeCell ref="E15:E16"/>
    <mergeCell ref="F15:H15"/>
    <mergeCell ref="H39:I39"/>
    <mergeCell ref="C32:H32"/>
  </mergeCells>
  <pageMargins left="0.19685039370078741" right="0.19685039370078741" top="0.70866141732283472" bottom="0.19685039370078741" header="0.62992125984251968" footer="0.35433070866141736"/>
  <pageSetup paperSize="9" scale="60" fitToHeight="2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67"/>
  <sheetViews>
    <sheetView view="pageBreakPreview" topLeftCell="A22" zoomScaleNormal="75" zoomScaleSheetLayoutView="100" workbookViewId="0">
      <selection activeCell="Q15" sqref="Q15"/>
    </sheetView>
  </sheetViews>
  <sheetFormatPr defaultRowHeight="18" x14ac:dyDescent="0.25"/>
  <cols>
    <col min="1" max="1" width="5" style="401" customWidth="1"/>
    <col min="2" max="2" width="18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609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36" customHeight="1" x14ac:dyDescent="0.3">
      <c r="A11" s="1190" t="s">
        <v>683</v>
      </c>
      <c r="B11" s="1190"/>
      <c r="C11" s="1190"/>
      <c r="D11" s="1190"/>
      <c r="E11" s="1190"/>
      <c r="F11" s="1190"/>
      <c r="G11" s="1190"/>
      <c r="H11" s="1190"/>
      <c r="I11" s="1190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135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x14ac:dyDescent="0.25">
      <c r="A18" s="1240">
        <v>1</v>
      </c>
      <c r="B18" s="1244" t="s">
        <v>714</v>
      </c>
      <c r="C18" s="685" t="s">
        <v>703</v>
      </c>
      <c r="D18" s="686">
        <v>1</v>
      </c>
      <c r="E18" s="687">
        <f>F18+G18+H18</f>
        <v>17007.342081987576</v>
      </c>
      <c r="F18" s="686">
        <v>17007.342081987576</v>
      </c>
      <c r="G18" s="686"/>
      <c r="H18" s="686">
        <v>0</v>
      </c>
      <c r="I18" s="624">
        <f>E18*D18*12</f>
        <v>204088.10498385091</v>
      </c>
      <c r="L18" s="101"/>
    </row>
    <row r="19" spans="1:12" ht="31.5" x14ac:dyDescent="0.25">
      <c r="A19" s="1241"/>
      <c r="B19" s="1245"/>
      <c r="C19" s="688" t="s">
        <v>704</v>
      </c>
      <c r="D19" s="686">
        <v>0.5</v>
      </c>
      <c r="E19" s="687">
        <f t="shared" ref="E19:E21" si="0">F19+G19+H19</f>
        <v>16454.557873788817</v>
      </c>
      <c r="F19" s="686">
        <v>15306.607873788818</v>
      </c>
      <c r="G19" s="686"/>
      <c r="H19" s="686">
        <v>1147.95</v>
      </c>
      <c r="I19" s="624">
        <f t="shared" ref="I19:I21" si="1">E19*D19*12</f>
        <v>98727.347242732911</v>
      </c>
      <c r="L19" s="101"/>
    </row>
    <row r="20" spans="1:12" ht="31.5" x14ac:dyDescent="0.25">
      <c r="A20" s="1241"/>
      <c r="B20" s="1245"/>
      <c r="C20" s="689" t="s">
        <v>705</v>
      </c>
      <c r="D20" s="686">
        <v>0.5</v>
      </c>
      <c r="E20" s="687">
        <f t="shared" si="0"/>
        <v>16071.907873788818</v>
      </c>
      <c r="F20" s="686">
        <v>15306.607873788818</v>
      </c>
      <c r="G20" s="686"/>
      <c r="H20" s="686">
        <v>765.3</v>
      </c>
      <c r="I20" s="624">
        <f t="shared" si="1"/>
        <v>96431.447242732902</v>
      </c>
      <c r="L20" s="101"/>
    </row>
    <row r="21" spans="1:12" ht="47.25" x14ac:dyDescent="0.25">
      <c r="A21" s="1241"/>
      <c r="B21" s="1245"/>
      <c r="C21" s="689" t="s">
        <v>706</v>
      </c>
      <c r="D21" s="686">
        <v>1</v>
      </c>
      <c r="E21" s="687">
        <f t="shared" si="0"/>
        <v>16071.957873788819</v>
      </c>
      <c r="F21" s="686">
        <v>15306.607873788818</v>
      </c>
      <c r="G21" s="686"/>
      <c r="H21" s="686">
        <v>765.35</v>
      </c>
      <c r="I21" s="624">
        <f t="shared" si="1"/>
        <v>192863.49448546581</v>
      </c>
      <c r="L21" s="101"/>
    </row>
    <row r="22" spans="1:12" x14ac:dyDescent="0.25">
      <c r="A22" s="1242"/>
      <c r="B22" s="1246"/>
      <c r="C22" s="1247"/>
      <c r="D22" s="1248"/>
      <c r="E22" s="1248"/>
      <c r="F22" s="1248"/>
      <c r="G22" s="1248"/>
      <c r="H22" s="1249"/>
      <c r="I22" s="627">
        <f>I18+I19+I20+I21</f>
        <v>592110.39395478251</v>
      </c>
      <c r="L22" s="101"/>
    </row>
    <row r="23" spans="1:12" ht="18" customHeight="1" x14ac:dyDescent="0.25">
      <c r="A23" s="1240">
        <v>2</v>
      </c>
      <c r="B23" s="1244" t="s">
        <v>702</v>
      </c>
      <c r="C23" s="685" t="s">
        <v>707</v>
      </c>
      <c r="D23" s="686">
        <v>17.89</v>
      </c>
      <c r="E23" s="687">
        <f t="shared" ref="E23:E31" si="2">F23+G23+H23</f>
        <v>25540.021315656875</v>
      </c>
      <c r="F23" s="686">
        <v>14010.05</v>
      </c>
      <c r="G23" s="686"/>
      <c r="H23" s="686">
        <v>11529.971315656876</v>
      </c>
      <c r="I23" s="624">
        <f>E23*D23*12-0.84-0.6</f>
        <v>5482930.3360452186</v>
      </c>
      <c r="L23" s="101"/>
    </row>
    <row r="24" spans="1:12" x14ac:dyDescent="0.25">
      <c r="A24" s="1241"/>
      <c r="B24" s="1245"/>
      <c r="C24" s="688" t="s">
        <v>708</v>
      </c>
      <c r="D24" s="686">
        <v>0.5</v>
      </c>
      <c r="E24" s="687">
        <f t="shared" si="2"/>
        <v>11930.5</v>
      </c>
      <c r="F24" s="686">
        <v>9613</v>
      </c>
      <c r="G24" s="686">
        <v>1162</v>
      </c>
      <c r="H24" s="686">
        <v>1155.5</v>
      </c>
      <c r="I24" s="624">
        <f t="shared" ref="I24:I31" si="3">E24*D24*12</f>
        <v>71583</v>
      </c>
      <c r="L24" s="101"/>
    </row>
    <row r="25" spans="1:12" x14ac:dyDescent="0.25">
      <c r="A25" s="1241"/>
      <c r="B25" s="1245"/>
      <c r="C25" s="685" t="s">
        <v>709</v>
      </c>
      <c r="D25" s="686">
        <v>0.5</v>
      </c>
      <c r="E25" s="687">
        <f t="shared" si="2"/>
        <v>12213.46</v>
      </c>
      <c r="F25" s="686">
        <v>9701</v>
      </c>
      <c r="G25" s="686">
        <v>1172.5</v>
      </c>
      <c r="H25" s="686">
        <v>1339.96</v>
      </c>
      <c r="I25" s="624">
        <f t="shared" si="3"/>
        <v>73280.759999999995</v>
      </c>
      <c r="L25" s="101"/>
    </row>
    <row r="26" spans="1:12" x14ac:dyDescent="0.25">
      <c r="A26" s="1242"/>
      <c r="B26" s="1246"/>
      <c r="C26" s="1237"/>
      <c r="D26" s="1238"/>
      <c r="E26" s="1238"/>
      <c r="F26" s="1238"/>
      <c r="G26" s="1238"/>
      <c r="H26" s="1239"/>
      <c r="I26" s="627">
        <f>I23+I24+I25</f>
        <v>5627794.0960452184</v>
      </c>
      <c r="L26" s="101"/>
    </row>
    <row r="27" spans="1:12" ht="18.75" customHeight="1" x14ac:dyDescent="0.25">
      <c r="A27" s="1240">
        <v>3</v>
      </c>
      <c r="B27" s="1244" t="s">
        <v>715</v>
      </c>
      <c r="C27" s="685" t="s">
        <v>710</v>
      </c>
      <c r="D27" s="686">
        <v>0.5</v>
      </c>
      <c r="E27" s="687">
        <f t="shared" si="2"/>
        <v>12130</v>
      </c>
      <c r="F27" s="686">
        <v>9344</v>
      </c>
      <c r="G27" s="686">
        <f>12130-F27-H27</f>
        <v>1654</v>
      </c>
      <c r="H27" s="686">
        <v>1132</v>
      </c>
      <c r="I27" s="624">
        <f t="shared" si="3"/>
        <v>72780</v>
      </c>
    </row>
    <row r="28" spans="1:12" x14ac:dyDescent="0.25">
      <c r="A28" s="1241"/>
      <c r="B28" s="1245"/>
      <c r="C28" s="685" t="s">
        <v>711</v>
      </c>
      <c r="D28" s="686">
        <v>1</v>
      </c>
      <c r="E28" s="687">
        <f t="shared" si="2"/>
        <v>12130</v>
      </c>
      <c r="F28" s="686">
        <v>5726</v>
      </c>
      <c r="G28" s="686">
        <f>12130-F28-H28</f>
        <v>6128.2</v>
      </c>
      <c r="H28" s="686">
        <v>275.8</v>
      </c>
      <c r="I28" s="624">
        <f t="shared" si="3"/>
        <v>145560</v>
      </c>
    </row>
    <row r="29" spans="1:12" s="84" customFormat="1" ht="23.25" customHeight="1" x14ac:dyDescent="0.25">
      <c r="A29" s="1241"/>
      <c r="B29" s="1245"/>
      <c r="C29" s="685" t="s">
        <v>712</v>
      </c>
      <c r="D29" s="686">
        <v>0.5</v>
      </c>
      <c r="E29" s="687">
        <f t="shared" si="2"/>
        <v>12130</v>
      </c>
      <c r="F29" s="686">
        <v>6405</v>
      </c>
      <c r="G29" s="686">
        <f>12130-F29-H29</f>
        <v>3081.5</v>
      </c>
      <c r="H29" s="686">
        <v>2643.5</v>
      </c>
      <c r="I29" s="624">
        <f t="shared" si="3"/>
        <v>72780</v>
      </c>
    </row>
    <row r="30" spans="1:12" s="390" customFormat="1" ht="15.75" x14ac:dyDescent="0.25">
      <c r="A30" s="1242"/>
      <c r="B30" s="1246"/>
      <c r="C30" s="1237"/>
      <c r="D30" s="1238"/>
      <c r="E30" s="1238"/>
      <c r="F30" s="1238"/>
      <c r="G30" s="1238"/>
      <c r="H30" s="1239"/>
      <c r="I30" s="627">
        <f>I27+I28+I29</f>
        <v>291120</v>
      </c>
    </row>
    <row r="31" spans="1:12" s="84" customFormat="1" ht="31.5" customHeight="1" x14ac:dyDescent="0.25">
      <c r="A31" s="1240">
        <v>4</v>
      </c>
      <c r="B31" s="1244" t="s">
        <v>716</v>
      </c>
      <c r="C31" s="685" t="s">
        <v>713</v>
      </c>
      <c r="D31" s="686">
        <v>3</v>
      </c>
      <c r="E31" s="687">
        <f t="shared" si="2"/>
        <v>12130</v>
      </c>
      <c r="F31" s="686">
        <v>5629</v>
      </c>
      <c r="G31" s="686">
        <f>12130-F31-H31</f>
        <v>6225.2</v>
      </c>
      <c r="H31" s="686">
        <v>275.8</v>
      </c>
      <c r="I31" s="624">
        <f t="shared" si="3"/>
        <v>436680</v>
      </c>
    </row>
    <row r="32" spans="1:12" s="84" customFormat="1" ht="23.25" customHeight="1" x14ac:dyDescent="0.25">
      <c r="A32" s="1242"/>
      <c r="B32" s="1246"/>
      <c r="C32" s="1237"/>
      <c r="D32" s="1238"/>
      <c r="E32" s="1238"/>
      <c r="F32" s="1238"/>
      <c r="G32" s="1238"/>
      <c r="H32" s="1239"/>
      <c r="I32" s="627">
        <f>I31</f>
        <v>436680</v>
      </c>
    </row>
    <row r="33" spans="1:9" s="390" customFormat="1" ht="15.75" hidden="1" customHeight="1" x14ac:dyDescent="0.25">
      <c r="A33" s="621">
        <v>6</v>
      </c>
      <c r="B33" s="631"/>
      <c r="C33" s="632"/>
      <c r="D33" s="622"/>
      <c r="E33" s="623"/>
      <c r="F33" s="622"/>
      <c r="G33" s="622"/>
      <c r="H33" s="622"/>
      <c r="I33" s="624"/>
    </row>
    <row r="34" spans="1:9" ht="18" hidden="1" customHeight="1" x14ac:dyDescent="0.25">
      <c r="A34" s="621">
        <v>7</v>
      </c>
      <c r="B34" s="631"/>
      <c r="C34" s="632"/>
      <c r="D34" s="622"/>
      <c r="E34" s="623"/>
      <c r="F34" s="622"/>
      <c r="G34" s="622"/>
      <c r="H34" s="622"/>
      <c r="I34" s="624"/>
    </row>
    <row r="35" spans="1:9" ht="18" hidden="1" customHeight="1" x14ac:dyDescent="0.25">
      <c r="A35" s="621">
        <v>8</v>
      </c>
      <c r="B35" s="631"/>
      <c r="C35" s="632"/>
      <c r="D35" s="622"/>
      <c r="E35" s="623"/>
      <c r="F35" s="622"/>
      <c r="G35" s="622"/>
      <c r="H35" s="622"/>
      <c r="I35" s="624"/>
    </row>
    <row r="36" spans="1:9" ht="18" hidden="1" customHeight="1" x14ac:dyDescent="0.25">
      <c r="A36" s="621">
        <v>9</v>
      </c>
      <c r="B36" s="631"/>
      <c r="C36" s="632"/>
      <c r="D36" s="622"/>
      <c r="E36" s="623"/>
      <c r="F36" s="633"/>
      <c r="G36" s="622"/>
      <c r="H36" s="622"/>
      <c r="I36" s="624"/>
    </row>
    <row r="37" spans="1:9" ht="18" customHeight="1" x14ac:dyDescent="0.25">
      <c r="A37" s="1243" t="s">
        <v>364</v>
      </c>
      <c r="B37" s="1243"/>
      <c r="C37" s="1243"/>
      <c r="D37" s="634">
        <f>SUM(D18:D36)</f>
        <v>26.89</v>
      </c>
      <c r="E37" s="634">
        <f>SUM(E18:E36)</f>
        <v>163809.74701901092</v>
      </c>
      <c r="F37" s="634" t="s">
        <v>365</v>
      </c>
      <c r="G37" s="634">
        <f>SUM(G18:G36)</f>
        <v>19423.400000000001</v>
      </c>
      <c r="H37" s="634">
        <f>SUM(H18:H36)</f>
        <v>21031.131315656876</v>
      </c>
      <c r="I37" s="634">
        <f>I32+I30+I26+I22</f>
        <v>6947704.4900000012</v>
      </c>
    </row>
    <row r="38" spans="1:9" x14ac:dyDescent="0.25">
      <c r="I38" s="409"/>
    </row>
    <row r="39" spans="1:9" ht="18.75" x14ac:dyDescent="0.25">
      <c r="A39" s="615" t="s">
        <v>541</v>
      </c>
      <c r="B39" s="617"/>
      <c r="C39" s="617"/>
      <c r="D39" s="617"/>
      <c r="E39" s="614"/>
      <c r="F39" s="614"/>
      <c r="G39" s="617"/>
      <c r="H39" s="1144" t="s">
        <v>694</v>
      </c>
      <c r="I39" s="1144"/>
    </row>
    <row r="40" spans="1:9" x14ac:dyDescent="0.25">
      <c r="A40" s="616"/>
      <c r="B40" s="616"/>
      <c r="C40" s="616"/>
      <c r="D40" s="616"/>
      <c r="E40" s="1151" t="s">
        <v>171</v>
      </c>
      <c r="F40" s="1151"/>
      <c r="G40" s="616"/>
      <c r="H40" s="1151" t="s">
        <v>172</v>
      </c>
      <c r="I40" s="1151"/>
    </row>
    <row r="41" spans="1:9" ht="18.75" x14ac:dyDescent="0.25">
      <c r="A41" s="617"/>
      <c r="B41" s="617"/>
      <c r="C41" s="617"/>
      <c r="D41" s="617"/>
      <c r="E41" s="617"/>
      <c r="F41" s="617"/>
      <c r="G41" s="617"/>
      <c r="H41" s="617"/>
      <c r="I41" s="617"/>
    </row>
    <row r="42" spans="1:9" ht="18.75" x14ac:dyDescent="0.25">
      <c r="A42" s="615" t="s">
        <v>173</v>
      </c>
      <c r="B42" s="617"/>
      <c r="C42" s="617"/>
      <c r="D42" s="617"/>
      <c r="E42" s="614"/>
      <c r="F42" s="614"/>
      <c r="G42" s="617"/>
      <c r="H42" s="1144" t="s">
        <v>742</v>
      </c>
      <c r="I42" s="1144"/>
    </row>
    <row r="43" spans="1:9" ht="18" hidden="1" customHeight="1" x14ac:dyDescent="0.25">
      <c r="A43" s="616"/>
      <c r="B43" s="616"/>
      <c r="C43" s="616"/>
      <c r="D43" s="616"/>
      <c r="E43" s="1151" t="s">
        <v>171</v>
      </c>
      <c r="F43" s="1151"/>
      <c r="G43" s="616"/>
      <c r="H43" s="1151" t="s">
        <v>172</v>
      </c>
      <c r="I43" s="1151"/>
    </row>
    <row r="44" spans="1:9" hidden="1" x14ac:dyDescent="0.25"/>
    <row r="45" spans="1:9" hidden="1" x14ac:dyDescent="0.25"/>
    <row r="46" spans="1:9" hidden="1" x14ac:dyDescent="0.25"/>
    <row r="47" spans="1:9" hidden="1" x14ac:dyDescent="0.25"/>
    <row r="48" spans="1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2" name="Диапазон2_1_1_1_1"/>
    <protectedRange sqref="C19:C20" name="Диапазон2_3_8_1"/>
    <protectedRange sqref="C21" name="Диапазон2_3_9"/>
    <protectedRange sqref="C26 C30 C32:C36" name="Диапазон2_1_1_1"/>
    <protectedRange sqref="C24" name="Диапазон2_3_7_1_1"/>
  </protectedRanges>
  <mergeCells count="30">
    <mergeCell ref="A18:A22"/>
    <mergeCell ref="B18:B22"/>
    <mergeCell ref="C22:H22"/>
    <mergeCell ref="A23:A26"/>
    <mergeCell ref="B23:B26"/>
    <mergeCell ref="C26:H26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A11:I11"/>
    <mergeCell ref="C30:H30"/>
    <mergeCell ref="A31:A32"/>
    <mergeCell ref="B31:B32"/>
    <mergeCell ref="C32:H32"/>
    <mergeCell ref="A37:C37"/>
    <mergeCell ref="A27:A30"/>
    <mergeCell ref="B27:B30"/>
    <mergeCell ref="H39:I39"/>
    <mergeCell ref="E40:F40"/>
    <mergeCell ref="H40:I40"/>
    <mergeCell ref="H42:I42"/>
    <mergeCell ref="E43:F43"/>
    <mergeCell ref="H43:I43"/>
  </mergeCells>
  <pageMargins left="0.19685039370078741" right="0.19685039370078741" top="0.70866141732283472" bottom="0.19685039370078741" header="0.62992125984251968" footer="0.35433070866141736"/>
  <pageSetup paperSize="9" scale="60" fitToHeight="2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67"/>
  <sheetViews>
    <sheetView view="pageBreakPreview" topLeftCell="A22" zoomScaleNormal="75" zoomScaleSheetLayoutView="100" workbookViewId="0">
      <selection activeCell="H42" sqref="H42:I42"/>
    </sheetView>
  </sheetViews>
  <sheetFormatPr defaultRowHeight="18" x14ac:dyDescent="0.25"/>
  <cols>
    <col min="1" max="1" width="5" style="401" customWidth="1"/>
    <col min="2" max="2" width="18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610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36" customHeight="1" x14ac:dyDescent="0.3">
      <c r="A11" s="1190" t="s">
        <v>683</v>
      </c>
      <c r="B11" s="1190"/>
      <c r="C11" s="1190"/>
      <c r="D11" s="1190"/>
      <c r="E11" s="1190"/>
      <c r="F11" s="1190"/>
      <c r="G11" s="1190"/>
      <c r="H11" s="1190"/>
      <c r="I11" s="1190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699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404">
        <v>1</v>
      </c>
      <c r="B17" s="404">
        <v>2</v>
      </c>
      <c r="C17" s="404">
        <v>3</v>
      </c>
      <c r="D17" s="404">
        <v>4</v>
      </c>
      <c r="E17" s="405" t="s">
        <v>362</v>
      </c>
      <c r="F17" s="404">
        <v>6</v>
      </c>
      <c r="G17" s="404">
        <v>7</v>
      </c>
      <c r="H17" s="404">
        <v>8</v>
      </c>
      <c r="I17" s="406" t="s">
        <v>363</v>
      </c>
      <c r="J17" s="407"/>
      <c r="K17" s="407"/>
    </row>
    <row r="18" spans="1:12" ht="18.75" customHeight="1" x14ac:dyDescent="0.25">
      <c r="A18" s="1240">
        <v>1</v>
      </c>
      <c r="B18" s="1244" t="s">
        <v>714</v>
      </c>
      <c r="C18" s="685" t="s">
        <v>703</v>
      </c>
      <c r="D18" s="686">
        <v>1</v>
      </c>
      <c r="E18" s="687">
        <f>F18+G18+H18</f>
        <v>17007.342081987576</v>
      </c>
      <c r="F18" s="686">
        <v>17007.342081987576</v>
      </c>
      <c r="G18" s="686"/>
      <c r="H18" s="686">
        <v>0</v>
      </c>
      <c r="I18" s="624">
        <f>E18*D18*12</f>
        <v>204088.10498385091</v>
      </c>
      <c r="L18" s="101"/>
    </row>
    <row r="19" spans="1:12" ht="31.5" x14ac:dyDescent="0.25">
      <c r="A19" s="1241"/>
      <c r="B19" s="1245"/>
      <c r="C19" s="688" t="s">
        <v>704</v>
      </c>
      <c r="D19" s="686">
        <v>0.5</v>
      </c>
      <c r="E19" s="687">
        <f t="shared" ref="E19:E21" si="0">F19+G19+H19</f>
        <v>16454.557873788817</v>
      </c>
      <c r="F19" s="686">
        <v>15306.607873788818</v>
      </c>
      <c r="G19" s="686"/>
      <c r="H19" s="686">
        <v>1147.95</v>
      </c>
      <c r="I19" s="624">
        <f t="shared" ref="I19:I21" si="1">E19*D19*12</f>
        <v>98727.347242732911</v>
      </c>
      <c r="L19" s="101"/>
    </row>
    <row r="20" spans="1:12" ht="31.5" x14ac:dyDescent="0.25">
      <c r="A20" s="1241"/>
      <c r="B20" s="1245"/>
      <c r="C20" s="689" t="s">
        <v>705</v>
      </c>
      <c r="D20" s="686">
        <v>0.5</v>
      </c>
      <c r="E20" s="687">
        <f t="shared" si="0"/>
        <v>16071.907873788818</v>
      </c>
      <c r="F20" s="686">
        <v>15306.607873788818</v>
      </c>
      <c r="G20" s="686"/>
      <c r="H20" s="686">
        <v>765.3</v>
      </c>
      <c r="I20" s="624">
        <f t="shared" si="1"/>
        <v>96431.447242732902</v>
      </c>
      <c r="L20" s="101"/>
    </row>
    <row r="21" spans="1:12" ht="47.25" x14ac:dyDescent="0.25">
      <c r="A21" s="1241"/>
      <c r="B21" s="1245"/>
      <c r="C21" s="689" t="s">
        <v>706</v>
      </c>
      <c r="D21" s="686">
        <v>1</v>
      </c>
      <c r="E21" s="687">
        <f t="shared" si="0"/>
        <v>16071.957873788819</v>
      </c>
      <c r="F21" s="686">
        <v>15306.607873788818</v>
      </c>
      <c r="G21" s="686"/>
      <c r="H21" s="686">
        <v>765.35</v>
      </c>
      <c r="I21" s="624">
        <f t="shared" si="1"/>
        <v>192863.49448546581</v>
      </c>
      <c r="L21" s="101"/>
    </row>
    <row r="22" spans="1:12" x14ac:dyDescent="0.25">
      <c r="A22" s="1242"/>
      <c r="B22" s="1246"/>
      <c r="C22" s="1247"/>
      <c r="D22" s="1248"/>
      <c r="E22" s="1248"/>
      <c r="F22" s="1248"/>
      <c r="G22" s="1248"/>
      <c r="H22" s="1249"/>
      <c r="I22" s="627">
        <f>I18+I19+I20+I21</f>
        <v>592110.39395478251</v>
      </c>
      <c r="L22" s="101"/>
    </row>
    <row r="23" spans="1:12" ht="18" customHeight="1" x14ac:dyDescent="0.25">
      <c r="A23" s="1240">
        <v>2</v>
      </c>
      <c r="B23" s="1244" t="s">
        <v>702</v>
      </c>
      <c r="C23" s="685" t="s">
        <v>707</v>
      </c>
      <c r="D23" s="686">
        <v>17.89</v>
      </c>
      <c r="E23" s="687">
        <f t="shared" ref="E23:E31" si="2">F23+G23+H23</f>
        <v>25540.021315656875</v>
      </c>
      <c r="F23" s="686">
        <v>14010.05</v>
      </c>
      <c r="G23" s="686"/>
      <c r="H23" s="686">
        <v>11529.971315656876</v>
      </c>
      <c r="I23" s="624">
        <f>E23*D23*12-0.84-0.6</f>
        <v>5482930.3360452186</v>
      </c>
      <c r="L23" s="101"/>
    </row>
    <row r="24" spans="1:12" x14ac:dyDescent="0.25">
      <c r="A24" s="1241"/>
      <c r="B24" s="1245"/>
      <c r="C24" s="688" t="s">
        <v>708</v>
      </c>
      <c r="D24" s="686">
        <v>0.5</v>
      </c>
      <c r="E24" s="687">
        <f t="shared" si="2"/>
        <v>11930.5</v>
      </c>
      <c r="F24" s="686">
        <v>9613</v>
      </c>
      <c r="G24" s="686">
        <v>1162</v>
      </c>
      <c r="H24" s="686">
        <v>1155.5</v>
      </c>
      <c r="I24" s="624">
        <f t="shared" ref="I24:I31" si="3">E24*D24*12</f>
        <v>71583</v>
      </c>
      <c r="L24" s="101"/>
    </row>
    <row r="25" spans="1:12" x14ac:dyDescent="0.25">
      <c r="A25" s="1241"/>
      <c r="B25" s="1245"/>
      <c r="C25" s="685" t="s">
        <v>709</v>
      </c>
      <c r="D25" s="686">
        <v>0.5</v>
      </c>
      <c r="E25" s="687">
        <f t="shared" si="2"/>
        <v>12213.46</v>
      </c>
      <c r="F25" s="686">
        <v>9701</v>
      </c>
      <c r="G25" s="686">
        <v>1172.5</v>
      </c>
      <c r="H25" s="686">
        <v>1339.96</v>
      </c>
      <c r="I25" s="624">
        <f t="shared" si="3"/>
        <v>73280.759999999995</v>
      </c>
      <c r="L25" s="101"/>
    </row>
    <row r="26" spans="1:12" x14ac:dyDescent="0.25">
      <c r="A26" s="1242"/>
      <c r="B26" s="1246"/>
      <c r="C26" s="1237"/>
      <c r="D26" s="1238"/>
      <c r="E26" s="1238"/>
      <c r="F26" s="1238"/>
      <c r="G26" s="1238"/>
      <c r="H26" s="1239"/>
      <c r="I26" s="627">
        <f>I23+I24+I25</f>
        <v>5627794.0960452184</v>
      </c>
      <c r="L26" s="101"/>
    </row>
    <row r="27" spans="1:12" ht="18.75" customHeight="1" x14ac:dyDescent="0.25">
      <c r="A27" s="1240">
        <v>3</v>
      </c>
      <c r="B27" s="1244" t="s">
        <v>715</v>
      </c>
      <c r="C27" s="685" t="s">
        <v>710</v>
      </c>
      <c r="D27" s="686">
        <v>0.5</v>
      </c>
      <c r="E27" s="687">
        <f t="shared" si="2"/>
        <v>12130</v>
      </c>
      <c r="F27" s="686">
        <v>9344</v>
      </c>
      <c r="G27" s="686">
        <f>12130-F27-H27</f>
        <v>1654</v>
      </c>
      <c r="H27" s="686">
        <v>1132</v>
      </c>
      <c r="I27" s="624">
        <f t="shared" si="3"/>
        <v>72780</v>
      </c>
    </row>
    <row r="28" spans="1:12" x14ac:dyDescent="0.25">
      <c r="A28" s="1241"/>
      <c r="B28" s="1245"/>
      <c r="C28" s="685" t="s">
        <v>711</v>
      </c>
      <c r="D28" s="686">
        <v>1</v>
      </c>
      <c r="E28" s="687">
        <f t="shared" si="2"/>
        <v>12130</v>
      </c>
      <c r="F28" s="686">
        <v>5726</v>
      </c>
      <c r="G28" s="686">
        <f>12130-F28-H28</f>
        <v>6128.2</v>
      </c>
      <c r="H28" s="686">
        <v>275.8</v>
      </c>
      <c r="I28" s="624">
        <f t="shared" si="3"/>
        <v>145560</v>
      </c>
    </row>
    <row r="29" spans="1:12" s="84" customFormat="1" ht="23.25" customHeight="1" x14ac:dyDescent="0.25">
      <c r="A29" s="1241"/>
      <c r="B29" s="1245"/>
      <c r="C29" s="685" t="s">
        <v>712</v>
      </c>
      <c r="D29" s="686">
        <v>0.5</v>
      </c>
      <c r="E29" s="687">
        <f t="shared" si="2"/>
        <v>12130</v>
      </c>
      <c r="F29" s="686">
        <v>6405</v>
      </c>
      <c r="G29" s="686">
        <f>12130-F29-H29</f>
        <v>3081.5</v>
      </c>
      <c r="H29" s="686">
        <v>2643.5</v>
      </c>
      <c r="I29" s="624">
        <f t="shared" si="3"/>
        <v>72780</v>
      </c>
    </row>
    <row r="30" spans="1:12" s="390" customFormat="1" ht="15.75" x14ac:dyDescent="0.25">
      <c r="A30" s="1242"/>
      <c r="B30" s="1246"/>
      <c r="C30" s="1237"/>
      <c r="D30" s="1238"/>
      <c r="E30" s="1238"/>
      <c r="F30" s="1238"/>
      <c r="G30" s="1238"/>
      <c r="H30" s="1239"/>
      <c r="I30" s="627">
        <f>I27+I28+I29</f>
        <v>291120</v>
      </c>
    </row>
    <row r="31" spans="1:12" s="84" customFormat="1" ht="31.5" customHeight="1" x14ac:dyDescent="0.25">
      <c r="A31" s="1240">
        <v>4</v>
      </c>
      <c r="B31" s="1244" t="s">
        <v>716</v>
      </c>
      <c r="C31" s="685" t="s">
        <v>713</v>
      </c>
      <c r="D31" s="686">
        <v>3</v>
      </c>
      <c r="E31" s="687">
        <f t="shared" si="2"/>
        <v>12130</v>
      </c>
      <c r="F31" s="686">
        <v>5629</v>
      </c>
      <c r="G31" s="686">
        <f>12130-F31-H31</f>
        <v>6225.2</v>
      </c>
      <c r="H31" s="686">
        <v>275.8</v>
      </c>
      <c r="I31" s="624">
        <f t="shared" si="3"/>
        <v>436680</v>
      </c>
    </row>
    <row r="32" spans="1:12" s="84" customFormat="1" ht="23.25" customHeight="1" x14ac:dyDescent="0.25">
      <c r="A32" s="1242"/>
      <c r="B32" s="1246"/>
      <c r="C32" s="1237"/>
      <c r="D32" s="1238"/>
      <c r="E32" s="1238"/>
      <c r="F32" s="1238"/>
      <c r="G32" s="1238"/>
      <c r="H32" s="1239"/>
      <c r="I32" s="627">
        <f>I31</f>
        <v>436680</v>
      </c>
    </row>
    <row r="33" spans="1:9" s="390" customFormat="1" ht="15.75" x14ac:dyDescent="0.25">
      <c r="A33" s="621">
        <v>6</v>
      </c>
      <c r="B33" s="631"/>
      <c r="C33" s="632"/>
      <c r="D33" s="622"/>
      <c r="E33" s="623"/>
      <c r="F33" s="622"/>
      <c r="G33" s="622"/>
      <c r="H33" s="622"/>
      <c r="I33" s="624"/>
    </row>
    <row r="34" spans="1:9" ht="18" hidden="1" customHeight="1" x14ac:dyDescent="0.25">
      <c r="A34" s="621">
        <v>7</v>
      </c>
      <c r="B34" s="631"/>
      <c r="C34" s="632"/>
      <c r="D34" s="622"/>
      <c r="E34" s="623"/>
      <c r="F34" s="622"/>
      <c r="G34" s="622"/>
      <c r="H34" s="622"/>
      <c r="I34" s="624"/>
    </row>
    <row r="35" spans="1:9" ht="18" hidden="1" customHeight="1" x14ac:dyDescent="0.25">
      <c r="A35" s="621">
        <v>8</v>
      </c>
      <c r="B35" s="631"/>
      <c r="C35" s="632"/>
      <c r="D35" s="622"/>
      <c r="E35" s="623"/>
      <c r="F35" s="622"/>
      <c r="G35" s="622"/>
      <c r="H35" s="622"/>
      <c r="I35" s="624"/>
    </row>
    <row r="36" spans="1:9" ht="18" hidden="1" customHeight="1" x14ac:dyDescent="0.25">
      <c r="A36" s="621">
        <v>9</v>
      </c>
      <c r="B36" s="631"/>
      <c r="C36" s="632"/>
      <c r="D36" s="622"/>
      <c r="E36" s="623"/>
      <c r="F36" s="633"/>
      <c r="G36" s="622"/>
      <c r="H36" s="622"/>
      <c r="I36" s="624"/>
    </row>
    <row r="37" spans="1:9" ht="18" customHeight="1" x14ac:dyDescent="0.25">
      <c r="A37" s="1243" t="s">
        <v>364</v>
      </c>
      <c r="B37" s="1243"/>
      <c r="C37" s="1243"/>
      <c r="D37" s="634">
        <f>SUM(D18:D36)</f>
        <v>26.89</v>
      </c>
      <c r="E37" s="634">
        <f>SUM(E18:E36)</f>
        <v>163809.74701901092</v>
      </c>
      <c r="F37" s="634" t="s">
        <v>365</v>
      </c>
      <c r="G37" s="634">
        <f>SUM(G18:G36)</f>
        <v>19423.400000000001</v>
      </c>
      <c r="H37" s="634">
        <f>SUM(H18:H36)</f>
        <v>21031.131315656876</v>
      </c>
      <c r="I37" s="634">
        <v>6947704.4900000012</v>
      </c>
    </row>
    <row r="38" spans="1:9" x14ac:dyDescent="0.25">
      <c r="I38" s="409"/>
    </row>
    <row r="39" spans="1:9" ht="18.75" x14ac:dyDescent="0.25">
      <c r="A39" s="615" t="s">
        <v>541</v>
      </c>
      <c r="B39" s="617"/>
      <c r="C39" s="617"/>
      <c r="D39" s="617"/>
      <c r="E39" s="614"/>
      <c r="F39" s="614"/>
      <c r="G39" s="617"/>
      <c r="H39" s="1144" t="s">
        <v>694</v>
      </c>
      <c r="I39" s="1144"/>
    </row>
    <row r="40" spans="1:9" x14ac:dyDescent="0.25">
      <c r="A40" s="616"/>
      <c r="B40" s="616"/>
      <c r="C40" s="616"/>
      <c r="D40" s="616"/>
      <c r="E40" s="1151" t="s">
        <v>171</v>
      </c>
      <c r="F40" s="1151"/>
      <c r="G40" s="616"/>
      <c r="H40" s="1151" t="s">
        <v>172</v>
      </c>
      <c r="I40" s="1151"/>
    </row>
    <row r="41" spans="1:9" ht="18.75" x14ac:dyDescent="0.25">
      <c r="A41" s="617"/>
      <c r="B41" s="617"/>
      <c r="C41" s="617"/>
      <c r="D41" s="617"/>
      <c r="E41" s="617"/>
      <c r="F41" s="617"/>
      <c r="G41" s="617"/>
      <c r="H41" s="617"/>
      <c r="I41" s="617"/>
    </row>
    <row r="42" spans="1:9" ht="18.75" x14ac:dyDescent="0.25">
      <c r="A42" s="615" t="s">
        <v>173</v>
      </c>
      <c r="B42" s="617"/>
      <c r="C42" s="617"/>
      <c r="D42" s="617"/>
      <c r="E42" s="614"/>
      <c r="F42" s="614"/>
      <c r="G42" s="617"/>
      <c r="H42" s="1144" t="s">
        <v>742</v>
      </c>
      <c r="I42" s="1144"/>
    </row>
    <row r="43" spans="1:9" ht="18" hidden="1" customHeight="1" x14ac:dyDescent="0.25">
      <c r="A43" s="616"/>
      <c r="B43" s="616"/>
      <c r="C43" s="616"/>
      <c r="D43" s="616"/>
      <c r="E43" s="1151" t="s">
        <v>171</v>
      </c>
      <c r="F43" s="1151"/>
      <c r="G43" s="616"/>
      <c r="H43" s="1151" t="s">
        <v>172</v>
      </c>
      <c r="I43" s="1151"/>
    </row>
    <row r="44" spans="1:9" hidden="1" x14ac:dyDescent="0.25"/>
    <row r="45" spans="1:9" hidden="1" x14ac:dyDescent="0.25"/>
    <row r="46" spans="1:9" hidden="1" x14ac:dyDescent="0.25"/>
    <row r="47" spans="1:9" hidden="1" x14ac:dyDescent="0.25"/>
    <row r="48" spans="1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2" name="Диапазон2_1_1_1_1"/>
    <protectedRange sqref="C19:C20" name="Диапазон2_3_8_1"/>
    <protectedRange sqref="C21" name="Диапазон2_3_9"/>
    <protectedRange sqref="C26 C30 C32:C36" name="Диапазон2_1_1_1"/>
    <protectedRange sqref="C24" name="Диапазон2_3_7_1_1"/>
  </protectedRanges>
  <mergeCells count="30">
    <mergeCell ref="A18:A22"/>
    <mergeCell ref="B18:B22"/>
    <mergeCell ref="C22:H22"/>
    <mergeCell ref="A23:A26"/>
    <mergeCell ref="B23:B26"/>
    <mergeCell ref="C26:H26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A11:I11"/>
    <mergeCell ref="C30:H30"/>
    <mergeCell ref="A31:A32"/>
    <mergeCell ref="B31:B32"/>
    <mergeCell ref="C32:H32"/>
    <mergeCell ref="A37:C37"/>
    <mergeCell ref="A27:A30"/>
    <mergeCell ref="B27:B30"/>
    <mergeCell ref="H39:I39"/>
    <mergeCell ref="E40:F40"/>
    <mergeCell ref="H40:I40"/>
    <mergeCell ref="H42:I42"/>
    <mergeCell ref="E43:F43"/>
    <mergeCell ref="H43:I43"/>
  </mergeCells>
  <pageMargins left="0.19685039370078741" right="0.19685039370078741" top="0.70866141732283472" bottom="0.19685039370078741" header="0.62992125984251968" footer="0.35433070866141736"/>
  <pageSetup paperSize="9" scale="60" fitToHeight="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2:AW33"/>
  <sheetViews>
    <sheetView view="pageBreakPreview" topLeftCell="A8" zoomScale="85" zoomScaleSheetLayoutView="85" workbookViewId="0">
      <selection activeCell="N27" sqref="N27"/>
    </sheetView>
  </sheetViews>
  <sheetFormatPr defaultColWidth="9.140625" defaultRowHeight="15" x14ac:dyDescent="0.25"/>
  <cols>
    <col min="1" max="1" width="39.42578125" style="65" customWidth="1"/>
    <col min="2" max="10" width="20.140625" style="65" customWidth="1"/>
    <col min="11" max="16384" width="9.140625" style="65"/>
  </cols>
  <sheetData>
    <row r="2" spans="1:11" x14ac:dyDescent="0.25">
      <c r="J2" s="65" t="s">
        <v>497</v>
      </c>
    </row>
    <row r="4" spans="1:11" ht="18.75" x14ac:dyDescent="0.3">
      <c r="A4" s="575" t="s">
        <v>689</v>
      </c>
    </row>
    <row r="6" spans="1:11" ht="45" customHeight="1" x14ac:dyDescent="0.3">
      <c r="A6" s="1150" t="s">
        <v>317</v>
      </c>
      <c r="B6" s="1161" t="s">
        <v>318</v>
      </c>
      <c r="C6" s="1162"/>
      <c r="D6" s="1162"/>
      <c r="E6" s="1161" t="s">
        <v>319</v>
      </c>
      <c r="F6" s="1162"/>
      <c r="G6" s="1162"/>
      <c r="H6" s="1162" t="s">
        <v>320</v>
      </c>
      <c r="I6" s="1162"/>
      <c r="J6" s="1162"/>
    </row>
    <row r="7" spans="1:11" ht="94.5" customHeight="1" x14ac:dyDescent="0.3">
      <c r="A7" s="1136"/>
      <c r="B7" s="574" t="s">
        <v>543</v>
      </c>
      <c r="C7" s="574" t="s">
        <v>544</v>
      </c>
      <c r="D7" s="574" t="s">
        <v>545</v>
      </c>
      <c r="E7" s="574" t="s">
        <v>543</v>
      </c>
      <c r="F7" s="574" t="s">
        <v>544</v>
      </c>
      <c r="G7" s="574" t="s">
        <v>545</v>
      </c>
      <c r="H7" s="574" t="s">
        <v>543</v>
      </c>
      <c r="I7" s="574" t="s">
        <v>544</v>
      </c>
      <c r="J7" s="574" t="s">
        <v>545</v>
      </c>
    </row>
    <row r="8" spans="1:11" ht="18.75" x14ac:dyDescent="0.25">
      <c r="A8" s="86">
        <v>1</v>
      </c>
      <c r="B8" s="86">
        <v>2</v>
      </c>
      <c r="C8" s="86">
        <v>3</v>
      </c>
      <c r="D8" s="86">
        <v>4</v>
      </c>
      <c r="E8" s="86">
        <v>5</v>
      </c>
      <c r="F8" s="86">
        <v>6</v>
      </c>
      <c r="G8" s="86">
        <v>7</v>
      </c>
      <c r="H8" s="86">
        <v>8</v>
      </c>
      <c r="I8" s="86">
        <v>9</v>
      </c>
      <c r="J8" s="86">
        <v>10</v>
      </c>
    </row>
    <row r="9" spans="1:11" ht="25.5" customHeight="1" x14ac:dyDescent="0.25">
      <c r="A9" s="572"/>
      <c r="B9" s="551"/>
      <c r="C9" s="551"/>
      <c r="D9" s="551"/>
      <c r="E9" s="551"/>
      <c r="F9" s="551"/>
      <c r="G9" s="551"/>
      <c r="H9" s="551"/>
      <c r="I9" s="551"/>
      <c r="J9" s="551"/>
    </row>
    <row r="10" spans="1:11" ht="25.5" customHeight="1" x14ac:dyDescent="0.25">
      <c r="A10" s="572"/>
      <c r="B10" s="551"/>
      <c r="C10" s="551"/>
      <c r="D10" s="551"/>
      <c r="E10" s="551"/>
      <c r="F10" s="551"/>
      <c r="G10" s="551"/>
      <c r="H10" s="551"/>
      <c r="I10" s="551"/>
      <c r="J10" s="551"/>
    </row>
    <row r="11" spans="1:11" ht="25.5" customHeight="1" x14ac:dyDescent="0.25">
      <c r="A11" s="572"/>
      <c r="B11" s="551"/>
      <c r="C11" s="551"/>
      <c r="D11" s="551"/>
      <c r="E11" s="551"/>
      <c r="F11" s="551"/>
      <c r="G11" s="551"/>
      <c r="H11" s="551"/>
      <c r="I11" s="551"/>
      <c r="J11" s="551"/>
    </row>
    <row r="12" spans="1:11" ht="25.5" customHeight="1" x14ac:dyDescent="0.25">
      <c r="A12" s="572"/>
      <c r="B12" s="551"/>
      <c r="C12" s="551"/>
      <c r="D12" s="551"/>
      <c r="E12" s="551"/>
      <c r="F12" s="551"/>
      <c r="G12" s="551"/>
      <c r="H12" s="551"/>
      <c r="I12" s="551"/>
      <c r="J12" s="551"/>
    </row>
    <row r="13" spans="1:11" ht="25.5" customHeight="1" x14ac:dyDescent="0.25">
      <c r="A13" s="572"/>
      <c r="B13" s="551"/>
      <c r="C13" s="551"/>
      <c r="D13" s="551"/>
      <c r="E13" s="551"/>
      <c r="F13" s="551"/>
      <c r="G13" s="551"/>
      <c r="H13" s="551"/>
      <c r="I13" s="551"/>
      <c r="J13" s="551"/>
    </row>
    <row r="14" spans="1:11" ht="18.75" x14ac:dyDescent="0.3">
      <c r="A14" s="571" t="s">
        <v>316</v>
      </c>
      <c r="B14" s="550" t="s">
        <v>10</v>
      </c>
      <c r="C14" s="550" t="s">
        <v>10</v>
      </c>
      <c r="D14" s="550" t="s">
        <v>10</v>
      </c>
      <c r="E14" s="550" t="s">
        <v>10</v>
      </c>
      <c r="F14" s="550" t="s">
        <v>10</v>
      </c>
      <c r="G14" s="550" t="s">
        <v>10</v>
      </c>
      <c r="H14" s="550">
        <f>SUM(H9:H13)</f>
        <v>0</v>
      </c>
      <c r="I14" s="550">
        <f>SUM(I9:I13)</f>
        <v>0</v>
      </c>
      <c r="J14" s="550">
        <f>SUM(J9:J13)</f>
        <v>0</v>
      </c>
      <c r="K14" s="601">
        <f>H14-'211квр 111 (2020)ВНЕБ, ПЛАТ.УСЛ'!I27-'213КВР113(2020-2022)ВНЕБ,ПЛАТ.У'!F23-'225  (2020)ВНЕБ, ПЛАТ.УСЛ'!F83-'226 (2020)ВНЕБ, ПЛАТ.УСЛ'!F73-'227 (2020)ВНЕБ, ПЛАТ.УСЛ'!D16-'228 (2020)ВНЕБ, ПЛАТ.УСЛ'!D30-'310 (2020)ВНЕБ, ПЛАТ.УСЛ'!E21-'344 (2020)ВНЕБ ПЛАТ.УСЛ'!D31-'345 (2020)ВНЕБ ПЛАТ.УСЛ'!E16-'346 (2020)ВНЕБ ПЛАТ.УСЛ'!E31-'349 (2020)ВНЕБ ПЛАТ.УСЛ'!E19-'291(852)(20)ВНЕБ ПЛАТ.УСЛ'!F16-'291(853)(20)ВНЕБ ПЛАТ.УСЛ'!F15-'295(853)(20)ВНЕБ ПЛАТ.УСЛ'!F15</f>
        <v>0</v>
      </c>
    </row>
    <row r="17" spans="1:49" x14ac:dyDescent="0.25">
      <c r="J17" s="65" t="s">
        <v>495</v>
      </c>
    </row>
    <row r="19" spans="1:49" ht="18.75" x14ac:dyDescent="0.3">
      <c r="A19" s="575" t="s">
        <v>496</v>
      </c>
    </row>
    <row r="20" spans="1:49" x14ac:dyDescent="0.25">
      <c r="F20" s="1164"/>
      <c r="G20" s="1164"/>
      <c r="H20" s="1164"/>
    </row>
    <row r="21" spans="1:49" ht="18.75" x14ac:dyDescent="0.3">
      <c r="A21" s="1165" t="s">
        <v>0</v>
      </c>
      <c r="B21" s="1165"/>
      <c r="C21" s="1165"/>
      <c r="D21" s="1165"/>
      <c r="E21" s="1165" t="s">
        <v>1</v>
      </c>
      <c r="F21" s="1162" t="s">
        <v>178</v>
      </c>
      <c r="G21" s="1162"/>
      <c r="H21" s="1162"/>
      <c r="I21" s="575"/>
      <c r="J21" s="575"/>
    </row>
    <row r="22" spans="1:49" ht="75" x14ac:dyDescent="0.3">
      <c r="A22" s="1165"/>
      <c r="B22" s="1165"/>
      <c r="C22" s="1165"/>
      <c r="D22" s="1165"/>
      <c r="E22" s="1165"/>
      <c r="F22" s="574" t="s">
        <v>543</v>
      </c>
      <c r="G22" s="574" t="s">
        <v>544</v>
      </c>
      <c r="H22" s="574" t="s">
        <v>545</v>
      </c>
      <c r="I22" s="575"/>
      <c r="J22" s="575"/>
    </row>
    <row r="23" spans="1:49" ht="18.75" x14ac:dyDescent="0.3">
      <c r="A23" s="1146">
        <v>1</v>
      </c>
      <c r="B23" s="1147"/>
      <c r="C23" s="1147"/>
      <c r="D23" s="1148"/>
      <c r="E23" s="86">
        <v>2</v>
      </c>
      <c r="F23" s="85">
        <v>3</v>
      </c>
      <c r="G23" s="85">
        <v>4</v>
      </c>
      <c r="H23" s="85">
        <v>5</v>
      </c>
      <c r="I23" s="575"/>
      <c r="J23" s="575"/>
    </row>
    <row r="24" spans="1:49" ht="18.75" x14ac:dyDescent="0.3">
      <c r="A24" s="1166" t="s">
        <v>743</v>
      </c>
      <c r="B24" s="1167"/>
      <c r="C24" s="1167"/>
      <c r="D24" s="1168"/>
      <c r="E24" s="90" t="s">
        <v>308</v>
      </c>
      <c r="F24" s="771">
        <v>84622.68</v>
      </c>
      <c r="G24" s="551">
        <v>110000</v>
      </c>
      <c r="H24" s="551">
        <v>110000</v>
      </c>
      <c r="I24" s="575"/>
      <c r="J24" s="575"/>
    </row>
    <row r="25" spans="1:49" ht="18.75" x14ac:dyDescent="0.3">
      <c r="A25" s="1166"/>
      <c r="B25" s="1167"/>
      <c r="C25" s="1167"/>
      <c r="D25" s="1168"/>
      <c r="E25" s="90" t="s">
        <v>309</v>
      </c>
      <c r="F25" s="551"/>
      <c r="G25" s="551"/>
      <c r="H25" s="551"/>
      <c r="I25" s="575"/>
      <c r="J25" s="575"/>
    </row>
    <row r="26" spans="1:49" ht="18.75" x14ac:dyDescent="0.3">
      <c r="A26" s="575"/>
      <c r="B26" s="575"/>
      <c r="C26" s="575"/>
      <c r="D26" s="571" t="s">
        <v>316</v>
      </c>
      <c r="E26" s="94" t="s">
        <v>688</v>
      </c>
      <c r="F26" s="550">
        <f>SUM(F24:F25)</f>
        <v>84622.68</v>
      </c>
      <c r="G26" s="550">
        <f>SUM(G24:G25)</f>
        <v>110000</v>
      </c>
      <c r="H26" s="550">
        <f>SUM(H24:H25)</f>
        <v>110000</v>
      </c>
      <c r="I26" s="575"/>
      <c r="J26" s="575"/>
      <c r="K26" s="601">
        <f>F26-'223 (2020)ВНЕБ, 130Д'!E22</f>
        <v>0</v>
      </c>
    </row>
    <row r="27" spans="1:49" ht="18.75" x14ac:dyDescent="0.3">
      <c r="A27" s="575"/>
      <c r="B27" s="575"/>
      <c r="C27" s="575"/>
      <c r="D27" s="575"/>
      <c r="E27" s="575"/>
      <c r="F27" s="575"/>
      <c r="G27" s="575"/>
      <c r="H27" s="575"/>
      <c r="I27" s="575"/>
      <c r="J27" s="575"/>
    </row>
    <row r="29" spans="1:49" s="386" customFormat="1" ht="18" customHeight="1" x14ac:dyDescent="0.3">
      <c r="A29" s="570" t="s">
        <v>328</v>
      </c>
      <c r="B29" s="1159" t="s">
        <v>541</v>
      </c>
      <c r="C29" s="1159"/>
      <c r="D29" s="1159"/>
      <c r="E29" s="567"/>
      <c r="F29" s="1159"/>
      <c r="G29" s="1159"/>
      <c r="H29" s="567"/>
      <c r="I29" s="1159" t="s">
        <v>694</v>
      </c>
      <c r="J29" s="1159"/>
      <c r="K29" s="567"/>
      <c r="L29" s="569"/>
      <c r="M29" s="569"/>
      <c r="O29" s="567"/>
      <c r="P29" s="567"/>
      <c r="Q29" s="567"/>
      <c r="R29" s="567"/>
      <c r="S29" s="567"/>
      <c r="T29" s="567"/>
      <c r="U29" s="567"/>
      <c r="V29" s="567"/>
      <c r="W29" s="568"/>
      <c r="X29" s="568"/>
      <c r="AJ29" s="567"/>
      <c r="AK29" s="567"/>
      <c r="AL29" s="567"/>
      <c r="AM29" s="567"/>
      <c r="AN29" s="567"/>
      <c r="AO29" s="567"/>
      <c r="AP29" s="567"/>
      <c r="AQ29" s="567"/>
      <c r="AR29" s="567"/>
      <c r="AS29" s="567"/>
      <c r="AT29" s="567"/>
      <c r="AU29" s="567"/>
      <c r="AV29" s="567"/>
      <c r="AW29" s="567"/>
    </row>
    <row r="30" spans="1:49" s="99" customFormat="1" ht="18" customHeight="1" x14ac:dyDescent="0.25">
      <c r="A30" s="388" t="s">
        <v>329</v>
      </c>
      <c r="B30" s="1163" t="s">
        <v>304</v>
      </c>
      <c r="C30" s="1163"/>
      <c r="D30" s="1163"/>
      <c r="F30" s="1160" t="s">
        <v>171</v>
      </c>
      <c r="G30" s="1160"/>
      <c r="H30" s="565"/>
      <c r="I30" s="1160" t="s">
        <v>172</v>
      </c>
      <c r="J30" s="1160"/>
      <c r="K30" s="565"/>
      <c r="L30" s="565"/>
      <c r="M30" s="565"/>
      <c r="O30" s="565"/>
      <c r="P30" s="565"/>
      <c r="Q30" s="565"/>
      <c r="R30" s="565"/>
      <c r="S30" s="565"/>
      <c r="T30" s="565"/>
      <c r="U30" s="565"/>
      <c r="V30" s="565"/>
      <c r="W30" s="566"/>
      <c r="X30" s="566"/>
      <c r="AJ30" s="565"/>
      <c r="AK30" s="565"/>
      <c r="AL30" s="565"/>
      <c r="AM30" s="565"/>
      <c r="AN30" s="565"/>
      <c r="AO30" s="565"/>
      <c r="AP30" s="565"/>
      <c r="AQ30" s="565"/>
      <c r="AR30" s="565"/>
      <c r="AS30" s="565"/>
      <c r="AT30" s="565"/>
      <c r="AU30" s="565"/>
      <c r="AV30" s="565"/>
      <c r="AW30" s="565"/>
    </row>
    <row r="31" spans="1:49" s="99" customFormat="1" ht="18" customHeight="1" x14ac:dyDescent="0.25">
      <c r="A31" s="387"/>
      <c r="B31" s="387"/>
      <c r="C31" s="387"/>
      <c r="D31" s="387"/>
      <c r="F31" s="566"/>
      <c r="G31" s="566"/>
      <c r="H31" s="566"/>
      <c r="I31" s="566"/>
      <c r="J31" s="566"/>
      <c r="K31" s="566"/>
      <c r="L31" s="565"/>
      <c r="M31" s="566"/>
      <c r="O31" s="566"/>
      <c r="P31" s="566"/>
      <c r="Q31" s="566"/>
      <c r="R31" s="566"/>
      <c r="S31" s="566"/>
      <c r="T31" s="566"/>
      <c r="U31" s="566"/>
      <c r="V31" s="566"/>
      <c r="W31" s="566"/>
      <c r="X31" s="566"/>
      <c r="AJ31" s="566"/>
      <c r="AK31" s="566"/>
      <c r="AL31" s="566"/>
      <c r="AM31" s="566"/>
      <c r="AN31" s="566"/>
      <c r="AO31" s="566"/>
      <c r="AP31" s="566"/>
      <c r="AQ31" s="566"/>
      <c r="AR31" s="566"/>
      <c r="AS31" s="566"/>
      <c r="AT31" s="566"/>
      <c r="AU31" s="566"/>
      <c r="AV31" s="566"/>
      <c r="AW31" s="566"/>
    </row>
    <row r="32" spans="1:49" s="386" customFormat="1" ht="18" customHeight="1" x14ac:dyDescent="0.3">
      <c r="A32" s="570" t="s">
        <v>173</v>
      </c>
      <c r="B32" s="1159" t="s">
        <v>542</v>
      </c>
      <c r="C32" s="1159"/>
      <c r="D32" s="1159"/>
      <c r="F32" s="1159"/>
      <c r="G32" s="1159"/>
      <c r="H32" s="567"/>
      <c r="I32" s="1159" t="s">
        <v>810</v>
      </c>
      <c r="J32" s="1159"/>
      <c r="K32" s="567"/>
      <c r="L32" s="569"/>
      <c r="M32" s="569"/>
      <c r="O32" s="567"/>
      <c r="P32" s="567"/>
      <c r="Q32" s="567"/>
      <c r="R32" s="567"/>
      <c r="S32" s="567"/>
      <c r="T32" s="567"/>
      <c r="U32" s="567"/>
      <c r="V32" s="567"/>
      <c r="W32" s="568"/>
      <c r="X32" s="568"/>
      <c r="AJ32" s="567"/>
      <c r="AK32" s="567"/>
      <c r="AL32" s="567"/>
      <c r="AM32" s="567"/>
      <c r="AN32" s="567"/>
      <c r="AO32" s="567"/>
      <c r="AP32" s="567"/>
      <c r="AQ32" s="567"/>
      <c r="AR32" s="567"/>
      <c r="AS32" s="567"/>
      <c r="AT32" s="567"/>
      <c r="AU32" s="567"/>
      <c r="AV32" s="567"/>
      <c r="AW32" s="567"/>
    </row>
    <row r="33" spans="1:49" s="99" customFormat="1" ht="18" customHeight="1" x14ac:dyDescent="0.25">
      <c r="A33" s="387"/>
      <c r="B33" s="1163" t="s">
        <v>304</v>
      </c>
      <c r="C33" s="1163"/>
      <c r="D33" s="1163"/>
      <c r="F33" s="1160" t="s">
        <v>171</v>
      </c>
      <c r="G33" s="1160"/>
      <c r="H33" s="565"/>
      <c r="I33" s="1160" t="s">
        <v>172</v>
      </c>
      <c r="J33" s="1160"/>
      <c r="K33" s="565"/>
      <c r="L33" s="565"/>
      <c r="M33" s="565"/>
      <c r="O33" s="565"/>
      <c r="P33" s="565"/>
      <c r="Q33" s="565"/>
      <c r="R33" s="565"/>
      <c r="S33" s="565"/>
      <c r="T33" s="565"/>
      <c r="U33" s="565"/>
      <c r="V33" s="565"/>
      <c r="W33" s="566"/>
      <c r="X33" s="566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</row>
  </sheetData>
  <mergeCells count="23">
    <mergeCell ref="B33:D33"/>
    <mergeCell ref="F33:G33"/>
    <mergeCell ref="I33:J33"/>
    <mergeCell ref="A21:D22"/>
    <mergeCell ref="E21:E22"/>
    <mergeCell ref="F21:H21"/>
    <mergeCell ref="A24:D24"/>
    <mergeCell ref="A25:D25"/>
    <mergeCell ref="A23:D23"/>
    <mergeCell ref="B30:D30"/>
    <mergeCell ref="F30:G30"/>
    <mergeCell ref="I30:J30"/>
    <mergeCell ref="B32:D32"/>
    <mergeCell ref="F32:G32"/>
    <mergeCell ref="I32:J32"/>
    <mergeCell ref="A6:A7"/>
    <mergeCell ref="B6:D6"/>
    <mergeCell ref="E6:G6"/>
    <mergeCell ref="H6:J6"/>
    <mergeCell ref="B29:D29"/>
    <mergeCell ref="F29:G29"/>
    <mergeCell ref="I29:J29"/>
    <mergeCell ref="F20:H20"/>
  </mergeCells>
  <pageMargins left="0.7" right="0.7" top="0.75" bottom="0.75" header="0.3" footer="0.3"/>
  <pageSetup paperSize="9" scale="5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87"/>
  <sheetViews>
    <sheetView view="pageBreakPreview" zoomScale="80" zoomScaleNormal="75" zoomScaleSheetLayoutView="80" workbookViewId="0">
      <selection activeCell="I26" sqref="I26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372" t="s">
        <v>513</v>
      </c>
    </row>
    <row r="2" spans="1:11" x14ac:dyDescent="0.3">
      <c r="D2" s="106"/>
    </row>
    <row r="3" spans="1:11" ht="55.9" customHeight="1" x14ac:dyDescent="0.3">
      <c r="A3" s="1191" t="s">
        <v>611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11">
        <v>1</v>
      </c>
      <c r="B10" s="111">
        <v>2</v>
      </c>
      <c r="C10" s="111">
        <v>3</v>
      </c>
      <c r="D10" s="111">
        <v>4</v>
      </c>
      <c r="E10" s="112" t="s">
        <v>370</v>
      </c>
      <c r="F10" s="113" t="s">
        <v>371</v>
      </c>
      <c r="G10" s="113" t="s">
        <v>372</v>
      </c>
      <c r="H10" s="114"/>
    </row>
    <row r="11" spans="1:11" x14ac:dyDescent="0.3">
      <c r="A11" s="115">
        <v>1</v>
      </c>
      <c r="B11" s="116"/>
      <c r="C11" s="422"/>
      <c r="D11" s="422"/>
      <c r="E11" s="423">
        <f>C11*D11*12</f>
        <v>0</v>
      </c>
      <c r="F11" s="216"/>
      <c r="G11" s="435">
        <f>E11-F11</f>
        <v>0</v>
      </c>
    </row>
    <row r="12" spans="1:11" x14ac:dyDescent="0.3">
      <c r="A12" s="117"/>
      <c r="B12" s="119" t="s">
        <v>364</v>
      </c>
      <c r="C12" s="424" t="s">
        <v>374</v>
      </c>
      <c r="D12" s="424" t="s">
        <v>374</v>
      </c>
      <c r="E12" s="425">
        <f>SUM(E11:E11)</f>
        <v>0</v>
      </c>
      <c r="F12" s="435">
        <f>SUM(F11:F11)</f>
        <v>0</v>
      </c>
      <c r="G12" s="435">
        <f>SUM(G11:G11)</f>
        <v>0</v>
      </c>
    </row>
    <row r="13" spans="1:11" x14ac:dyDescent="0.3">
      <c r="B13" s="135"/>
    </row>
    <row r="14" spans="1:11" s="84" customFormat="1" ht="23.25" customHeight="1" x14ac:dyDescent="0.25">
      <c r="A14" s="97" t="s">
        <v>541</v>
      </c>
      <c r="C14" s="378"/>
      <c r="E14" s="604" t="s">
        <v>694</v>
      </c>
      <c r="F14" s="379"/>
      <c r="I14" s="415"/>
    </row>
    <row r="15" spans="1:11" s="389" customFormat="1" ht="12.75" x14ac:dyDescent="0.25">
      <c r="C15" s="391" t="s">
        <v>171</v>
      </c>
      <c r="E15" s="391" t="s">
        <v>172</v>
      </c>
      <c r="F15" s="393"/>
      <c r="I15" s="393"/>
    </row>
    <row r="16" spans="1:11" s="82" customFormat="1" ht="15.75" x14ac:dyDescent="0.25">
      <c r="F16" s="392"/>
      <c r="I16" s="392"/>
    </row>
    <row r="17" spans="1:9" s="84" customFormat="1" ht="23.25" customHeight="1" x14ac:dyDescent="0.25">
      <c r="A17" s="97" t="s">
        <v>173</v>
      </c>
      <c r="C17" s="378"/>
      <c r="E17" s="714" t="s">
        <v>742</v>
      </c>
      <c r="F17" s="379"/>
      <c r="I17" s="415"/>
    </row>
    <row r="18" spans="1:9" s="389" customFormat="1" x14ac:dyDescent="0.3">
      <c r="C18" s="102"/>
      <c r="D18" s="102"/>
      <c r="E18" s="102"/>
      <c r="F18" s="104"/>
      <c r="G18" s="104"/>
      <c r="H18" s="105"/>
      <c r="I18" s="39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87"/>
  <sheetViews>
    <sheetView view="pageBreakPreview" zoomScale="80" zoomScaleNormal="75" zoomScaleSheetLayoutView="80" workbookViewId="0">
      <selection activeCell="I26" sqref="I26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372" t="s">
        <v>513</v>
      </c>
    </row>
    <row r="2" spans="1:11" x14ac:dyDescent="0.3">
      <c r="D2" s="106"/>
    </row>
    <row r="3" spans="1:11" ht="55.9" customHeight="1" x14ac:dyDescent="0.3">
      <c r="A3" s="1191" t="s">
        <v>612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11">
        <v>1</v>
      </c>
      <c r="B10" s="111">
        <v>2</v>
      </c>
      <c r="C10" s="111">
        <v>3</v>
      </c>
      <c r="D10" s="111">
        <v>4</v>
      </c>
      <c r="E10" s="112" t="s">
        <v>370</v>
      </c>
      <c r="F10" s="113" t="s">
        <v>371</v>
      </c>
      <c r="G10" s="113" t="s">
        <v>372</v>
      </c>
      <c r="H10" s="114"/>
    </row>
    <row r="11" spans="1:11" x14ac:dyDescent="0.3">
      <c r="A11" s="115">
        <v>1</v>
      </c>
      <c r="B11" s="116"/>
      <c r="C11" s="422"/>
      <c r="D11" s="422"/>
      <c r="E11" s="423">
        <f>C11*D11*12</f>
        <v>0</v>
      </c>
      <c r="F11" s="216"/>
      <c r="G11" s="435">
        <f>E11-F11</f>
        <v>0</v>
      </c>
    </row>
    <row r="12" spans="1:11" x14ac:dyDescent="0.3">
      <c r="A12" s="117"/>
      <c r="B12" s="119" t="s">
        <v>364</v>
      </c>
      <c r="C12" s="424" t="s">
        <v>374</v>
      </c>
      <c r="D12" s="424" t="s">
        <v>374</v>
      </c>
      <c r="E12" s="425">
        <f>SUM(E11:E11)</f>
        <v>0</v>
      </c>
      <c r="F12" s="435">
        <f>SUM(F11:F11)</f>
        <v>0</v>
      </c>
      <c r="G12" s="435">
        <f>SUM(G11:G11)</f>
        <v>0</v>
      </c>
    </row>
    <row r="13" spans="1:11" x14ac:dyDescent="0.3">
      <c r="B13" s="119"/>
    </row>
    <row r="14" spans="1:11" s="84" customFormat="1" ht="23.25" customHeight="1" x14ac:dyDescent="0.25">
      <c r="A14" s="97" t="s">
        <v>541</v>
      </c>
      <c r="C14" s="378"/>
      <c r="E14" s="604" t="s">
        <v>694</v>
      </c>
      <c r="F14" s="379"/>
      <c r="I14" s="415"/>
    </row>
    <row r="15" spans="1:11" s="389" customFormat="1" ht="12.75" x14ac:dyDescent="0.25">
      <c r="C15" s="391" t="s">
        <v>171</v>
      </c>
      <c r="E15" s="391" t="s">
        <v>172</v>
      </c>
      <c r="F15" s="393"/>
      <c r="I15" s="393"/>
    </row>
    <row r="16" spans="1:11" s="82" customFormat="1" ht="15.75" x14ac:dyDescent="0.25">
      <c r="F16" s="392"/>
      <c r="I16" s="392"/>
    </row>
    <row r="17" spans="1:9" s="84" customFormat="1" ht="23.25" customHeight="1" x14ac:dyDescent="0.25">
      <c r="A17" s="97" t="s">
        <v>173</v>
      </c>
      <c r="C17" s="378"/>
      <c r="E17" s="714" t="s">
        <v>742</v>
      </c>
      <c r="F17" s="379"/>
      <c r="I17" s="415"/>
    </row>
    <row r="18" spans="1:9" s="389" customFormat="1" x14ac:dyDescent="0.3">
      <c r="C18" s="102"/>
      <c r="D18" s="102"/>
      <c r="E18" s="102"/>
      <c r="F18" s="104"/>
      <c r="G18" s="104"/>
      <c r="H18" s="105"/>
      <c r="I18" s="39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87"/>
  <sheetViews>
    <sheetView view="pageBreakPreview" zoomScale="80" zoomScaleNormal="75" zoomScaleSheetLayoutView="80" workbookViewId="0">
      <selection activeCell="I26" sqref="I26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372" t="s">
        <v>513</v>
      </c>
    </row>
    <row r="2" spans="1:11" x14ac:dyDescent="0.3">
      <c r="D2" s="106"/>
    </row>
    <row r="3" spans="1:11" ht="55.9" customHeight="1" x14ac:dyDescent="0.3">
      <c r="A3" s="1191" t="s">
        <v>613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11">
        <v>1</v>
      </c>
      <c r="B10" s="111">
        <v>2</v>
      </c>
      <c r="C10" s="111">
        <v>3</v>
      </c>
      <c r="D10" s="111">
        <v>4</v>
      </c>
      <c r="E10" s="112" t="s">
        <v>370</v>
      </c>
      <c r="F10" s="113" t="s">
        <v>371</v>
      </c>
      <c r="G10" s="113" t="s">
        <v>372</v>
      </c>
      <c r="H10" s="114"/>
    </row>
    <row r="11" spans="1:11" x14ac:dyDescent="0.3">
      <c r="A11" s="115">
        <v>1</v>
      </c>
      <c r="B11" s="116"/>
      <c r="C11" s="422"/>
      <c r="D11" s="422"/>
      <c r="E11" s="423">
        <f>C11*D11*12</f>
        <v>0</v>
      </c>
      <c r="F11" s="216"/>
      <c r="G11" s="435">
        <f>E11-F11</f>
        <v>0</v>
      </c>
    </row>
    <row r="12" spans="1:11" x14ac:dyDescent="0.3">
      <c r="A12" s="117"/>
      <c r="B12" s="119" t="s">
        <v>364</v>
      </c>
      <c r="C12" s="424" t="s">
        <v>374</v>
      </c>
      <c r="D12" s="424" t="s">
        <v>374</v>
      </c>
      <c r="E12" s="425">
        <f>SUM(E11:E11)</f>
        <v>0</v>
      </c>
      <c r="F12" s="435">
        <f>SUM(F11:F11)</f>
        <v>0</v>
      </c>
      <c r="G12" s="435">
        <f>SUM(G11:G11)</f>
        <v>0</v>
      </c>
    </row>
    <row r="13" spans="1:11" x14ac:dyDescent="0.3">
      <c r="B13" s="159"/>
    </row>
    <row r="14" spans="1:11" s="84" customFormat="1" ht="23.25" customHeight="1" x14ac:dyDescent="0.25">
      <c r="A14" s="97" t="s">
        <v>541</v>
      </c>
      <c r="C14" s="378"/>
      <c r="E14" s="604" t="s">
        <v>694</v>
      </c>
      <c r="F14" s="379"/>
      <c r="I14" s="415"/>
    </row>
    <row r="15" spans="1:11" s="389" customFormat="1" ht="12.75" x14ac:dyDescent="0.25">
      <c r="C15" s="391" t="s">
        <v>171</v>
      </c>
      <c r="E15" s="391" t="s">
        <v>172</v>
      </c>
      <c r="F15" s="393"/>
      <c r="I15" s="393"/>
    </row>
    <row r="16" spans="1:11" s="82" customFormat="1" ht="15.75" x14ac:dyDescent="0.25">
      <c r="F16" s="392"/>
      <c r="I16" s="392"/>
    </row>
    <row r="17" spans="1:9" s="84" customFormat="1" ht="23.25" customHeight="1" x14ac:dyDescent="0.25">
      <c r="A17" s="97" t="s">
        <v>173</v>
      </c>
      <c r="C17" s="378"/>
      <c r="E17" s="714" t="s">
        <v>742</v>
      </c>
      <c r="F17" s="379"/>
      <c r="I17" s="415"/>
    </row>
    <row r="18" spans="1:9" s="389" customFormat="1" x14ac:dyDescent="0.3">
      <c r="C18" s="102"/>
      <c r="D18" s="102"/>
      <c r="E18" s="102"/>
      <c r="F18" s="104"/>
      <c r="G18" s="104"/>
      <c r="H18" s="105"/>
      <c r="I18" s="39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88"/>
  <sheetViews>
    <sheetView view="pageBreakPreview" zoomScale="80" zoomScaleSheetLayoutView="80" workbookViewId="0">
      <selection activeCell="N27" sqref="N27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400" t="s">
        <v>512</v>
      </c>
    </row>
    <row r="2" spans="1:11" x14ac:dyDescent="0.3">
      <c r="D2" s="106"/>
    </row>
    <row r="3" spans="1:11" ht="55.9" customHeight="1" x14ac:dyDescent="0.3">
      <c r="A3" s="1191" t="s">
        <v>614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1179" t="s">
        <v>693</v>
      </c>
      <c r="B4" s="1179"/>
      <c r="C4" s="1179"/>
      <c r="D4" s="1179"/>
      <c r="E4" s="1179"/>
      <c r="F4" s="1192"/>
      <c r="G4" s="1192"/>
      <c r="H4" s="1192"/>
      <c r="I4" s="1192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20">
        <v>1</v>
      </c>
      <c r="B10" s="120">
        <v>2</v>
      </c>
      <c r="C10" s="120">
        <v>3</v>
      </c>
      <c r="D10" s="120">
        <v>4</v>
      </c>
      <c r="E10" s="414" t="s">
        <v>370</v>
      </c>
      <c r="F10" s="113" t="s">
        <v>371</v>
      </c>
      <c r="G10" s="113" t="s">
        <v>372</v>
      </c>
      <c r="H10" s="105"/>
      <c r="I10" s="102"/>
    </row>
    <row r="11" spans="1:11" ht="56.25" x14ac:dyDescent="0.3">
      <c r="A11" s="115">
        <v>1</v>
      </c>
      <c r="B11" s="116" t="s">
        <v>373</v>
      </c>
      <c r="C11" s="683">
        <v>1</v>
      </c>
      <c r="D11" s="683">
        <v>2275.33</v>
      </c>
      <c r="E11" s="423">
        <f>C11*D11*12</f>
        <v>27303.96</v>
      </c>
      <c r="F11" s="105">
        <v>9481.92</v>
      </c>
      <c r="G11" s="113">
        <f>E11-F11</f>
        <v>17822.04</v>
      </c>
    </row>
    <row r="12" spans="1:11" x14ac:dyDescent="0.3">
      <c r="A12" s="117"/>
      <c r="B12" s="119" t="s">
        <v>364</v>
      </c>
      <c r="C12" s="424" t="s">
        <v>374</v>
      </c>
      <c r="D12" s="424" t="s">
        <v>374</v>
      </c>
      <c r="E12" s="425">
        <f>SUM(E11:E11)</f>
        <v>27303.96</v>
      </c>
      <c r="F12" s="113">
        <f>SUM(F11:F11)</f>
        <v>9481.92</v>
      </c>
      <c r="G12" s="113">
        <f>SUM(G11:G11)</f>
        <v>17822.04</v>
      </c>
    </row>
    <row r="13" spans="1:11" x14ac:dyDescent="0.3">
      <c r="B13" s="159"/>
    </row>
    <row r="15" spans="1:11" s="84" customFormat="1" ht="23.25" customHeight="1" x14ac:dyDescent="0.25">
      <c r="A15" s="1001" t="s">
        <v>541</v>
      </c>
      <c r="C15" s="378"/>
      <c r="E15" s="1000" t="s">
        <v>694</v>
      </c>
      <c r="F15" s="379"/>
      <c r="I15" s="415"/>
    </row>
    <row r="16" spans="1:11" s="389" customFormat="1" ht="12.75" x14ac:dyDescent="0.25">
      <c r="C16" s="391" t="s">
        <v>171</v>
      </c>
      <c r="E16" s="391" t="s">
        <v>172</v>
      </c>
      <c r="F16" s="393"/>
      <c r="I16" s="393"/>
    </row>
    <row r="17" spans="1:9" s="82" customFormat="1" ht="15.75" x14ac:dyDescent="0.25">
      <c r="C17" s="392"/>
      <c r="D17" s="392"/>
      <c r="E17" s="392"/>
      <c r="F17" s="392"/>
      <c r="I17" s="392"/>
    </row>
    <row r="18" spans="1:9" s="84" customFormat="1" ht="23.25" customHeight="1" x14ac:dyDescent="0.25">
      <c r="A18" s="97" t="s">
        <v>173</v>
      </c>
      <c r="C18" s="718"/>
      <c r="D18" s="720"/>
      <c r="E18" s="1002" t="s">
        <v>810</v>
      </c>
      <c r="F18" s="722"/>
      <c r="G18" s="389"/>
      <c r="H18" s="389"/>
      <c r="I18" s="415"/>
    </row>
    <row r="19" spans="1:9" s="389" customFormat="1" ht="12.75" x14ac:dyDescent="0.25">
      <c r="C19" s="391" t="s">
        <v>171</v>
      </c>
      <c r="E19" s="391" t="s">
        <v>172</v>
      </c>
      <c r="F19" s="393"/>
      <c r="I19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88"/>
  <sheetViews>
    <sheetView view="pageBreakPreview" zoomScale="80" zoomScaleNormal="75" zoomScaleSheetLayoutView="80" workbookViewId="0">
      <selection activeCell="H42" sqref="H42:I42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400" t="s">
        <v>512</v>
      </c>
    </row>
    <row r="2" spans="1:11" x14ac:dyDescent="0.3">
      <c r="D2" s="106"/>
    </row>
    <row r="3" spans="1:11" ht="55.9" customHeight="1" x14ac:dyDescent="0.3">
      <c r="A3" s="1191" t="s">
        <v>615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1179" t="s">
        <v>693</v>
      </c>
      <c r="B4" s="1179"/>
      <c r="C4" s="1179"/>
      <c r="D4" s="1179"/>
      <c r="E4" s="1179"/>
      <c r="F4" s="1192"/>
      <c r="G4" s="1192"/>
      <c r="H4" s="1192"/>
      <c r="I4" s="1192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20">
        <v>1</v>
      </c>
      <c r="B10" s="120">
        <v>2</v>
      </c>
      <c r="C10" s="109">
        <v>3</v>
      </c>
      <c r="D10" s="109">
        <v>4</v>
      </c>
      <c r="E10" s="414" t="s">
        <v>370</v>
      </c>
      <c r="F10" s="113" t="s">
        <v>371</v>
      </c>
      <c r="G10" s="113" t="s">
        <v>372</v>
      </c>
      <c r="H10" s="105"/>
      <c r="I10" s="102"/>
    </row>
    <row r="11" spans="1:11" ht="56.25" x14ac:dyDescent="0.3">
      <c r="A11" s="115">
        <v>1</v>
      </c>
      <c r="B11" s="636" t="s">
        <v>373</v>
      </c>
      <c r="C11" s="683">
        <v>1</v>
      </c>
      <c r="D11" s="683">
        <v>2275.33</v>
      </c>
      <c r="E11" s="646">
        <f>C11*D11*12</f>
        <v>27303.96</v>
      </c>
      <c r="F11" s="105"/>
      <c r="G11" s="113">
        <f>E11-F11</f>
        <v>27303.96</v>
      </c>
    </row>
    <row r="12" spans="1:11" x14ac:dyDescent="0.3">
      <c r="A12" s="117"/>
      <c r="B12" s="119" t="s">
        <v>364</v>
      </c>
      <c r="C12" s="662" t="s">
        <v>374</v>
      </c>
      <c r="D12" s="662" t="s">
        <v>374</v>
      </c>
      <c r="E12" s="425">
        <f>SUM(E11:E11)</f>
        <v>27303.96</v>
      </c>
      <c r="F12" s="113">
        <f>SUM(F11:F11)</f>
        <v>0</v>
      </c>
      <c r="G12" s="113">
        <f>SUM(G11:G11)</f>
        <v>27303.96</v>
      </c>
    </row>
    <row r="13" spans="1:11" x14ac:dyDescent="0.3">
      <c r="B13" s="225"/>
    </row>
    <row r="15" spans="1:11" s="84" customFormat="1" ht="23.25" customHeight="1" x14ac:dyDescent="0.25">
      <c r="A15" s="97" t="s">
        <v>541</v>
      </c>
      <c r="C15" s="378"/>
      <c r="E15" s="604" t="s">
        <v>694</v>
      </c>
      <c r="F15" s="379"/>
      <c r="I15" s="415"/>
    </row>
    <row r="16" spans="1:11" s="389" customFormat="1" ht="12.75" x14ac:dyDescent="0.25">
      <c r="C16" s="391" t="s">
        <v>171</v>
      </c>
      <c r="E16" s="391" t="s">
        <v>172</v>
      </c>
      <c r="F16" s="393"/>
      <c r="I16" s="393"/>
    </row>
    <row r="17" spans="1:9" s="82" customFormat="1" ht="15.75" x14ac:dyDescent="0.25">
      <c r="C17" s="392"/>
      <c r="D17" s="392"/>
      <c r="E17" s="392"/>
      <c r="F17" s="392"/>
      <c r="I17" s="392"/>
    </row>
    <row r="18" spans="1:9" s="84" customFormat="1" ht="23.25" customHeight="1" x14ac:dyDescent="0.25">
      <c r="A18" s="97" t="s">
        <v>173</v>
      </c>
      <c r="C18" s="721"/>
      <c r="D18" s="389"/>
      <c r="E18" s="718" t="s">
        <v>742</v>
      </c>
      <c r="F18" s="393"/>
      <c r="G18" s="389"/>
      <c r="H18" s="389"/>
      <c r="I18" s="415"/>
    </row>
    <row r="19" spans="1:9" s="389" customFormat="1" ht="12.75" x14ac:dyDescent="0.25">
      <c r="C19" s="391" t="s">
        <v>171</v>
      </c>
      <c r="E19" s="391" t="s">
        <v>172</v>
      </c>
      <c r="F19" s="393"/>
      <c r="I19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88"/>
  <sheetViews>
    <sheetView view="pageBreakPreview" zoomScale="80" zoomScaleNormal="75" zoomScaleSheetLayoutView="80" workbookViewId="0">
      <selection activeCell="H42" sqref="H42:I42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400" t="s">
        <v>512</v>
      </c>
    </row>
    <row r="2" spans="1:11" x14ac:dyDescent="0.3">
      <c r="D2" s="106"/>
    </row>
    <row r="3" spans="1:11" ht="55.9" customHeight="1" x14ac:dyDescent="0.3">
      <c r="A3" s="1191" t="s">
        <v>616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1179" t="s">
        <v>693</v>
      </c>
      <c r="B4" s="1179"/>
      <c r="C4" s="1179"/>
      <c r="D4" s="1179"/>
      <c r="E4" s="1179"/>
      <c r="F4" s="1192"/>
      <c r="G4" s="1192"/>
      <c r="H4" s="1192"/>
      <c r="I4" s="1192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20">
        <v>1</v>
      </c>
      <c r="B10" s="120">
        <v>2</v>
      </c>
      <c r="C10" s="109">
        <v>3</v>
      </c>
      <c r="D10" s="109">
        <v>4</v>
      </c>
      <c r="E10" s="414" t="s">
        <v>370</v>
      </c>
      <c r="F10" s="113" t="s">
        <v>371</v>
      </c>
      <c r="G10" s="113" t="s">
        <v>372</v>
      </c>
      <c r="H10" s="105"/>
      <c r="I10" s="102"/>
    </row>
    <row r="11" spans="1:11" ht="56.25" x14ac:dyDescent="0.3">
      <c r="A11" s="115">
        <v>1</v>
      </c>
      <c r="B11" s="636" t="s">
        <v>373</v>
      </c>
      <c r="C11" s="679">
        <v>1</v>
      </c>
      <c r="D11" s="679">
        <v>2275.33</v>
      </c>
      <c r="E11" s="646">
        <f>C11*D11*12</f>
        <v>27303.96</v>
      </c>
      <c r="F11" s="105"/>
      <c r="G11" s="113">
        <f>E11-F11</f>
        <v>27303.96</v>
      </c>
    </row>
    <row r="12" spans="1:11" x14ac:dyDescent="0.3">
      <c r="A12" s="117"/>
      <c r="B12" s="119" t="s">
        <v>364</v>
      </c>
      <c r="C12" s="662" t="s">
        <v>374</v>
      </c>
      <c r="D12" s="662" t="s">
        <v>374</v>
      </c>
      <c r="E12" s="425">
        <f>SUM(E11:E11)</f>
        <v>27303.96</v>
      </c>
      <c r="F12" s="113">
        <f>SUM(F11:F11)</f>
        <v>0</v>
      </c>
      <c r="G12" s="113">
        <f>SUM(G11:G11)</f>
        <v>27303.96</v>
      </c>
    </row>
    <row r="13" spans="1:11" x14ac:dyDescent="0.3">
      <c r="B13" s="698"/>
    </row>
    <row r="15" spans="1:11" s="84" customFormat="1" ht="23.25" customHeight="1" x14ac:dyDescent="0.25">
      <c r="A15" s="97" t="s">
        <v>541</v>
      </c>
      <c r="C15" s="378"/>
      <c r="E15" s="604" t="s">
        <v>694</v>
      </c>
      <c r="F15" s="379"/>
      <c r="I15" s="415"/>
    </row>
    <row r="16" spans="1:11" s="389" customFormat="1" ht="12.75" x14ac:dyDescent="0.25">
      <c r="C16" s="391" t="s">
        <v>171</v>
      </c>
      <c r="E16" s="391" t="s">
        <v>172</v>
      </c>
      <c r="F16" s="393"/>
      <c r="I16" s="393"/>
    </row>
    <row r="17" spans="1:9" s="82" customFormat="1" ht="15.75" x14ac:dyDescent="0.25">
      <c r="C17" s="392"/>
      <c r="D17" s="392"/>
      <c r="E17" s="392"/>
      <c r="F17" s="392"/>
      <c r="I17" s="392"/>
    </row>
    <row r="18" spans="1:9" s="84" customFormat="1" ht="23.25" customHeight="1" x14ac:dyDescent="0.25">
      <c r="A18" s="97" t="s">
        <v>173</v>
      </c>
      <c r="C18" s="721"/>
      <c r="D18" s="389"/>
      <c r="E18" s="718" t="s">
        <v>742</v>
      </c>
      <c r="F18" s="393"/>
      <c r="G18" s="389"/>
      <c r="H18" s="389"/>
      <c r="I18" s="415"/>
    </row>
    <row r="19" spans="1:9" s="389" customFormat="1" ht="12.75" x14ac:dyDescent="0.25">
      <c r="C19" s="391" t="s">
        <v>171</v>
      </c>
      <c r="E19" s="391" t="s">
        <v>172</v>
      </c>
      <c r="F19" s="393"/>
      <c r="I19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42"/>
  <sheetViews>
    <sheetView view="pageBreakPreview" topLeftCell="A4" zoomScale="80" zoomScaleSheetLayoutView="80" workbookViewId="0">
      <selection activeCell="J18" sqref="J18"/>
    </sheetView>
  </sheetViews>
  <sheetFormatPr defaultColWidth="8.85546875" defaultRowHeight="18.75" x14ac:dyDescent="0.3"/>
  <cols>
    <col min="1" max="1" width="5.7109375" style="102" customWidth="1"/>
    <col min="2" max="2" width="49.710937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6.140625" style="102" customWidth="1"/>
    <col min="7" max="8" width="19.140625" style="102" customWidth="1"/>
    <col min="9" max="9" width="16.140625" style="138" customWidth="1"/>
    <col min="10" max="256" width="8.85546875" style="102"/>
    <col min="257" max="257" width="5.7109375" style="102" customWidth="1"/>
    <col min="258" max="258" width="49.710937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6.140625" style="102" customWidth="1"/>
    <col min="263" max="263" width="16.42578125" style="102" customWidth="1"/>
    <col min="264" max="264" width="27.7109375" style="102" customWidth="1"/>
    <col min="265" max="265" width="16.140625" style="102" customWidth="1"/>
    <col min="266" max="512" width="8.85546875" style="102"/>
    <col min="513" max="513" width="5.7109375" style="102" customWidth="1"/>
    <col min="514" max="514" width="49.710937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6.140625" style="102" customWidth="1"/>
    <col min="519" max="519" width="16.42578125" style="102" customWidth="1"/>
    <col min="520" max="520" width="27.7109375" style="102" customWidth="1"/>
    <col min="521" max="521" width="16.140625" style="102" customWidth="1"/>
    <col min="522" max="768" width="8.85546875" style="102"/>
    <col min="769" max="769" width="5.7109375" style="102" customWidth="1"/>
    <col min="770" max="770" width="49.710937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6.140625" style="102" customWidth="1"/>
    <col min="775" max="775" width="16.42578125" style="102" customWidth="1"/>
    <col min="776" max="776" width="27.7109375" style="102" customWidth="1"/>
    <col min="777" max="777" width="16.140625" style="102" customWidth="1"/>
    <col min="778" max="1024" width="8.85546875" style="102"/>
    <col min="1025" max="1025" width="5.7109375" style="102" customWidth="1"/>
    <col min="1026" max="1026" width="49.710937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6.140625" style="102" customWidth="1"/>
    <col min="1031" max="1031" width="16.42578125" style="102" customWidth="1"/>
    <col min="1032" max="1032" width="27.7109375" style="102" customWidth="1"/>
    <col min="1033" max="1033" width="16.140625" style="102" customWidth="1"/>
    <col min="1034" max="1280" width="8.85546875" style="102"/>
    <col min="1281" max="1281" width="5.7109375" style="102" customWidth="1"/>
    <col min="1282" max="1282" width="49.710937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6.140625" style="102" customWidth="1"/>
    <col min="1287" max="1287" width="16.42578125" style="102" customWidth="1"/>
    <col min="1288" max="1288" width="27.7109375" style="102" customWidth="1"/>
    <col min="1289" max="1289" width="16.140625" style="102" customWidth="1"/>
    <col min="1290" max="1536" width="8.85546875" style="102"/>
    <col min="1537" max="1537" width="5.7109375" style="102" customWidth="1"/>
    <col min="1538" max="1538" width="49.710937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6.140625" style="102" customWidth="1"/>
    <col min="1543" max="1543" width="16.42578125" style="102" customWidth="1"/>
    <col min="1544" max="1544" width="27.7109375" style="102" customWidth="1"/>
    <col min="1545" max="1545" width="16.140625" style="102" customWidth="1"/>
    <col min="1546" max="1792" width="8.85546875" style="102"/>
    <col min="1793" max="1793" width="5.7109375" style="102" customWidth="1"/>
    <col min="1794" max="1794" width="49.710937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6.140625" style="102" customWidth="1"/>
    <col min="1799" max="1799" width="16.42578125" style="102" customWidth="1"/>
    <col min="1800" max="1800" width="27.7109375" style="102" customWidth="1"/>
    <col min="1801" max="1801" width="16.140625" style="102" customWidth="1"/>
    <col min="1802" max="2048" width="8.85546875" style="102"/>
    <col min="2049" max="2049" width="5.7109375" style="102" customWidth="1"/>
    <col min="2050" max="2050" width="49.710937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6.140625" style="102" customWidth="1"/>
    <col min="2055" max="2055" width="16.42578125" style="102" customWidth="1"/>
    <col min="2056" max="2056" width="27.7109375" style="102" customWidth="1"/>
    <col min="2057" max="2057" width="16.140625" style="102" customWidth="1"/>
    <col min="2058" max="2304" width="8.85546875" style="102"/>
    <col min="2305" max="2305" width="5.7109375" style="102" customWidth="1"/>
    <col min="2306" max="2306" width="49.710937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6.140625" style="102" customWidth="1"/>
    <col min="2311" max="2311" width="16.42578125" style="102" customWidth="1"/>
    <col min="2312" max="2312" width="27.7109375" style="102" customWidth="1"/>
    <col min="2313" max="2313" width="16.140625" style="102" customWidth="1"/>
    <col min="2314" max="2560" width="8.85546875" style="102"/>
    <col min="2561" max="2561" width="5.7109375" style="102" customWidth="1"/>
    <col min="2562" max="2562" width="49.710937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6.140625" style="102" customWidth="1"/>
    <col min="2567" max="2567" width="16.42578125" style="102" customWidth="1"/>
    <col min="2568" max="2568" width="27.7109375" style="102" customWidth="1"/>
    <col min="2569" max="2569" width="16.140625" style="102" customWidth="1"/>
    <col min="2570" max="2816" width="8.85546875" style="102"/>
    <col min="2817" max="2817" width="5.7109375" style="102" customWidth="1"/>
    <col min="2818" max="2818" width="49.710937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6.140625" style="102" customWidth="1"/>
    <col min="2823" max="2823" width="16.42578125" style="102" customWidth="1"/>
    <col min="2824" max="2824" width="27.7109375" style="102" customWidth="1"/>
    <col min="2825" max="2825" width="16.140625" style="102" customWidth="1"/>
    <col min="2826" max="3072" width="8.85546875" style="102"/>
    <col min="3073" max="3073" width="5.7109375" style="102" customWidth="1"/>
    <col min="3074" max="3074" width="49.710937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6.140625" style="102" customWidth="1"/>
    <col min="3079" max="3079" width="16.42578125" style="102" customWidth="1"/>
    <col min="3080" max="3080" width="27.7109375" style="102" customWidth="1"/>
    <col min="3081" max="3081" width="16.140625" style="102" customWidth="1"/>
    <col min="3082" max="3328" width="8.85546875" style="102"/>
    <col min="3329" max="3329" width="5.7109375" style="102" customWidth="1"/>
    <col min="3330" max="3330" width="49.710937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6.140625" style="102" customWidth="1"/>
    <col min="3335" max="3335" width="16.42578125" style="102" customWidth="1"/>
    <col min="3336" max="3336" width="27.7109375" style="102" customWidth="1"/>
    <col min="3337" max="3337" width="16.140625" style="102" customWidth="1"/>
    <col min="3338" max="3584" width="8.85546875" style="102"/>
    <col min="3585" max="3585" width="5.7109375" style="102" customWidth="1"/>
    <col min="3586" max="3586" width="49.710937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6.140625" style="102" customWidth="1"/>
    <col min="3591" max="3591" width="16.42578125" style="102" customWidth="1"/>
    <col min="3592" max="3592" width="27.7109375" style="102" customWidth="1"/>
    <col min="3593" max="3593" width="16.140625" style="102" customWidth="1"/>
    <col min="3594" max="3840" width="8.85546875" style="102"/>
    <col min="3841" max="3841" width="5.7109375" style="102" customWidth="1"/>
    <col min="3842" max="3842" width="49.710937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6.140625" style="102" customWidth="1"/>
    <col min="3847" max="3847" width="16.42578125" style="102" customWidth="1"/>
    <col min="3848" max="3848" width="27.7109375" style="102" customWidth="1"/>
    <col min="3849" max="3849" width="16.140625" style="102" customWidth="1"/>
    <col min="3850" max="4096" width="8.85546875" style="102"/>
    <col min="4097" max="4097" width="5.7109375" style="102" customWidth="1"/>
    <col min="4098" max="4098" width="49.710937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6.140625" style="102" customWidth="1"/>
    <col min="4103" max="4103" width="16.42578125" style="102" customWidth="1"/>
    <col min="4104" max="4104" width="27.7109375" style="102" customWidth="1"/>
    <col min="4105" max="4105" width="16.140625" style="102" customWidth="1"/>
    <col min="4106" max="4352" width="8.85546875" style="102"/>
    <col min="4353" max="4353" width="5.7109375" style="102" customWidth="1"/>
    <col min="4354" max="4354" width="49.710937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6.140625" style="102" customWidth="1"/>
    <col min="4359" max="4359" width="16.42578125" style="102" customWidth="1"/>
    <col min="4360" max="4360" width="27.7109375" style="102" customWidth="1"/>
    <col min="4361" max="4361" width="16.140625" style="102" customWidth="1"/>
    <col min="4362" max="4608" width="8.85546875" style="102"/>
    <col min="4609" max="4609" width="5.7109375" style="102" customWidth="1"/>
    <col min="4610" max="4610" width="49.710937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6.140625" style="102" customWidth="1"/>
    <col min="4615" max="4615" width="16.42578125" style="102" customWidth="1"/>
    <col min="4616" max="4616" width="27.7109375" style="102" customWidth="1"/>
    <col min="4617" max="4617" width="16.140625" style="102" customWidth="1"/>
    <col min="4618" max="4864" width="8.85546875" style="102"/>
    <col min="4865" max="4865" width="5.7109375" style="102" customWidth="1"/>
    <col min="4866" max="4866" width="49.710937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6.140625" style="102" customWidth="1"/>
    <col min="4871" max="4871" width="16.42578125" style="102" customWidth="1"/>
    <col min="4872" max="4872" width="27.7109375" style="102" customWidth="1"/>
    <col min="4873" max="4873" width="16.140625" style="102" customWidth="1"/>
    <col min="4874" max="5120" width="8.85546875" style="102"/>
    <col min="5121" max="5121" width="5.7109375" style="102" customWidth="1"/>
    <col min="5122" max="5122" width="49.710937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6.140625" style="102" customWidth="1"/>
    <col min="5127" max="5127" width="16.42578125" style="102" customWidth="1"/>
    <col min="5128" max="5128" width="27.7109375" style="102" customWidth="1"/>
    <col min="5129" max="5129" width="16.140625" style="102" customWidth="1"/>
    <col min="5130" max="5376" width="8.85546875" style="102"/>
    <col min="5377" max="5377" width="5.7109375" style="102" customWidth="1"/>
    <col min="5378" max="5378" width="49.710937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6.140625" style="102" customWidth="1"/>
    <col min="5383" max="5383" width="16.42578125" style="102" customWidth="1"/>
    <col min="5384" max="5384" width="27.7109375" style="102" customWidth="1"/>
    <col min="5385" max="5385" width="16.140625" style="102" customWidth="1"/>
    <col min="5386" max="5632" width="8.85546875" style="102"/>
    <col min="5633" max="5633" width="5.7109375" style="102" customWidth="1"/>
    <col min="5634" max="5634" width="49.710937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6.140625" style="102" customWidth="1"/>
    <col min="5639" max="5639" width="16.42578125" style="102" customWidth="1"/>
    <col min="5640" max="5640" width="27.7109375" style="102" customWidth="1"/>
    <col min="5641" max="5641" width="16.140625" style="102" customWidth="1"/>
    <col min="5642" max="5888" width="8.85546875" style="102"/>
    <col min="5889" max="5889" width="5.7109375" style="102" customWidth="1"/>
    <col min="5890" max="5890" width="49.710937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6.140625" style="102" customWidth="1"/>
    <col min="5895" max="5895" width="16.42578125" style="102" customWidth="1"/>
    <col min="5896" max="5896" width="27.7109375" style="102" customWidth="1"/>
    <col min="5897" max="5897" width="16.140625" style="102" customWidth="1"/>
    <col min="5898" max="6144" width="8.85546875" style="102"/>
    <col min="6145" max="6145" width="5.7109375" style="102" customWidth="1"/>
    <col min="6146" max="6146" width="49.710937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6.140625" style="102" customWidth="1"/>
    <col min="6151" max="6151" width="16.42578125" style="102" customWidth="1"/>
    <col min="6152" max="6152" width="27.7109375" style="102" customWidth="1"/>
    <col min="6153" max="6153" width="16.140625" style="102" customWidth="1"/>
    <col min="6154" max="6400" width="8.85546875" style="102"/>
    <col min="6401" max="6401" width="5.7109375" style="102" customWidth="1"/>
    <col min="6402" max="6402" width="49.710937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6.140625" style="102" customWidth="1"/>
    <col min="6407" max="6407" width="16.42578125" style="102" customWidth="1"/>
    <col min="6408" max="6408" width="27.7109375" style="102" customWidth="1"/>
    <col min="6409" max="6409" width="16.140625" style="102" customWidth="1"/>
    <col min="6410" max="6656" width="8.85546875" style="102"/>
    <col min="6657" max="6657" width="5.7109375" style="102" customWidth="1"/>
    <col min="6658" max="6658" width="49.710937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6.140625" style="102" customWidth="1"/>
    <col min="6663" max="6663" width="16.42578125" style="102" customWidth="1"/>
    <col min="6664" max="6664" width="27.7109375" style="102" customWidth="1"/>
    <col min="6665" max="6665" width="16.140625" style="102" customWidth="1"/>
    <col min="6666" max="6912" width="8.85546875" style="102"/>
    <col min="6913" max="6913" width="5.7109375" style="102" customWidth="1"/>
    <col min="6914" max="6914" width="49.710937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6.140625" style="102" customWidth="1"/>
    <col min="6919" max="6919" width="16.42578125" style="102" customWidth="1"/>
    <col min="6920" max="6920" width="27.7109375" style="102" customWidth="1"/>
    <col min="6921" max="6921" width="16.140625" style="102" customWidth="1"/>
    <col min="6922" max="7168" width="8.85546875" style="102"/>
    <col min="7169" max="7169" width="5.7109375" style="102" customWidth="1"/>
    <col min="7170" max="7170" width="49.710937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6.140625" style="102" customWidth="1"/>
    <col min="7175" max="7175" width="16.42578125" style="102" customWidth="1"/>
    <col min="7176" max="7176" width="27.7109375" style="102" customWidth="1"/>
    <col min="7177" max="7177" width="16.140625" style="102" customWidth="1"/>
    <col min="7178" max="7424" width="8.85546875" style="102"/>
    <col min="7425" max="7425" width="5.7109375" style="102" customWidth="1"/>
    <col min="7426" max="7426" width="49.710937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6.140625" style="102" customWidth="1"/>
    <col min="7431" max="7431" width="16.42578125" style="102" customWidth="1"/>
    <col min="7432" max="7432" width="27.7109375" style="102" customWidth="1"/>
    <col min="7433" max="7433" width="16.140625" style="102" customWidth="1"/>
    <col min="7434" max="7680" width="8.85546875" style="102"/>
    <col min="7681" max="7681" width="5.7109375" style="102" customWidth="1"/>
    <col min="7682" max="7682" width="49.710937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6.140625" style="102" customWidth="1"/>
    <col min="7687" max="7687" width="16.42578125" style="102" customWidth="1"/>
    <col min="7688" max="7688" width="27.7109375" style="102" customWidth="1"/>
    <col min="7689" max="7689" width="16.140625" style="102" customWidth="1"/>
    <col min="7690" max="7936" width="8.85546875" style="102"/>
    <col min="7937" max="7937" width="5.7109375" style="102" customWidth="1"/>
    <col min="7938" max="7938" width="49.710937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6.140625" style="102" customWidth="1"/>
    <col min="7943" max="7943" width="16.42578125" style="102" customWidth="1"/>
    <col min="7944" max="7944" width="27.7109375" style="102" customWidth="1"/>
    <col min="7945" max="7945" width="16.140625" style="102" customWidth="1"/>
    <col min="7946" max="8192" width="8.85546875" style="102"/>
    <col min="8193" max="8193" width="5.7109375" style="102" customWidth="1"/>
    <col min="8194" max="8194" width="49.710937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6.140625" style="102" customWidth="1"/>
    <col min="8199" max="8199" width="16.42578125" style="102" customWidth="1"/>
    <col min="8200" max="8200" width="27.7109375" style="102" customWidth="1"/>
    <col min="8201" max="8201" width="16.140625" style="102" customWidth="1"/>
    <col min="8202" max="8448" width="8.85546875" style="102"/>
    <col min="8449" max="8449" width="5.7109375" style="102" customWidth="1"/>
    <col min="8450" max="8450" width="49.710937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6.140625" style="102" customWidth="1"/>
    <col min="8455" max="8455" width="16.42578125" style="102" customWidth="1"/>
    <col min="8456" max="8456" width="27.7109375" style="102" customWidth="1"/>
    <col min="8457" max="8457" width="16.140625" style="102" customWidth="1"/>
    <col min="8458" max="8704" width="8.85546875" style="102"/>
    <col min="8705" max="8705" width="5.7109375" style="102" customWidth="1"/>
    <col min="8706" max="8706" width="49.710937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6.140625" style="102" customWidth="1"/>
    <col min="8711" max="8711" width="16.42578125" style="102" customWidth="1"/>
    <col min="8712" max="8712" width="27.7109375" style="102" customWidth="1"/>
    <col min="8713" max="8713" width="16.140625" style="102" customWidth="1"/>
    <col min="8714" max="8960" width="8.85546875" style="102"/>
    <col min="8961" max="8961" width="5.7109375" style="102" customWidth="1"/>
    <col min="8962" max="8962" width="49.710937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6.140625" style="102" customWidth="1"/>
    <col min="8967" max="8967" width="16.42578125" style="102" customWidth="1"/>
    <col min="8968" max="8968" width="27.7109375" style="102" customWidth="1"/>
    <col min="8969" max="8969" width="16.140625" style="102" customWidth="1"/>
    <col min="8970" max="9216" width="8.85546875" style="102"/>
    <col min="9217" max="9217" width="5.7109375" style="102" customWidth="1"/>
    <col min="9218" max="9218" width="49.710937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6.140625" style="102" customWidth="1"/>
    <col min="9223" max="9223" width="16.42578125" style="102" customWidth="1"/>
    <col min="9224" max="9224" width="27.7109375" style="102" customWidth="1"/>
    <col min="9225" max="9225" width="16.140625" style="102" customWidth="1"/>
    <col min="9226" max="9472" width="8.85546875" style="102"/>
    <col min="9473" max="9473" width="5.7109375" style="102" customWidth="1"/>
    <col min="9474" max="9474" width="49.710937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6.140625" style="102" customWidth="1"/>
    <col min="9479" max="9479" width="16.42578125" style="102" customWidth="1"/>
    <col min="9480" max="9480" width="27.7109375" style="102" customWidth="1"/>
    <col min="9481" max="9481" width="16.140625" style="102" customWidth="1"/>
    <col min="9482" max="9728" width="8.85546875" style="102"/>
    <col min="9729" max="9729" width="5.7109375" style="102" customWidth="1"/>
    <col min="9730" max="9730" width="49.710937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6.140625" style="102" customWidth="1"/>
    <col min="9735" max="9735" width="16.42578125" style="102" customWidth="1"/>
    <col min="9736" max="9736" width="27.7109375" style="102" customWidth="1"/>
    <col min="9737" max="9737" width="16.140625" style="102" customWidth="1"/>
    <col min="9738" max="9984" width="8.85546875" style="102"/>
    <col min="9985" max="9985" width="5.7109375" style="102" customWidth="1"/>
    <col min="9986" max="9986" width="49.710937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6.140625" style="102" customWidth="1"/>
    <col min="9991" max="9991" width="16.42578125" style="102" customWidth="1"/>
    <col min="9992" max="9992" width="27.7109375" style="102" customWidth="1"/>
    <col min="9993" max="9993" width="16.140625" style="102" customWidth="1"/>
    <col min="9994" max="10240" width="8.85546875" style="102"/>
    <col min="10241" max="10241" width="5.7109375" style="102" customWidth="1"/>
    <col min="10242" max="10242" width="49.710937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6.140625" style="102" customWidth="1"/>
    <col min="10247" max="10247" width="16.42578125" style="102" customWidth="1"/>
    <col min="10248" max="10248" width="27.7109375" style="102" customWidth="1"/>
    <col min="10249" max="10249" width="16.140625" style="102" customWidth="1"/>
    <col min="10250" max="10496" width="8.85546875" style="102"/>
    <col min="10497" max="10497" width="5.7109375" style="102" customWidth="1"/>
    <col min="10498" max="10498" width="49.710937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6.140625" style="102" customWidth="1"/>
    <col min="10503" max="10503" width="16.42578125" style="102" customWidth="1"/>
    <col min="10504" max="10504" width="27.7109375" style="102" customWidth="1"/>
    <col min="10505" max="10505" width="16.140625" style="102" customWidth="1"/>
    <col min="10506" max="10752" width="8.85546875" style="102"/>
    <col min="10753" max="10753" width="5.7109375" style="102" customWidth="1"/>
    <col min="10754" max="10754" width="49.710937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6.140625" style="102" customWidth="1"/>
    <col min="10759" max="10759" width="16.42578125" style="102" customWidth="1"/>
    <col min="10760" max="10760" width="27.7109375" style="102" customWidth="1"/>
    <col min="10761" max="10761" width="16.140625" style="102" customWidth="1"/>
    <col min="10762" max="11008" width="8.85546875" style="102"/>
    <col min="11009" max="11009" width="5.7109375" style="102" customWidth="1"/>
    <col min="11010" max="11010" width="49.710937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6.140625" style="102" customWidth="1"/>
    <col min="11015" max="11015" width="16.42578125" style="102" customWidth="1"/>
    <col min="11016" max="11016" width="27.7109375" style="102" customWidth="1"/>
    <col min="11017" max="11017" width="16.140625" style="102" customWidth="1"/>
    <col min="11018" max="11264" width="8.85546875" style="102"/>
    <col min="11265" max="11265" width="5.7109375" style="102" customWidth="1"/>
    <col min="11266" max="11266" width="49.710937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6.140625" style="102" customWidth="1"/>
    <col min="11271" max="11271" width="16.42578125" style="102" customWidth="1"/>
    <col min="11272" max="11272" width="27.7109375" style="102" customWidth="1"/>
    <col min="11273" max="11273" width="16.140625" style="102" customWidth="1"/>
    <col min="11274" max="11520" width="8.85546875" style="102"/>
    <col min="11521" max="11521" width="5.7109375" style="102" customWidth="1"/>
    <col min="11522" max="11522" width="49.710937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6.140625" style="102" customWidth="1"/>
    <col min="11527" max="11527" width="16.42578125" style="102" customWidth="1"/>
    <col min="11528" max="11528" width="27.7109375" style="102" customWidth="1"/>
    <col min="11529" max="11529" width="16.140625" style="102" customWidth="1"/>
    <col min="11530" max="11776" width="8.85546875" style="102"/>
    <col min="11777" max="11777" width="5.7109375" style="102" customWidth="1"/>
    <col min="11778" max="11778" width="49.710937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6.140625" style="102" customWidth="1"/>
    <col min="11783" max="11783" width="16.42578125" style="102" customWidth="1"/>
    <col min="11784" max="11784" width="27.7109375" style="102" customWidth="1"/>
    <col min="11785" max="11785" width="16.140625" style="102" customWidth="1"/>
    <col min="11786" max="12032" width="8.85546875" style="102"/>
    <col min="12033" max="12033" width="5.7109375" style="102" customWidth="1"/>
    <col min="12034" max="12034" width="49.710937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6.140625" style="102" customWidth="1"/>
    <col min="12039" max="12039" width="16.42578125" style="102" customWidth="1"/>
    <col min="12040" max="12040" width="27.7109375" style="102" customWidth="1"/>
    <col min="12041" max="12041" width="16.140625" style="102" customWidth="1"/>
    <col min="12042" max="12288" width="8.85546875" style="102"/>
    <col min="12289" max="12289" width="5.7109375" style="102" customWidth="1"/>
    <col min="12290" max="12290" width="49.710937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6.140625" style="102" customWidth="1"/>
    <col min="12295" max="12295" width="16.42578125" style="102" customWidth="1"/>
    <col min="12296" max="12296" width="27.7109375" style="102" customWidth="1"/>
    <col min="12297" max="12297" width="16.140625" style="102" customWidth="1"/>
    <col min="12298" max="12544" width="8.85546875" style="102"/>
    <col min="12545" max="12545" width="5.7109375" style="102" customWidth="1"/>
    <col min="12546" max="12546" width="49.710937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6.140625" style="102" customWidth="1"/>
    <col min="12551" max="12551" width="16.42578125" style="102" customWidth="1"/>
    <col min="12552" max="12552" width="27.7109375" style="102" customWidth="1"/>
    <col min="12553" max="12553" width="16.140625" style="102" customWidth="1"/>
    <col min="12554" max="12800" width="8.85546875" style="102"/>
    <col min="12801" max="12801" width="5.7109375" style="102" customWidth="1"/>
    <col min="12802" max="12802" width="49.710937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6.140625" style="102" customWidth="1"/>
    <col min="12807" max="12807" width="16.42578125" style="102" customWidth="1"/>
    <col min="12808" max="12808" width="27.7109375" style="102" customWidth="1"/>
    <col min="12809" max="12809" width="16.140625" style="102" customWidth="1"/>
    <col min="12810" max="13056" width="8.85546875" style="102"/>
    <col min="13057" max="13057" width="5.7109375" style="102" customWidth="1"/>
    <col min="13058" max="13058" width="49.710937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6.140625" style="102" customWidth="1"/>
    <col min="13063" max="13063" width="16.42578125" style="102" customWidth="1"/>
    <col min="13064" max="13064" width="27.7109375" style="102" customWidth="1"/>
    <col min="13065" max="13065" width="16.140625" style="102" customWidth="1"/>
    <col min="13066" max="13312" width="8.85546875" style="102"/>
    <col min="13313" max="13313" width="5.7109375" style="102" customWidth="1"/>
    <col min="13314" max="13314" width="49.710937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6.140625" style="102" customWidth="1"/>
    <col min="13319" max="13319" width="16.42578125" style="102" customWidth="1"/>
    <col min="13320" max="13320" width="27.7109375" style="102" customWidth="1"/>
    <col min="13321" max="13321" width="16.140625" style="102" customWidth="1"/>
    <col min="13322" max="13568" width="8.85546875" style="102"/>
    <col min="13569" max="13569" width="5.7109375" style="102" customWidth="1"/>
    <col min="13570" max="13570" width="49.710937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6.140625" style="102" customWidth="1"/>
    <col min="13575" max="13575" width="16.42578125" style="102" customWidth="1"/>
    <col min="13576" max="13576" width="27.7109375" style="102" customWidth="1"/>
    <col min="13577" max="13577" width="16.140625" style="102" customWidth="1"/>
    <col min="13578" max="13824" width="8.85546875" style="102"/>
    <col min="13825" max="13825" width="5.7109375" style="102" customWidth="1"/>
    <col min="13826" max="13826" width="49.710937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6.140625" style="102" customWidth="1"/>
    <col min="13831" max="13831" width="16.42578125" style="102" customWidth="1"/>
    <col min="13832" max="13832" width="27.7109375" style="102" customWidth="1"/>
    <col min="13833" max="13833" width="16.140625" style="102" customWidth="1"/>
    <col min="13834" max="14080" width="8.85546875" style="102"/>
    <col min="14081" max="14081" width="5.7109375" style="102" customWidth="1"/>
    <col min="14082" max="14082" width="49.710937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6.140625" style="102" customWidth="1"/>
    <col min="14087" max="14087" width="16.42578125" style="102" customWidth="1"/>
    <col min="14088" max="14088" width="27.7109375" style="102" customWidth="1"/>
    <col min="14089" max="14089" width="16.140625" style="102" customWidth="1"/>
    <col min="14090" max="14336" width="8.85546875" style="102"/>
    <col min="14337" max="14337" width="5.7109375" style="102" customWidth="1"/>
    <col min="14338" max="14338" width="49.710937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6.140625" style="102" customWidth="1"/>
    <col min="14343" max="14343" width="16.42578125" style="102" customWidth="1"/>
    <col min="14344" max="14344" width="27.7109375" style="102" customWidth="1"/>
    <col min="14345" max="14345" width="16.140625" style="102" customWidth="1"/>
    <col min="14346" max="14592" width="8.85546875" style="102"/>
    <col min="14593" max="14593" width="5.7109375" style="102" customWidth="1"/>
    <col min="14594" max="14594" width="49.710937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6.140625" style="102" customWidth="1"/>
    <col min="14599" max="14599" width="16.42578125" style="102" customWidth="1"/>
    <col min="14600" max="14600" width="27.7109375" style="102" customWidth="1"/>
    <col min="14601" max="14601" width="16.140625" style="102" customWidth="1"/>
    <col min="14602" max="14848" width="8.85546875" style="102"/>
    <col min="14849" max="14849" width="5.7109375" style="102" customWidth="1"/>
    <col min="14850" max="14850" width="49.710937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6.140625" style="102" customWidth="1"/>
    <col min="14855" max="14855" width="16.42578125" style="102" customWidth="1"/>
    <col min="14856" max="14856" width="27.7109375" style="102" customWidth="1"/>
    <col min="14857" max="14857" width="16.140625" style="102" customWidth="1"/>
    <col min="14858" max="15104" width="8.85546875" style="102"/>
    <col min="15105" max="15105" width="5.7109375" style="102" customWidth="1"/>
    <col min="15106" max="15106" width="49.710937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6.140625" style="102" customWidth="1"/>
    <col min="15111" max="15111" width="16.42578125" style="102" customWidth="1"/>
    <col min="15112" max="15112" width="27.7109375" style="102" customWidth="1"/>
    <col min="15113" max="15113" width="16.140625" style="102" customWidth="1"/>
    <col min="15114" max="15360" width="8.85546875" style="102"/>
    <col min="15361" max="15361" width="5.7109375" style="102" customWidth="1"/>
    <col min="15362" max="15362" width="49.710937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6.140625" style="102" customWidth="1"/>
    <col min="15367" max="15367" width="16.42578125" style="102" customWidth="1"/>
    <col min="15368" max="15368" width="27.7109375" style="102" customWidth="1"/>
    <col min="15369" max="15369" width="16.140625" style="102" customWidth="1"/>
    <col min="15370" max="15616" width="8.85546875" style="102"/>
    <col min="15617" max="15617" width="5.7109375" style="102" customWidth="1"/>
    <col min="15618" max="15618" width="49.710937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6.140625" style="102" customWidth="1"/>
    <col min="15623" max="15623" width="16.42578125" style="102" customWidth="1"/>
    <col min="15624" max="15624" width="27.7109375" style="102" customWidth="1"/>
    <col min="15625" max="15625" width="16.140625" style="102" customWidth="1"/>
    <col min="15626" max="15872" width="8.85546875" style="102"/>
    <col min="15873" max="15873" width="5.7109375" style="102" customWidth="1"/>
    <col min="15874" max="15874" width="49.710937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6.140625" style="102" customWidth="1"/>
    <col min="15879" max="15879" width="16.42578125" style="102" customWidth="1"/>
    <col min="15880" max="15880" width="27.7109375" style="102" customWidth="1"/>
    <col min="15881" max="15881" width="16.140625" style="102" customWidth="1"/>
    <col min="15882" max="16128" width="8.85546875" style="102"/>
    <col min="16129" max="16129" width="5.7109375" style="102" customWidth="1"/>
    <col min="16130" max="16130" width="49.710937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6.140625" style="102" customWidth="1"/>
    <col min="16135" max="16135" width="16.42578125" style="102" customWidth="1"/>
    <col min="16136" max="16136" width="27.7109375" style="102" customWidth="1"/>
    <col min="16137" max="16137" width="16.140625" style="102" customWidth="1"/>
    <col min="16138" max="16384" width="8.85546875" style="102"/>
  </cols>
  <sheetData>
    <row r="1" spans="1:11" x14ac:dyDescent="0.3">
      <c r="E1" s="106"/>
      <c r="F1" s="400" t="s">
        <v>515</v>
      </c>
    </row>
    <row r="2" spans="1:11" ht="55.9" customHeight="1" x14ac:dyDescent="0.3">
      <c r="A2" s="1191" t="s">
        <v>617</v>
      </c>
      <c r="B2" s="1191"/>
      <c r="C2" s="1191"/>
      <c r="D2" s="1191"/>
      <c r="E2" s="1191"/>
      <c r="F2" s="1191"/>
    </row>
    <row r="3" spans="1:11" s="402" customFormat="1" ht="27" customHeight="1" x14ac:dyDescent="0.3">
      <c r="A3" s="410" t="s">
        <v>693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</row>
    <row r="4" spans="1:11" s="401" customFormat="1" ht="19.5" customHeight="1" x14ac:dyDescent="0.3">
      <c r="A4" s="411" t="s">
        <v>398</v>
      </c>
      <c r="B4" s="210"/>
      <c r="C4" s="210"/>
      <c r="D4" s="210"/>
      <c r="E4" s="210"/>
      <c r="F4" s="210"/>
      <c r="G4" s="210"/>
      <c r="H4" s="210"/>
      <c r="I4" s="210"/>
      <c r="J4" s="101"/>
      <c r="K4" s="101"/>
    </row>
    <row r="5" spans="1:11" ht="39" customHeight="1" x14ac:dyDescent="0.3">
      <c r="A5" s="1190" t="s">
        <v>683</v>
      </c>
      <c r="B5" s="1190"/>
      <c r="C5" s="1190"/>
      <c r="D5" s="1190"/>
      <c r="E5" s="412"/>
      <c r="F5" s="412"/>
      <c r="G5" s="412"/>
      <c r="H5" s="412"/>
      <c r="I5" s="412"/>
      <c r="J5" s="138"/>
      <c r="K5" s="138"/>
    </row>
    <row r="6" spans="1:11" ht="17.25" customHeight="1" x14ac:dyDescent="0.3">
      <c r="A6" s="412" t="s">
        <v>350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x14ac:dyDescent="0.3">
      <c r="A7" s="107"/>
    </row>
    <row r="8" spans="1:11" ht="69" customHeight="1" x14ac:dyDescent="0.3">
      <c r="A8" s="108" t="s">
        <v>351</v>
      </c>
      <c r="B8" s="108" t="s">
        <v>366</v>
      </c>
      <c r="C8" s="109" t="s">
        <v>399</v>
      </c>
      <c r="D8" s="109" t="s">
        <v>400</v>
      </c>
      <c r="E8" s="109" t="s">
        <v>401</v>
      </c>
      <c r="F8" s="110" t="s">
        <v>369</v>
      </c>
    </row>
    <row r="9" spans="1:11" s="100" customFormat="1" ht="35.25" customHeight="1" x14ac:dyDescent="0.3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421" t="s">
        <v>402</v>
      </c>
      <c r="G9" s="140" t="s">
        <v>371</v>
      </c>
      <c r="H9" s="140" t="s">
        <v>372</v>
      </c>
      <c r="I9" s="141"/>
    </row>
    <row r="10" spans="1:11" ht="43.5" customHeight="1" x14ac:dyDescent="0.3">
      <c r="A10" s="142">
        <v>1</v>
      </c>
      <c r="B10" s="143" t="s">
        <v>403</v>
      </c>
      <c r="C10" s="659"/>
      <c r="D10" s="659"/>
      <c r="E10" s="422"/>
      <c r="F10" s="440"/>
      <c r="G10" s="441"/>
      <c r="H10" s="442"/>
      <c r="I10" s="145"/>
    </row>
    <row r="11" spans="1:11" ht="65.25" customHeight="1" x14ac:dyDescent="0.3">
      <c r="A11" s="142" t="s">
        <v>244</v>
      </c>
      <c r="B11" s="644" t="s">
        <v>404</v>
      </c>
      <c r="C11" s="683">
        <v>100</v>
      </c>
      <c r="D11" s="683">
        <v>3</v>
      </c>
      <c r="E11" s="654">
        <v>5</v>
      </c>
      <c r="F11" s="443">
        <f>C11*D11*E11+2000</f>
        <v>3500</v>
      </c>
      <c r="G11" s="444">
        <f>500+800+700</f>
        <v>2000</v>
      </c>
      <c r="H11" s="444">
        <f>F11-G11</f>
        <v>1500</v>
      </c>
      <c r="I11" s="320">
        <v>2000</v>
      </c>
    </row>
    <row r="12" spans="1:11" s="153" customFormat="1" x14ac:dyDescent="0.3">
      <c r="A12" s="149"/>
      <c r="B12" s="1250" t="s">
        <v>405</v>
      </c>
      <c r="C12" s="1253"/>
      <c r="D12" s="1253"/>
      <c r="E12" s="1252"/>
      <c r="F12" s="150">
        <f>F11</f>
        <v>3500</v>
      </c>
      <c r="G12" s="151">
        <f>SUM(G10:G11)</f>
        <v>2000</v>
      </c>
      <c r="H12" s="151">
        <f>SUM(H10:H11)</f>
        <v>1500</v>
      </c>
      <c r="I12" s="152"/>
    </row>
    <row r="13" spans="1:11" ht="42" customHeight="1" x14ac:dyDescent="0.3">
      <c r="A13" s="142" t="s">
        <v>248</v>
      </c>
      <c r="B13" s="146" t="s">
        <v>782</v>
      </c>
      <c r="C13" s="422"/>
      <c r="D13" s="422"/>
      <c r="E13" s="422"/>
      <c r="F13" s="440">
        <f>C13*D13*E13+4000+4000</f>
        <v>8000</v>
      </c>
      <c r="G13" s="441">
        <v>5246.3</v>
      </c>
      <c r="H13" s="444">
        <f t="shared" ref="H13:H14" si="0">F13-G13</f>
        <v>2753.7</v>
      </c>
    </row>
    <row r="14" spans="1:11" ht="42" customHeight="1" x14ac:dyDescent="0.3">
      <c r="A14" s="142" t="s">
        <v>276</v>
      </c>
      <c r="B14" s="146" t="s">
        <v>549</v>
      </c>
      <c r="C14" s="422">
        <v>500</v>
      </c>
      <c r="D14" s="422">
        <v>6</v>
      </c>
      <c r="E14" s="422">
        <v>8</v>
      </c>
      <c r="F14" s="443">
        <f>C14*D14*E14</f>
        <v>24000</v>
      </c>
      <c r="G14" s="444">
        <f>3240+3850+3525</f>
        <v>10615</v>
      </c>
      <c r="H14" s="444">
        <f t="shared" si="0"/>
        <v>13385</v>
      </c>
      <c r="I14" s="320">
        <v>15861.3</v>
      </c>
    </row>
    <row r="15" spans="1:11" s="153" customFormat="1" x14ac:dyDescent="0.3">
      <c r="A15" s="154"/>
      <c r="B15" s="1250" t="s">
        <v>406</v>
      </c>
      <c r="C15" s="1251"/>
      <c r="D15" s="1251"/>
      <c r="E15" s="1252"/>
      <c r="F15" s="150">
        <f>SUM(F13:F14)</f>
        <v>32000</v>
      </c>
      <c r="G15" s="151">
        <f>SUM(G13:G14)</f>
        <v>15861.3</v>
      </c>
      <c r="H15" s="151">
        <f>SUM(H13:H14)</f>
        <v>16138.7</v>
      </c>
      <c r="I15" s="152"/>
    </row>
    <row r="16" spans="1:11" s="153" customFormat="1" x14ac:dyDescent="0.3">
      <c r="A16" s="155"/>
      <c r="B16" s="156"/>
      <c r="C16" s="156"/>
      <c r="D16" s="156"/>
      <c r="E16" s="156"/>
      <c r="F16" s="157"/>
      <c r="G16" s="158"/>
      <c r="H16" s="158"/>
      <c r="I16" s="152"/>
    </row>
    <row r="17" spans="1:9" s="153" customFormat="1" x14ac:dyDescent="0.3">
      <c r="A17" s="155"/>
      <c r="B17" s="156"/>
      <c r="C17" s="156"/>
      <c r="D17" s="156"/>
      <c r="E17" s="156"/>
      <c r="F17" s="157"/>
      <c r="G17" s="158"/>
      <c r="H17" s="158"/>
      <c r="I17" s="152"/>
    </row>
    <row r="18" spans="1:9" x14ac:dyDescent="0.3">
      <c r="B18" s="159"/>
      <c r="F18" s="392"/>
      <c r="G18" s="82"/>
      <c r="H18" s="82"/>
    </row>
    <row r="19" spans="1:9" s="82" customFormat="1" ht="23.25" customHeight="1" x14ac:dyDescent="0.25">
      <c r="A19" s="1001" t="s">
        <v>541</v>
      </c>
      <c r="B19" s="84"/>
      <c r="C19" s="607"/>
      <c r="D19" s="610"/>
      <c r="E19" s="1000" t="s">
        <v>694</v>
      </c>
      <c r="F19" s="392"/>
      <c r="I19" s="394"/>
    </row>
    <row r="20" spans="1:9" s="389" customFormat="1" ht="12.75" x14ac:dyDescent="0.25">
      <c r="C20" s="391" t="s">
        <v>171</v>
      </c>
      <c r="E20" s="391" t="s">
        <v>172</v>
      </c>
      <c r="F20" s="393"/>
      <c r="I20" s="393"/>
    </row>
    <row r="21" spans="1:9" s="82" customFormat="1" ht="15.75" x14ac:dyDescent="0.25">
      <c r="F21" s="392"/>
      <c r="I21" s="392"/>
    </row>
    <row r="22" spans="1:9" s="82" customFormat="1" ht="23.25" customHeight="1" x14ac:dyDescent="0.25">
      <c r="A22" s="97" t="s">
        <v>173</v>
      </c>
      <c r="B22" s="84"/>
      <c r="C22" s="378"/>
      <c r="D22" s="84"/>
      <c r="E22" s="1002" t="s">
        <v>810</v>
      </c>
      <c r="F22" s="392"/>
      <c r="I22" s="394"/>
    </row>
    <row r="23" spans="1:9" s="389" customFormat="1" ht="12.75" x14ac:dyDescent="0.25">
      <c r="C23" s="391" t="s">
        <v>171</v>
      </c>
      <c r="E23" s="391" t="s">
        <v>172</v>
      </c>
      <c r="F23" s="393"/>
      <c r="I23" s="393"/>
    </row>
    <row r="26" spans="1:9" hidden="1" x14ac:dyDescent="0.3"/>
    <row r="27" spans="1:9" hidden="1" x14ac:dyDescent="0.3"/>
    <row r="28" spans="1:9" hidden="1" x14ac:dyDescent="0.3"/>
    <row r="29" spans="1:9" hidden="1" x14ac:dyDescent="0.3"/>
    <row r="30" spans="1:9" hidden="1" x14ac:dyDescent="0.3"/>
    <row r="31" spans="1:9" hidden="1" x14ac:dyDescent="0.3"/>
    <row r="32" spans="1:9" hidden="1" x14ac:dyDescent="0.3"/>
    <row r="33" spans="2:2" hidden="1" x14ac:dyDescent="0.3"/>
    <row r="36" spans="2:2" ht="25.5" x14ac:dyDescent="0.35">
      <c r="B36" s="749" t="s">
        <v>773</v>
      </c>
    </row>
    <row r="37" spans="2:2" hidden="1" x14ac:dyDescent="0.3"/>
    <row r="38" spans="2:2" hidden="1" x14ac:dyDescent="0.3"/>
    <row r="39" spans="2:2" hidden="1" x14ac:dyDescent="0.3"/>
    <row r="42" spans="2:2" ht="25.5" x14ac:dyDescent="0.35">
      <c r="B42" s="749" t="s">
        <v>774</v>
      </c>
    </row>
  </sheetData>
  <mergeCells count="4">
    <mergeCell ref="B15:E15"/>
    <mergeCell ref="A2:F2"/>
    <mergeCell ref="B12:E12"/>
    <mergeCell ref="A5:D5"/>
  </mergeCells>
  <pageMargins left="0.31496062992125984" right="0.31496062992125984" top="0.35433070866141736" bottom="0.35433070866141736" header="0.31496062992125984" footer="0.31496062992125984"/>
  <pageSetup paperSize="9" scale="50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92"/>
  <sheetViews>
    <sheetView view="pageBreakPreview" topLeftCell="A7" zoomScale="70" zoomScaleSheetLayoutView="70" workbookViewId="0">
      <selection activeCell="N27" sqref="N27"/>
    </sheetView>
  </sheetViews>
  <sheetFormatPr defaultRowHeight="18.75" x14ac:dyDescent="0.3"/>
  <cols>
    <col min="1" max="1" width="7.28515625" style="136" customWidth="1"/>
    <col min="2" max="2" width="105.140625" style="124" customWidth="1"/>
    <col min="3" max="4" width="21" style="122" customWidth="1"/>
    <col min="5" max="5" width="21" style="124" customWidth="1"/>
    <col min="6" max="8" width="19" style="124" customWidth="1"/>
    <col min="9" max="256" width="9.140625" style="124"/>
    <col min="257" max="257" width="7.28515625" style="124" customWidth="1"/>
    <col min="258" max="258" width="105.140625" style="124" customWidth="1"/>
    <col min="259" max="261" width="21" style="124" customWidth="1"/>
    <col min="262" max="264" width="19" style="124" customWidth="1"/>
    <col min="265" max="512" width="9.140625" style="124"/>
    <col min="513" max="513" width="7.28515625" style="124" customWidth="1"/>
    <col min="514" max="514" width="105.140625" style="124" customWidth="1"/>
    <col min="515" max="517" width="21" style="124" customWidth="1"/>
    <col min="518" max="520" width="19" style="124" customWidth="1"/>
    <col min="521" max="768" width="9.140625" style="124"/>
    <col min="769" max="769" width="7.28515625" style="124" customWidth="1"/>
    <col min="770" max="770" width="105.140625" style="124" customWidth="1"/>
    <col min="771" max="773" width="21" style="124" customWidth="1"/>
    <col min="774" max="776" width="19" style="124" customWidth="1"/>
    <col min="777" max="1024" width="9.140625" style="124"/>
    <col min="1025" max="1025" width="7.28515625" style="124" customWidth="1"/>
    <col min="1026" max="1026" width="105.140625" style="124" customWidth="1"/>
    <col min="1027" max="1029" width="21" style="124" customWidth="1"/>
    <col min="1030" max="1032" width="19" style="124" customWidth="1"/>
    <col min="1033" max="1280" width="9.140625" style="124"/>
    <col min="1281" max="1281" width="7.28515625" style="124" customWidth="1"/>
    <col min="1282" max="1282" width="105.140625" style="124" customWidth="1"/>
    <col min="1283" max="1285" width="21" style="124" customWidth="1"/>
    <col min="1286" max="1288" width="19" style="124" customWidth="1"/>
    <col min="1289" max="1536" width="9.140625" style="124"/>
    <col min="1537" max="1537" width="7.28515625" style="124" customWidth="1"/>
    <col min="1538" max="1538" width="105.140625" style="124" customWidth="1"/>
    <col min="1539" max="1541" width="21" style="124" customWidth="1"/>
    <col min="1542" max="1544" width="19" style="124" customWidth="1"/>
    <col min="1545" max="1792" width="9.140625" style="124"/>
    <col min="1793" max="1793" width="7.28515625" style="124" customWidth="1"/>
    <col min="1794" max="1794" width="105.140625" style="124" customWidth="1"/>
    <col min="1795" max="1797" width="21" style="124" customWidth="1"/>
    <col min="1798" max="1800" width="19" style="124" customWidth="1"/>
    <col min="1801" max="2048" width="9.140625" style="124"/>
    <col min="2049" max="2049" width="7.28515625" style="124" customWidth="1"/>
    <col min="2050" max="2050" width="105.140625" style="124" customWidth="1"/>
    <col min="2051" max="2053" width="21" style="124" customWidth="1"/>
    <col min="2054" max="2056" width="19" style="124" customWidth="1"/>
    <col min="2057" max="2304" width="9.140625" style="124"/>
    <col min="2305" max="2305" width="7.28515625" style="124" customWidth="1"/>
    <col min="2306" max="2306" width="105.140625" style="124" customWidth="1"/>
    <col min="2307" max="2309" width="21" style="124" customWidth="1"/>
    <col min="2310" max="2312" width="19" style="124" customWidth="1"/>
    <col min="2313" max="2560" width="9.140625" style="124"/>
    <col min="2561" max="2561" width="7.28515625" style="124" customWidth="1"/>
    <col min="2562" max="2562" width="105.140625" style="124" customWidth="1"/>
    <col min="2563" max="2565" width="21" style="124" customWidth="1"/>
    <col min="2566" max="2568" width="19" style="124" customWidth="1"/>
    <col min="2569" max="2816" width="9.140625" style="124"/>
    <col min="2817" max="2817" width="7.28515625" style="124" customWidth="1"/>
    <col min="2818" max="2818" width="105.140625" style="124" customWidth="1"/>
    <col min="2819" max="2821" width="21" style="124" customWidth="1"/>
    <col min="2822" max="2824" width="19" style="124" customWidth="1"/>
    <col min="2825" max="3072" width="9.140625" style="124"/>
    <col min="3073" max="3073" width="7.28515625" style="124" customWidth="1"/>
    <col min="3074" max="3074" width="105.140625" style="124" customWidth="1"/>
    <col min="3075" max="3077" width="21" style="124" customWidth="1"/>
    <col min="3078" max="3080" width="19" style="124" customWidth="1"/>
    <col min="3081" max="3328" width="9.140625" style="124"/>
    <col min="3329" max="3329" width="7.28515625" style="124" customWidth="1"/>
    <col min="3330" max="3330" width="105.140625" style="124" customWidth="1"/>
    <col min="3331" max="3333" width="21" style="124" customWidth="1"/>
    <col min="3334" max="3336" width="19" style="124" customWidth="1"/>
    <col min="3337" max="3584" width="9.140625" style="124"/>
    <col min="3585" max="3585" width="7.28515625" style="124" customWidth="1"/>
    <col min="3586" max="3586" width="105.140625" style="124" customWidth="1"/>
    <col min="3587" max="3589" width="21" style="124" customWidth="1"/>
    <col min="3590" max="3592" width="19" style="124" customWidth="1"/>
    <col min="3593" max="3840" width="9.140625" style="124"/>
    <col min="3841" max="3841" width="7.28515625" style="124" customWidth="1"/>
    <col min="3842" max="3842" width="105.140625" style="124" customWidth="1"/>
    <col min="3843" max="3845" width="21" style="124" customWidth="1"/>
    <col min="3846" max="3848" width="19" style="124" customWidth="1"/>
    <col min="3849" max="4096" width="9.140625" style="124"/>
    <col min="4097" max="4097" width="7.28515625" style="124" customWidth="1"/>
    <col min="4098" max="4098" width="105.140625" style="124" customWidth="1"/>
    <col min="4099" max="4101" width="21" style="124" customWidth="1"/>
    <col min="4102" max="4104" width="19" style="124" customWidth="1"/>
    <col min="4105" max="4352" width="9.140625" style="124"/>
    <col min="4353" max="4353" width="7.28515625" style="124" customWidth="1"/>
    <col min="4354" max="4354" width="105.140625" style="124" customWidth="1"/>
    <col min="4355" max="4357" width="21" style="124" customWidth="1"/>
    <col min="4358" max="4360" width="19" style="124" customWidth="1"/>
    <col min="4361" max="4608" width="9.140625" style="124"/>
    <col min="4609" max="4609" width="7.28515625" style="124" customWidth="1"/>
    <col min="4610" max="4610" width="105.140625" style="124" customWidth="1"/>
    <col min="4611" max="4613" width="21" style="124" customWidth="1"/>
    <col min="4614" max="4616" width="19" style="124" customWidth="1"/>
    <col min="4617" max="4864" width="9.140625" style="124"/>
    <col min="4865" max="4865" width="7.28515625" style="124" customWidth="1"/>
    <col min="4866" max="4866" width="105.140625" style="124" customWidth="1"/>
    <col min="4867" max="4869" width="21" style="124" customWidth="1"/>
    <col min="4870" max="4872" width="19" style="124" customWidth="1"/>
    <col min="4873" max="5120" width="9.140625" style="124"/>
    <col min="5121" max="5121" width="7.28515625" style="124" customWidth="1"/>
    <col min="5122" max="5122" width="105.140625" style="124" customWidth="1"/>
    <col min="5123" max="5125" width="21" style="124" customWidth="1"/>
    <col min="5126" max="5128" width="19" style="124" customWidth="1"/>
    <col min="5129" max="5376" width="9.140625" style="124"/>
    <col min="5377" max="5377" width="7.28515625" style="124" customWidth="1"/>
    <col min="5378" max="5378" width="105.140625" style="124" customWidth="1"/>
    <col min="5379" max="5381" width="21" style="124" customWidth="1"/>
    <col min="5382" max="5384" width="19" style="124" customWidth="1"/>
    <col min="5385" max="5632" width="9.140625" style="124"/>
    <col min="5633" max="5633" width="7.28515625" style="124" customWidth="1"/>
    <col min="5634" max="5634" width="105.140625" style="124" customWidth="1"/>
    <col min="5635" max="5637" width="21" style="124" customWidth="1"/>
    <col min="5638" max="5640" width="19" style="124" customWidth="1"/>
    <col min="5641" max="5888" width="9.140625" style="124"/>
    <col min="5889" max="5889" width="7.28515625" style="124" customWidth="1"/>
    <col min="5890" max="5890" width="105.140625" style="124" customWidth="1"/>
    <col min="5891" max="5893" width="21" style="124" customWidth="1"/>
    <col min="5894" max="5896" width="19" style="124" customWidth="1"/>
    <col min="5897" max="6144" width="9.140625" style="124"/>
    <col min="6145" max="6145" width="7.28515625" style="124" customWidth="1"/>
    <col min="6146" max="6146" width="105.140625" style="124" customWidth="1"/>
    <col min="6147" max="6149" width="21" style="124" customWidth="1"/>
    <col min="6150" max="6152" width="19" style="124" customWidth="1"/>
    <col min="6153" max="6400" width="9.140625" style="124"/>
    <col min="6401" max="6401" width="7.28515625" style="124" customWidth="1"/>
    <col min="6402" max="6402" width="105.140625" style="124" customWidth="1"/>
    <col min="6403" max="6405" width="21" style="124" customWidth="1"/>
    <col min="6406" max="6408" width="19" style="124" customWidth="1"/>
    <col min="6409" max="6656" width="9.140625" style="124"/>
    <col min="6657" max="6657" width="7.28515625" style="124" customWidth="1"/>
    <col min="6658" max="6658" width="105.140625" style="124" customWidth="1"/>
    <col min="6659" max="6661" width="21" style="124" customWidth="1"/>
    <col min="6662" max="6664" width="19" style="124" customWidth="1"/>
    <col min="6665" max="6912" width="9.140625" style="124"/>
    <col min="6913" max="6913" width="7.28515625" style="124" customWidth="1"/>
    <col min="6914" max="6914" width="105.140625" style="124" customWidth="1"/>
    <col min="6915" max="6917" width="21" style="124" customWidth="1"/>
    <col min="6918" max="6920" width="19" style="124" customWidth="1"/>
    <col min="6921" max="7168" width="9.140625" style="124"/>
    <col min="7169" max="7169" width="7.28515625" style="124" customWidth="1"/>
    <col min="7170" max="7170" width="105.140625" style="124" customWidth="1"/>
    <col min="7171" max="7173" width="21" style="124" customWidth="1"/>
    <col min="7174" max="7176" width="19" style="124" customWidth="1"/>
    <col min="7177" max="7424" width="9.140625" style="124"/>
    <col min="7425" max="7425" width="7.28515625" style="124" customWidth="1"/>
    <col min="7426" max="7426" width="105.140625" style="124" customWidth="1"/>
    <col min="7427" max="7429" width="21" style="124" customWidth="1"/>
    <col min="7430" max="7432" width="19" style="124" customWidth="1"/>
    <col min="7433" max="7680" width="9.140625" style="124"/>
    <col min="7681" max="7681" width="7.28515625" style="124" customWidth="1"/>
    <col min="7682" max="7682" width="105.140625" style="124" customWidth="1"/>
    <col min="7683" max="7685" width="21" style="124" customWidth="1"/>
    <col min="7686" max="7688" width="19" style="124" customWidth="1"/>
    <col min="7689" max="7936" width="9.140625" style="124"/>
    <col min="7937" max="7937" width="7.28515625" style="124" customWidth="1"/>
    <col min="7938" max="7938" width="105.140625" style="124" customWidth="1"/>
    <col min="7939" max="7941" width="21" style="124" customWidth="1"/>
    <col min="7942" max="7944" width="19" style="124" customWidth="1"/>
    <col min="7945" max="8192" width="9.140625" style="124"/>
    <col min="8193" max="8193" width="7.28515625" style="124" customWidth="1"/>
    <col min="8194" max="8194" width="105.140625" style="124" customWidth="1"/>
    <col min="8195" max="8197" width="21" style="124" customWidth="1"/>
    <col min="8198" max="8200" width="19" style="124" customWidth="1"/>
    <col min="8201" max="8448" width="9.140625" style="124"/>
    <col min="8449" max="8449" width="7.28515625" style="124" customWidth="1"/>
    <col min="8450" max="8450" width="105.140625" style="124" customWidth="1"/>
    <col min="8451" max="8453" width="21" style="124" customWidth="1"/>
    <col min="8454" max="8456" width="19" style="124" customWidth="1"/>
    <col min="8457" max="8704" width="9.140625" style="124"/>
    <col min="8705" max="8705" width="7.28515625" style="124" customWidth="1"/>
    <col min="8706" max="8706" width="105.140625" style="124" customWidth="1"/>
    <col min="8707" max="8709" width="21" style="124" customWidth="1"/>
    <col min="8710" max="8712" width="19" style="124" customWidth="1"/>
    <col min="8713" max="8960" width="9.140625" style="124"/>
    <col min="8961" max="8961" width="7.28515625" style="124" customWidth="1"/>
    <col min="8962" max="8962" width="105.140625" style="124" customWidth="1"/>
    <col min="8963" max="8965" width="21" style="124" customWidth="1"/>
    <col min="8966" max="8968" width="19" style="124" customWidth="1"/>
    <col min="8969" max="9216" width="9.140625" style="124"/>
    <col min="9217" max="9217" width="7.28515625" style="124" customWidth="1"/>
    <col min="9218" max="9218" width="105.140625" style="124" customWidth="1"/>
    <col min="9219" max="9221" width="21" style="124" customWidth="1"/>
    <col min="9222" max="9224" width="19" style="124" customWidth="1"/>
    <col min="9225" max="9472" width="9.140625" style="124"/>
    <col min="9473" max="9473" width="7.28515625" style="124" customWidth="1"/>
    <col min="9474" max="9474" width="105.140625" style="124" customWidth="1"/>
    <col min="9475" max="9477" width="21" style="124" customWidth="1"/>
    <col min="9478" max="9480" width="19" style="124" customWidth="1"/>
    <col min="9481" max="9728" width="9.140625" style="124"/>
    <col min="9729" max="9729" width="7.28515625" style="124" customWidth="1"/>
    <col min="9730" max="9730" width="105.140625" style="124" customWidth="1"/>
    <col min="9731" max="9733" width="21" style="124" customWidth="1"/>
    <col min="9734" max="9736" width="19" style="124" customWidth="1"/>
    <col min="9737" max="9984" width="9.140625" style="124"/>
    <col min="9985" max="9985" width="7.28515625" style="124" customWidth="1"/>
    <col min="9986" max="9986" width="105.140625" style="124" customWidth="1"/>
    <col min="9987" max="9989" width="21" style="124" customWidth="1"/>
    <col min="9990" max="9992" width="19" style="124" customWidth="1"/>
    <col min="9993" max="10240" width="9.140625" style="124"/>
    <col min="10241" max="10241" width="7.28515625" style="124" customWidth="1"/>
    <col min="10242" max="10242" width="105.140625" style="124" customWidth="1"/>
    <col min="10243" max="10245" width="21" style="124" customWidth="1"/>
    <col min="10246" max="10248" width="19" style="124" customWidth="1"/>
    <col min="10249" max="10496" width="9.140625" style="124"/>
    <col min="10497" max="10497" width="7.28515625" style="124" customWidth="1"/>
    <col min="10498" max="10498" width="105.140625" style="124" customWidth="1"/>
    <col min="10499" max="10501" width="21" style="124" customWidth="1"/>
    <col min="10502" max="10504" width="19" style="124" customWidth="1"/>
    <col min="10505" max="10752" width="9.140625" style="124"/>
    <col min="10753" max="10753" width="7.28515625" style="124" customWidth="1"/>
    <col min="10754" max="10754" width="105.140625" style="124" customWidth="1"/>
    <col min="10755" max="10757" width="21" style="124" customWidth="1"/>
    <col min="10758" max="10760" width="19" style="124" customWidth="1"/>
    <col min="10761" max="11008" width="9.140625" style="124"/>
    <col min="11009" max="11009" width="7.28515625" style="124" customWidth="1"/>
    <col min="11010" max="11010" width="105.140625" style="124" customWidth="1"/>
    <col min="11011" max="11013" width="21" style="124" customWidth="1"/>
    <col min="11014" max="11016" width="19" style="124" customWidth="1"/>
    <col min="11017" max="11264" width="9.140625" style="124"/>
    <col min="11265" max="11265" width="7.28515625" style="124" customWidth="1"/>
    <col min="11266" max="11266" width="105.140625" style="124" customWidth="1"/>
    <col min="11267" max="11269" width="21" style="124" customWidth="1"/>
    <col min="11270" max="11272" width="19" style="124" customWidth="1"/>
    <col min="11273" max="11520" width="9.140625" style="124"/>
    <col min="11521" max="11521" width="7.28515625" style="124" customWidth="1"/>
    <col min="11522" max="11522" width="105.140625" style="124" customWidth="1"/>
    <col min="11523" max="11525" width="21" style="124" customWidth="1"/>
    <col min="11526" max="11528" width="19" style="124" customWidth="1"/>
    <col min="11529" max="11776" width="9.140625" style="124"/>
    <col min="11777" max="11777" width="7.28515625" style="124" customWidth="1"/>
    <col min="11778" max="11778" width="105.140625" style="124" customWidth="1"/>
    <col min="11779" max="11781" width="21" style="124" customWidth="1"/>
    <col min="11782" max="11784" width="19" style="124" customWidth="1"/>
    <col min="11785" max="12032" width="9.140625" style="124"/>
    <col min="12033" max="12033" width="7.28515625" style="124" customWidth="1"/>
    <col min="12034" max="12034" width="105.140625" style="124" customWidth="1"/>
    <col min="12035" max="12037" width="21" style="124" customWidth="1"/>
    <col min="12038" max="12040" width="19" style="124" customWidth="1"/>
    <col min="12041" max="12288" width="9.140625" style="124"/>
    <col min="12289" max="12289" width="7.28515625" style="124" customWidth="1"/>
    <col min="12290" max="12290" width="105.140625" style="124" customWidth="1"/>
    <col min="12291" max="12293" width="21" style="124" customWidth="1"/>
    <col min="12294" max="12296" width="19" style="124" customWidth="1"/>
    <col min="12297" max="12544" width="9.140625" style="124"/>
    <col min="12545" max="12545" width="7.28515625" style="124" customWidth="1"/>
    <col min="12546" max="12546" width="105.140625" style="124" customWidth="1"/>
    <col min="12547" max="12549" width="21" style="124" customWidth="1"/>
    <col min="12550" max="12552" width="19" style="124" customWidth="1"/>
    <col min="12553" max="12800" width="9.140625" style="124"/>
    <col min="12801" max="12801" width="7.28515625" style="124" customWidth="1"/>
    <col min="12802" max="12802" width="105.140625" style="124" customWidth="1"/>
    <col min="12803" max="12805" width="21" style="124" customWidth="1"/>
    <col min="12806" max="12808" width="19" style="124" customWidth="1"/>
    <col min="12809" max="13056" width="9.140625" style="124"/>
    <col min="13057" max="13057" width="7.28515625" style="124" customWidth="1"/>
    <col min="13058" max="13058" width="105.140625" style="124" customWidth="1"/>
    <col min="13059" max="13061" width="21" style="124" customWidth="1"/>
    <col min="13062" max="13064" width="19" style="124" customWidth="1"/>
    <col min="13065" max="13312" width="9.140625" style="124"/>
    <col min="13313" max="13313" width="7.28515625" style="124" customWidth="1"/>
    <col min="13314" max="13314" width="105.140625" style="124" customWidth="1"/>
    <col min="13315" max="13317" width="21" style="124" customWidth="1"/>
    <col min="13318" max="13320" width="19" style="124" customWidth="1"/>
    <col min="13321" max="13568" width="9.140625" style="124"/>
    <col min="13569" max="13569" width="7.28515625" style="124" customWidth="1"/>
    <col min="13570" max="13570" width="105.140625" style="124" customWidth="1"/>
    <col min="13571" max="13573" width="21" style="124" customWidth="1"/>
    <col min="13574" max="13576" width="19" style="124" customWidth="1"/>
    <col min="13577" max="13824" width="9.140625" style="124"/>
    <col min="13825" max="13825" width="7.28515625" style="124" customWidth="1"/>
    <col min="13826" max="13826" width="105.140625" style="124" customWidth="1"/>
    <col min="13827" max="13829" width="21" style="124" customWidth="1"/>
    <col min="13830" max="13832" width="19" style="124" customWidth="1"/>
    <col min="13833" max="14080" width="9.140625" style="124"/>
    <col min="14081" max="14081" width="7.28515625" style="124" customWidth="1"/>
    <col min="14082" max="14082" width="105.140625" style="124" customWidth="1"/>
    <col min="14083" max="14085" width="21" style="124" customWidth="1"/>
    <col min="14086" max="14088" width="19" style="124" customWidth="1"/>
    <col min="14089" max="14336" width="9.140625" style="124"/>
    <col min="14337" max="14337" width="7.28515625" style="124" customWidth="1"/>
    <col min="14338" max="14338" width="105.140625" style="124" customWidth="1"/>
    <col min="14339" max="14341" width="21" style="124" customWidth="1"/>
    <col min="14342" max="14344" width="19" style="124" customWidth="1"/>
    <col min="14345" max="14592" width="9.140625" style="124"/>
    <col min="14593" max="14593" width="7.28515625" style="124" customWidth="1"/>
    <col min="14594" max="14594" width="105.140625" style="124" customWidth="1"/>
    <col min="14595" max="14597" width="21" style="124" customWidth="1"/>
    <col min="14598" max="14600" width="19" style="124" customWidth="1"/>
    <col min="14601" max="14848" width="9.140625" style="124"/>
    <col min="14849" max="14849" width="7.28515625" style="124" customWidth="1"/>
    <col min="14850" max="14850" width="105.140625" style="124" customWidth="1"/>
    <col min="14851" max="14853" width="21" style="124" customWidth="1"/>
    <col min="14854" max="14856" width="19" style="124" customWidth="1"/>
    <col min="14857" max="15104" width="9.140625" style="124"/>
    <col min="15105" max="15105" width="7.28515625" style="124" customWidth="1"/>
    <col min="15106" max="15106" width="105.140625" style="124" customWidth="1"/>
    <col min="15107" max="15109" width="21" style="124" customWidth="1"/>
    <col min="15110" max="15112" width="19" style="124" customWidth="1"/>
    <col min="15113" max="15360" width="9.140625" style="124"/>
    <col min="15361" max="15361" width="7.28515625" style="124" customWidth="1"/>
    <col min="15362" max="15362" width="105.140625" style="124" customWidth="1"/>
    <col min="15363" max="15365" width="21" style="124" customWidth="1"/>
    <col min="15366" max="15368" width="19" style="124" customWidth="1"/>
    <col min="15369" max="15616" width="9.140625" style="124"/>
    <col min="15617" max="15617" width="7.28515625" style="124" customWidth="1"/>
    <col min="15618" max="15618" width="105.140625" style="124" customWidth="1"/>
    <col min="15619" max="15621" width="21" style="124" customWidth="1"/>
    <col min="15622" max="15624" width="19" style="124" customWidth="1"/>
    <col min="15625" max="15872" width="9.140625" style="124"/>
    <col min="15873" max="15873" width="7.28515625" style="124" customWidth="1"/>
    <col min="15874" max="15874" width="105.140625" style="124" customWidth="1"/>
    <col min="15875" max="15877" width="21" style="124" customWidth="1"/>
    <col min="15878" max="15880" width="19" style="124" customWidth="1"/>
    <col min="15881" max="16128" width="9.140625" style="124"/>
    <col min="16129" max="16129" width="7.28515625" style="124" customWidth="1"/>
    <col min="16130" max="16130" width="105.140625" style="124" customWidth="1"/>
    <col min="16131" max="16133" width="21" style="124" customWidth="1"/>
    <col min="16134" max="16136" width="19" style="124" customWidth="1"/>
    <col min="16137" max="16384" width="9.140625" style="124"/>
  </cols>
  <sheetData>
    <row r="1" spans="1:11" x14ac:dyDescent="0.3">
      <c r="A1" s="121"/>
      <c r="B1" s="122"/>
      <c r="E1" s="123"/>
      <c r="F1" s="418"/>
      <c r="G1" s="418"/>
      <c r="H1" s="400" t="s">
        <v>514</v>
      </c>
    </row>
    <row r="2" spans="1:11" ht="15" x14ac:dyDescent="0.25">
      <c r="A2" s="1193" t="s">
        <v>375</v>
      </c>
      <c r="B2" s="1193"/>
      <c r="C2" s="1193"/>
      <c r="D2" s="1193"/>
      <c r="E2" s="1193"/>
      <c r="F2" s="1193"/>
      <c r="G2" s="1193"/>
      <c r="H2" s="1193"/>
    </row>
    <row r="3" spans="1:11" ht="71.25" customHeight="1" x14ac:dyDescent="0.25">
      <c r="A3" s="1193"/>
      <c r="B3" s="1193"/>
      <c r="C3" s="1193"/>
      <c r="D3" s="1193"/>
      <c r="E3" s="1193"/>
      <c r="F3" s="1193"/>
      <c r="G3" s="1193"/>
      <c r="H3" s="1193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376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s="98" customFormat="1" ht="27.75" customHeight="1" x14ac:dyDescent="0.3">
      <c r="A8" s="125"/>
      <c r="B8" s="125"/>
      <c r="C8" s="126"/>
      <c r="D8" s="126"/>
      <c r="E8" s="126"/>
      <c r="F8" s="126"/>
      <c r="G8" s="126"/>
      <c r="H8" s="126"/>
      <c r="I8" s="126"/>
      <c r="J8" s="126"/>
      <c r="K8" s="126"/>
    </row>
    <row r="9" spans="1:11" ht="19.5" customHeight="1" x14ac:dyDescent="0.3">
      <c r="A9" s="1194" t="s">
        <v>351</v>
      </c>
      <c r="B9" s="1194" t="s">
        <v>377</v>
      </c>
      <c r="C9" s="1195" t="s">
        <v>378</v>
      </c>
      <c r="D9" s="1195"/>
      <c r="E9" s="1195"/>
      <c r="F9" s="1195" t="s">
        <v>379</v>
      </c>
      <c r="G9" s="1195"/>
      <c r="H9" s="1195"/>
    </row>
    <row r="10" spans="1:11" ht="75" x14ac:dyDescent="0.25">
      <c r="A10" s="1194"/>
      <c r="B10" s="1194"/>
      <c r="C10" s="660" t="s">
        <v>546</v>
      </c>
      <c r="D10" s="660" t="s">
        <v>547</v>
      </c>
      <c r="E10" s="127" t="s">
        <v>548</v>
      </c>
      <c r="F10" s="127" t="s">
        <v>546</v>
      </c>
      <c r="G10" s="127" t="s">
        <v>547</v>
      </c>
      <c r="H10" s="127" t="s">
        <v>548</v>
      </c>
    </row>
    <row r="11" spans="1:11" s="130" customFormat="1" ht="31.5" customHeight="1" x14ac:dyDescent="0.25">
      <c r="A11" s="128">
        <v>1</v>
      </c>
      <c r="B11" s="645">
        <v>2</v>
      </c>
      <c r="C11" s="684">
        <v>1</v>
      </c>
      <c r="D11" s="684">
        <v>2275.33</v>
      </c>
      <c r="E11" s="655">
        <v>5</v>
      </c>
      <c r="F11" s="129">
        <v>6</v>
      </c>
      <c r="G11" s="129">
        <v>7</v>
      </c>
      <c r="H11" s="129">
        <v>8</v>
      </c>
    </row>
    <row r="12" spans="1:11" s="133" customFormat="1" x14ac:dyDescent="0.25">
      <c r="A12" s="131" t="s">
        <v>81</v>
      </c>
      <c r="B12" s="132" t="s">
        <v>380</v>
      </c>
      <c r="C12" s="678">
        <f>C13+C14+C15</f>
        <v>6975008.4437086089</v>
      </c>
      <c r="D12" s="678">
        <f>C12</f>
        <v>6975008.4437086089</v>
      </c>
      <c r="E12" s="437">
        <f>D12</f>
        <v>6975008.4437086089</v>
      </c>
      <c r="F12" s="437">
        <f>F13+F14+F15</f>
        <v>1534501.8576158939</v>
      </c>
      <c r="G12" s="437">
        <f>F12</f>
        <v>1534501.8576158939</v>
      </c>
      <c r="H12" s="437">
        <f>G12</f>
        <v>1534501.8576158939</v>
      </c>
    </row>
    <row r="13" spans="1:11" ht="24" customHeight="1" x14ac:dyDescent="0.25">
      <c r="A13" s="131" t="s">
        <v>381</v>
      </c>
      <c r="B13" s="193"/>
      <c r="C13" s="635">
        <f>F23/0.302</f>
        <v>6975008.4437086089</v>
      </c>
      <c r="D13" s="635">
        <f>C13</f>
        <v>6975008.4437086089</v>
      </c>
      <c r="E13" s="437">
        <f>D13</f>
        <v>6975008.4437086089</v>
      </c>
      <c r="F13" s="635">
        <f>E13*0.22</f>
        <v>1534501.8576158939</v>
      </c>
      <c r="G13" s="437">
        <f t="shared" ref="G13:H22" si="0">F13</f>
        <v>1534501.8576158939</v>
      </c>
      <c r="H13" s="635">
        <f t="shared" si="0"/>
        <v>1534501.8576158939</v>
      </c>
    </row>
    <row r="14" spans="1:11" x14ac:dyDescent="0.25">
      <c r="A14" s="131" t="s">
        <v>383</v>
      </c>
      <c r="B14" s="132" t="s">
        <v>384</v>
      </c>
      <c r="C14" s="437"/>
      <c r="D14" s="437"/>
      <c r="E14" s="437"/>
      <c r="F14" s="437"/>
      <c r="G14" s="437"/>
      <c r="H14" s="437"/>
    </row>
    <row r="15" spans="1:11" ht="37.5" x14ac:dyDescent="0.25">
      <c r="A15" s="131" t="s">
        <v>385</v>
      </c>
      <c r="B15" s="135" t="s">
        <v>386</v>
      </c>
      <c r="C15" s="437"/>
      <c r="D15" s="437"/>
      <c r="E15" s="437"/>
      <c r="F15" s="437"/>
      <c r="G15" s="437"/>
      <c r="H15" s="437"/>
    </row>
    <row r="16" spans="1:11" s="133" customFormat="1" ht="39" customHeight="1" x14ac:dyDescent="0.25">
      <c r="A16" s="131">
        <v>2</v>
      </c>
      <c r="B16" s="132" t="s">
        <v>387</v>
      </c>
      <c r="C16" s="437">
        <f>SUM(C17:C21)</f>
        <v>20925025.331125826</v>
      </c>
      <c r="D16" s="437">
        <f t="shared" ref="D16:E19" si="1">C16</f>
        <v>20925025.331125826</v>
      </c>
      <c r="E16" s="437">
        <f t="shared" si="1"/>
        <v>20925025.331125826</v>
      </c>
      <c r="F16" s="437">
        <f>SUM(F17:F21)</f>
        <v>230175.27864238407</v>
      </c>
      <c r="G16" s="437">
        <f t="shared" si="0"/>
        <v>230175.27864238407</v>
      </c>
      <c r="H16" s="437">
        <f t="shared" si="0"/>
        <v>230175.27864238407</v>
      </c>
    </row>
    <row r="17" spans="1:9" ht="40.5" customHeight="1" x14ac:dyDescent="0.25">
      <c r="A17" s="131" t="s">
        <v>388</v>
      </c>
      <c r="B17" s="134" t="s">
        <v>389</v>
      </c>
      <c r="C17" s="635">
        <f>C13</f>
        <v>6975008.4437086089</v>
      </c>
      <c r="D17" s="635">
        <f t="shared" si="1"/>
        <v>6975008.4437086089</v>
      </c>
      <c r="E17" s="437">
        <f t="shared" si="1"/>
        <v>6975008.4437086089</v>
      </c>
      <c r="F17" s="635">
        <f>C17*0.029</f>
        <v>202275.24486754966</v>
      </c>
      <c r="G17" s="437">
        <f t="shared" si="0"/>
        <v>202275.24486754966</v>
      </c>
      <c r="H17" s="635">
        <f t="shared" si="0"/>
        <v>202275.24486754966</v>
      </c>
    </row>
    <row r="18" spans="1:9" ht="37.5" customHeight="1" x14ac:dyDescent="0.25">
      <c r="A18" s="131" t="s">
        <v>390</v>
      </c>
      <c r="B18" s="132" t="s">
        <v>391</v>
      </c>
      <c r="C18" s="635">
        <f>C12</f>
        <v>6975008.4437086089</v>
      </c>
      <c r="D18" s="635">
        <f t="shared" si="1"/>
        <v>6975008.4437086089</v>
      </c>
      <c r="E18" s="437">
        <f t="shared" si="1"/>
        <v>6975008.4437086089</v>
      </c>
      <c r="F18" s="635">
        <f>C18*0.002</f>
        <v>13950.016887417218</v>
      </c>
      <c r="G18" s="437">
        <f t="shared" ref="G18" si="2">F18</f>
        <v>13950.016887417218</v>
      </c>
      <c r="H18" s="635">
        <f t="shared" ref="H18" si="3">G18</f>
        <v>13950.016887417218</v>
      </c>
    </row>
    <row r="19" spans="1:9" s="133" customFormat="1" ht="37.5" customHeight="1" x14ac:dyDescent="0.25">
      <c r="A19" s="131" t="s">
        <v>392</v>
      </c>
      <c r="B19" s="134" t="s">
        <v>393</v>
      </c>
      <c r="C19" s="635">
        <f>C13</f>
        <v>6975008.4437086089</v>
      </c>
      <c r="D19" s="635">
        <f t="shared" si="1"/>
        <v>6975008.4437086089</v>
      </c>
      <c r="E19" s="437">
        <f t="shared" si="1"/>
        <v>6975008.4437086089</v>
      </c>
      <c r="F19" s="635">
        <f>C19*0.002</f>
        <v>13950.016887417218</v>
      </c>
      <c r="G19" s="437">
        <f t="shared" si="0"/>
        <v>13950.016887417218</v>
      </c>
      <c r="H19" s="635">
        <f t="shared" si="0"/>
        <v>13950.016887417218</v>
      </c>
    </row>
    <row r="20" spans="1:9" ht="57" customHeight="1" x14ac:dyDescent="0.25">
      <c r="A20" s="131" t="s">
        <v>394</v>
      </c>
      <c r="B20" s="132" t="s">
        <v>395</v>
      </c>
      <c r="C20" s="437"/>
      <c r="D20" s="437"/>
      <c r="E20" s="437"/>
      <c r="F20" s="437"/>
      <c r="G20" s="437"/>
      <c r="H20" s="437"/>
    </row>
    <row r="21" spans="1:9" ht="37.5" x14ac:dyDescent="0.25">
      <c r="A21" s="131" t="s">
        <v>396</v>
      </c>
      <c r="B21" s="132" t="s">
        <v>395</v>
      </c>
      <c r="C21" s="437"/>
      <c r="D21" s="437"/>
      <c r="E21" s="437"/>
      <c r="F21" s="437"/>
      <c r="G21" s="437"/>
      <c r="H21" s="437"/>
    </row>
    <row r="22" spans="1:9" s="133" customFormat="1" ht="37.5" x14ac:dyDescent="0.25">
      <c r="A22" s="131" t="s">
        <v>9</v>
      </c>
      <c r="B22" s="134" t="s">
        <v>397</v>
      </c>
      <c r="C22" s="635">
        <f>C13</f>
        <v>6975008.4437086089</v>
      </c>
      <c r="D22" s="635">
        <f>C22</f>
        <v>6975008.4437086089</v>
      </c>
      <c r="E22" s="437">
        <f>D22</f>
        <v>6975008.4437086089</v>
      </c>
      <c r="F22" s="635">
        <f>C22*0.051</f>
        <v>355725.43062913901</v>
      </c>
      <c r="G22" s="437">
        <f t="shared" si="0"/>
        <v>355725.43062913901</v>
      </c>
      <c r="H22" s="635">
        <f t="shared" si="0"/>
        <v>355725.43062913901</v>
      </c>
    </row>
    <row r="23" spans="1:9" s="133" customFormat="1" ht="39" customHeight="1" x14ac:dyDescent="0.25">
      <c r="A23" s="131"/>
      <c r="B23" s="132" t="s">
        <v>364</v>
      </c>
      <c r="C23" s="439" t="s">
        <v>374</v>
      </c>
      <c r="D23" s="439" t="s">
        <v>374</v>
      </c>
      <c r="E23" s="439" t="s">
        <v>374</v>
      </c>
      <c r="F23" s="439">
        <v>2106452.5499999998</v>
      </c>
      <c r="G23" s="437">
        <f>F23</f>
        <v>2106452.5499999998</v>
      </c>
      <c r="H23" s="439">
        <v>2106452.5499999998</v>
      </c>
    </row>
    <row r="24" spans="1:9" x14ac:dyDescent="0.3">
      <c r="A24" s="419"/>
      <c r="B24" s="418"/>
      <c r="C24" s="137"/>
      <c r="D24" s="137"/>
      <c r="E24" s="420">
        <f>6672524.86+9278</f>
        <v>6681802.8600000003</v>
      </c>
      <c r="F24" s="418"/>
      <c r="G24" s="418"/>
      <c r="H24" s="418"/>
    </row>
    <row r="25" spans="1:9" x14ac:dyDescent="0.3">
      <c r="A25" s="419"/>
      <c r="B25" s="418"/>
      <c r="C25" s="137"/>
      <c r="D25" s="137"/>
      <c r="E25" s="420"/>
      <c r="F25" s="418"/>
      <c r="G25" s="418"/>
      <c r="H25" s="418"/>
    </row>
    <row r="26" spans="1:9" s="82" customFormat="1" ht="23.25" customHeight="1" x14ac:dyDescent="0.25">
      <c r="A26" s="1001" t="s">
        <v>541</v>
      </c>
      <c r="B26" s="84"/>
      <c r="D26" s="378"/>
      <c r="F26" s="379"/>
      <c r="G26" s="1000" t="s">
        <v>694</v>
      </c>
      <c r="H26" s="84"/>
      <c r="I26" s="394"/>
    </row>
    <row r="27" spans="1:9" s="389" customFormat="1" ht="12.75" x14ac:dyDescent="0.25">
      <c r="D27" s="391" t="s">
        <v>171</v>
      </c>
      <c r="F27" s="393"/>
      <c r="G27" s="391" t="s">
        <v>172</v>
      </c>
      <c r="I27" s="393"/>
    </row>
    <row r="28" spans="1:9" s="82" customFormat="1" x14ac:dyDescent="0.25">
      <c r="A28" s="84"/>
      <c r="B28" s="84"/>
      <c r="D28" s="84"/>
      <c r="F28" s="379"/>
      <c r="G28" s="84"/>
      <c r="H28" s="84"/>
      <c r="I28" s="392"/>
    </row>
    <row r="29" spans="1:9" s="82" customFormat="1" ht="23.25" customHeight="1" x14ac:dyDescent="0.25">
      <c r="A29" s="97" t="s">
        <v>173</v>
      </c>
      <c r="B29" s="84"/>
      <c r="D29" s="378"/>
      <c r="F29" s="379"/>
      <c r="G29" s="1002" t="s">
        <v>810</v>
      </c>
      <c r="H29" s="84"/>
      <c r="I29" s="394"/>
    </row>
    <row r="30" spans="1:9" s="389" customFormat="1" ht="12.75" x14ac:dyDescent="0.25">
      <c r="D30" s="391" t="s">
        <v>171</v>
      </c>
      <c r="F30" s="393"/>
      <c r="G30" s="391" t="s">
        <v>172</v>
      </c>
      <c r="I30" s="393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6">
    <mergeCell ref="A9:A10"/>
    <mergeCell ref="B9:B10"/>
    <mergeCell ref="C9:E9"/>
    <mergeCell ref="F9:H9"/>
    <mergeCell ref="A2:H3"/>
    <mergeCell ref="A6:D6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67"/>
  <sheetViews>
    <sheetView view="pageBreakPreview" topLeftCell="A13" zoomScaleSheetLayoutView="100" workbookViewId="0">
      <selection activeCell="N27" sqref="N27"/>
    </sheetView>
  </sheetViews>
  <sheetFormatPr defaultRowHeight="18" x14ac:dyDescent="0.25"/>
  <cols>
    <col min="1" max="1" width="5" style="401" customWidth="1"/>
    <col min="2" max="2" width="25.7109375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608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38.25" customHeight="1" x14ac:dyDescent="0.3">
      <c r="A11" s="1190" t="s">
        <v>683</v>
      </c>
      <c r="B11" s="1190"/>
      <c r="C11" s="1254"/>
      <c r="D11" s="1254"/>
      <c r="E11" s="1190"/>
      <c r="F11" s="1190"/>
      <c r="G11" s="1190"/>
      <c r="H11" s="1190"/>
      <c r="I11" s="1190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225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618">
        <v>1</v>
      </c>
      <c r="B17" s="618">
        <v>2</v>
      </c>
      <c r="C17" s="618">
        <v>3</v>
      </c>
      <c r="D17" s="618">
        <v>4</v>
      </c>
      <c r="E17" s="619" t="s">
        <v>362</v>
      </c>
      <c r="F17" s="618">
        <v>6</v>
      </c>
      <c r="G17" s="618">
        <v>7</v>
      </c>
      <c r="H17" s="618">
        <v>8</v>
      </c>
      <c r="I17" s="620" t="s">
        <v>363</v>
      </c>
      <c r="J17" s="407"/>
      <c r="K17" s="407"/>
    </row>
    <row r="18" spans="1:12" x14ac:dyDescent="0.25">
      <c r="A18" s="621">
        <v>1</v>
      </c>
      <c r="B18" s="1255" t="s">
        <v>701</v>
      </c>
      <c r="C18" s="690" t="s">
        <v>717</v>
      </c>
      <c r="D18" s="690">
        <v>0.5</v>
      </c>
      <c r="E18" s="690">
        <f>F18+G18+H18</f>
        <v>12130</v>
      </c>
      <c r="F18" s="690">
        <v>8925</v>
      </c>
      <c r="G18" s="690">
        <f>12130-F18</f>
        <v>3205</v>
      </c>
      <c r="H18" s="690"/>
      <c r="I18" s="624">
        <f>E18*D18*12</f>
        <v>72780</v>
      </c>
      <c r="L18" s="101"/>
    </row>
    <row r="19" spans="1:12" x14ac:dyDescent="0.25">
      <c r="A19" s="621">
        <v>2</v>
      </c>
      <c r="B19" s="1256"/>
      <c r="C19" s="625"/>
      <c r="D19" s="625"/>
      <c r="E19" s="625"/>
      <c r="F19" s="625"/>
      <c r="G19" s="625"/>
      <c r="H19" s="626"/>
      <c r="I19" s="627">
        <f>I18</f>
        <v>72780</v>
      </c>
      <c r="L19" s="101"/>
    </row>
    <row r="20" spans="1:12" ht="31.5" x14ac:dyDescent="0.25">
      <c r="A20" s="621">
        <v>3</v>
      </c>
      <c r="B20" s="1255" t="s">
        <v>702</v>
      </c>
      <c r="C20" s="628" t="s">
        <v>700</v>
      </c>
      <c r="D20" s="622">
        <v>1</v>
      </c>
      <c r="E20" s="623">
        <f t="shared" ref="E20:E21" si="0">F20+G20+H20</f>
        <v>32300</v>
      </c>
      <c r="F20" s="622">
        <v>9295</v>
      </c>
      <c r="G20" s="622"/>
      <c r="H20" s="622">
        <f>32300-F20</f>
        <v>23005</v>
      </c>
      <c r="I20" s="624">
        <f t="shared" ref="I20:I21" si="1">E20*D20*12</f>
        <v>387600</v>
      </c>
      <c r="L20" s="101"/>
    </row>
    <row r="21" spans="1:12" ht="31.5" x14ac:dyDescent="0.25">
      <c r="A21" s="621">
        <v>4</v>
      </c>
      <c r="B21" s="1257"/>
      <c r="C21" s="628" t="s">
        <v>700</v>
      </c>
      <c r="D21" s="622">
        <v>1</v>
      </c>
      <c r="E21" s="623">
        <f t="shared" si="0"/>
        <v>17801.349999999999</v>
      </c>
      <c r="F21" s="622">
        <v>9295</v>
      </c>
      <c r="G21" s="622">
        <f>12130-F21</f>
        <v>2835</v>
      </c>
      <c r="H21" s="622">
        <v>5671.35</v>
      </c>
      <c r="I21" s="624">
        <f t="shared" si="1"/>
        <v>213616.19999999998</v>
      </c>
      <c r="L21" s="101"/>
    </row>
    <row r="22" spans="1:12" x14ac:dyDescent="0.25">
      <c r="A22" s="621">
        <v>5</v>
      </c>
      <c r="B22" s="1256"/>
      <c r="C22" s="629"/>
      <c r="D22" s="629"/>
      <c r="E22" s="629"/>
      <c r="F22" s="629"/>
      <c r="G22" s="629"/>
      <c r="H22" s="630"/>
      <c r="I22" s="627">
        <f>I20+I21</f>
        <v>601216.19999999995</v>
      </c>
      <c r="L22" s="101"/>
    </row>
    <row r="23" spans="1:12" hidden="1" x14ac:dyDescent="0.25">
      <c r="A23" s="621">
        <v>6</v>
      </c>
      <c r="B23" s="631"/>
      <c r="C23" s="632"/>
      <c r="D23" s="622"/>
      <c r="E23" s="623"/>
      <c r="F23" s="622"/>
      <c r="G23" s="622"/>
      <c r="H23" s="622"/>
      <c r="I23" s="624"/>
      <c r="L23" s="101"/>
    </row>
    <row r="24" spans="1:12" hidden="1" x14ac:dyDescent="0.25">
      <c r="A24" s="621">
        <v>7</v>
      </c>
      <c r="B24" s="631"/>
      <c r="C24" s="632"/>
      <c r="D24" s="622"/>
      <c r="E24" s="623"/>
      <c r="F24" s="622"/>
      <c r="G24" s="622"/>
      <c r="H24" s="622"/>
      <c r="I24" s="624"/>
      <c r="L24" s="101"/>
    </row>
    <row r="25" spans="1:12" hidden="1" x14ac:dyDescent="0.25">
      <c r="A25" s="621">
        <v>8</v>
      </c>
      <c r="B25" s="631"/>
      <c r="C25" s="632"/>
      <c r="D25" s="622"/>
      <c r="E25" s="623"/>
      <c r="F25" s="622"/>
      <c r="G25" s="622"/>
      <c r="H25" s="622"/>
      <c r="I25" s="624"/>
      <c r="L25" s="101"/>
    </row>
    <row r="26" spans="1:12" hidden="1" x14ac:dyDescent="0.25">
      <c r="A26" s="621">
        <v>9</v>
      </c>
      <c r="B26" s="631"/>
      <c r="C26" s="632"/>
      <c r="D26" s="622"/>
      <c r="E26" s="623"/>
      <c r="F26" s="633"/>
      <c r="G26" s="622"/>
      <c r="H26" s="622"/>
      <c r="I26" s="624"/>
      <c r="L26" s="101"/>
    </row>
    <row r="27" spans="1:12" ht="18.75" customHeight="1" x14ac:dyDescent="0.25">
      <c r="A27" s="1243" t="s">
        <v>364</v>
      </c>
      <c r="B27" s="1243"/>
      <c r="C27" s="1243"/>
      <c r="D27" s="634">
        <f>SUM(D18:D26)</f>
        <v>2.5</v>
      </c>
      <c r="E27" s="706">
        <v>62231.35</v>
      </c>
      <c r="F27" s="634" t="s">
        <v>365</v>
      </c>
      <c r="G27" s="634">
        <v>6040</v>
      </c>
      <c r="H27" s="634">
        <v>28676.35</v>
      </c>
      <c r="I27" s="634">
        <v>673996.2</v>
      </c>
    </row>
    <row r="28" spans="1:12" x14ac:dyDescent="0.25">
      <c r="I28" s="409"/>
    </row>
    <row r="29" spans="1:12" s="84" customFormat="1" ht="23.25" customHeight="1" x14ac:dyDescent="0.25">
      <c r="A29" s="1001" t="s">
        <v>541</v>
      </c>
      <c r="B29" s="610"/>
      <c r="C29" s="610"/>
      <c r="D29" s="610"/>
      <c r="E29" s="607"/>
      <c r="F29" s="607"/>
      <c r="G29" s="610"/>
      <c r="H29" s="1144" t="s">
        <v>694</v>
      </c>
      <c r="I29" s="1144"/>
    </row>
    <row r="30" spans="1:12" s="390" customFormat="1" ht="12" x14ac:dyDescent="0.25">
      <c r="A30" s="609"/>
      <c r="B30" s="609"/>
      <c r="C30" s="609"/>
      <c r="D30" s="609"/>
      <c r="E30" s="1151" t="s">
        <v>171</v>
      </c>
      <c r="F30" s="1151"/>
      <c r="G30" s="609"/>
      <c r="H30" s="1151" t="s">
        <v>172</v>
      </c>
      <c r="I30" s="1151"/>
    </row>
    <row r="31" spans="1:12" s="84" customFormat="1" ht="18.75" x14ac:dyDescent="0.25">
      <c r="A31" s="610"/>
      <c r="B31" s="610"/>
      <c r="C31" s="610"/>
      <c r="D31" s="610"/>
      <c r="E31" s="610"/>
      <c r="F31" s="610"/>
      <c r="G31" s="610"/>
      <c r="H31" s="610"/>
      <c r="I31" s="610"/>
    </row>
    <row r="32" spans="1:12" s="84" customFormat="1" ht="23.25" customHeight="1" x14ac:dyDescent="0.25">
      <c r="A32" s="608" t="s">
        <v>173</v>
      </c>
      <c r="B32" s="610"/>
      <c r="C32" s="610"/>
      <c r="D32" s="610"/>
      <c r="E32" s="607"/>
      <c r="F32" s="607"/>
      <c r="G32" s="610"/>
      <c r="H32" s="1144" t="s">
        <v>810</v>
      </c>
      <c r="I32" s="1144"/>
    </row>
    <row r="33" spans="1:9" s="390" customFormat="1" ht="12" x14ac:dyDescent="0.25">
      <c r="A33" s="609"/>
      <c r="B33" s="609"/>
      <c r="C33" s="609"/>
      <c r="D33" s="609"/>
      <c r="E33" s="1151" t="s">
        <v>171</v>
      </c>
      <c r="F33" s="1151"/>
      <c r="G33" s="609"/>
      <c r="H33" s="1151" t="s">
        <v>172</v>
      </c>
      <c r="I33" s="1151"/>
    </row>
    <row r="43" spans="1:9" hidden="1" x14ac:dyDescent="0.25"/>
    <row r="44" spans="1:9" hidden="1" x14ac:dyDescent="0.25"/>
    <row r="45" spans="1:9" hidden="1" x14ac:dyDescent="0.25"/>
    <row r="46" spans="1:9" hidden="1" x14ac:dyDescent="0.25"/>
    <row r="47" spans="1:9" hidden="1" x14ac:dyDescent="0.25"/>
    <row r="48" spans="1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_1"/>
  </protectedRanges>
  <mergeCells count="20">
    <mergeCell ref="E30:F30"/>
    <mergeCell ref="H30:I30"/>
    <mergeCell ref="H32:I32"/>
    <mergeCell ref="A11:I11"/>
    <mergeCell ref="E33:F33"/>
    <mergeCell ref="H33:I33"/>
    <mergeCell ref="A27:C27"/>
    <mergeCell ref="H29:I29"/>
    <mergeCell ref="B18:B19"/>
    <mergeCell ref="B20:B22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19685039370078741" right="0.19685039370078741" top="0.70866141732283472" bottom="0.19685039370078741" header="0.62992125984251968" footer="0.35433070866141736"/>
  <pageSetup paperSize="9" scale="60" fitToHeight="2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67"/>
  <sheetViews>
    <sheetView view="pageBreakPreview" topLeftCell="A13" zoomScaleNormal="75" zoomScaleSheetLayoutView="100" workbookViewId="0">
      <selection activeCell="Q15" sqref="Q15"/>
    </sheetView>
  </sheetViews>
  <sheetFormatPr defaultRowHeight="18" x14ac:dyDescent="0.25"/>
  <cols>
    <col min="1" max="1" width="5" style="401" customWidth="1"/>
    <col min="2" max="2" width="18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609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38.25" customHeight="1" x14ac:dyDescent="0.3">
      <c r="A11" s="1190" t="s">
        <v>683</v>
      </c>
      <c r="B11" s="1190"/>
      <c r="C11" s="1254"/>
      <c r="D11" s="1254"/>
      <c r="E11" s="1190"/>
      <c r="F11" s="1190"/>
      <c r="G11" s="1190"/>
      <c r="H11" s="1190"/>
      <c r="I11" s="1190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116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618">
        <v>1</v>
      </c>
      <c r="B17" s="618">
        <v>2</v>
      </c>
      <c r="C17" s="618">
        <v>3</v>
      </c>
      <c r="D17" s="618">
        <v>4</v>
      </c>
      <c r="E17" s="619" t="s">
        <v>362</v>
      </c>
      <c r="F17" s="618">
        <v>6</v>
      </c>
      <c r="G17" s="618">
        <v>7</v>
      </c>
      <c r="H17" s="618">
        <v>8</v>
      </c>
      <c r="I17" s="620" t="s">
        <v>363</v>
      </c>
      <c r="J17" s="407"/>
      <c r="K17" s="407"/>
    </row>
    <row r="18" spans="1:12" x14ac:dyDescent="0.25">
      <c r="A18" s="621">
        <v>1</v>
      </c>
      <c r="B18" s="1255" t="s">
        <v>701</v>
      </c>
      <c r="C18" s="690" t="s">
        <v>717</v>
      </c>
      <c r="D18" s="690">
        <v>0.5</v>
      </c>
      <c r="E18" s="690">
        <f>F18+G18+H18</f>
        <v>12130</v>
      </c>
      <c r="F18" s="690">
        <v>8925</v>
      </c>
      <c r="G18" s="690">
        <f>12130-F18</f>
        <v>3205</v>
      </c>
      <c r="H18" s="690"/>
      <c r="I18" s="624">
        <f>E18*D18*12</f>
        <v>72780</v>
      </c>
      <c r="L18" s="101"/>
    </row>
    <row r="19" spans="1:12" x14ac:dyDescent="0.25">
      <c r="A19" s="621">
        <v>2</v>
      </c>
      <c r="B19" s="1256"/>
      <c r="C19" s="625"/>
      <c r="D19" s="625"/>
      <c r="E19" s="625"/>
      <c r="F19" s="625"/>
      <c r="G19" s="625"/>
      <c r="H19" s="626"/>
      <c r="I19" s="627">
        <f>I18</f>
        <v>72780</v>
      </c>
      <c r="L19" s="101"/>
    </row>
    <row r="20" spans="1:12" ht="31.5" x14ac:dyDescent="0.25">
      <c r="A20" s="621">
        <v>3</v>
      </c>
      <c r="B20" s="1255" t="s">
        <v>702</v>
      </c>
      <c r="C20" s="628" t="s">
        <v>700</v>
      </c>
      <c r="D20" s="622">
        <v>1</v>
      </c>
      <c r="E20" s="623">
        <f t="shared" ref="E20:E21" si="0">F20+G20+H20</f>
        <v>32300</v>
      </c>
      <c r="F20" s="622">
        <v>9295</v>
      </c>
      <c r="G20" s="622"/>
      <c r="H20" s="622">
        <f>32300-F20</f>
        <v>23005</v>
      </c>
      <c r="I20" s="624">
        <f t="shared" ref="I20:I21" si="1">E20*D20*12</f>
        <v>387600</v>
      </c>
      <c r="L20" s="101"/>
    </row>
    <row r="21" spans="1:12" ht="31.5" x14ac:dyDescent="0.25">
      <c r="A21" s="621">
        <v>4</v>
      </c>
      <c r="B21" s="1257"/>
      <c r="C21" s="628" t="s">
        <v>700</v>
      </c>
      <c r="D21" s="622">
        <v>1</v>
      </c>
      <c r="E21" s="623">
        <f t="shared" si="0"/>
        <v>17801.349999999999</v>
      </c>
      <c r="F21" s="622">
        <v>9295</v>
      </c>
      <c r="G21" s="622">
        <f>12130-F21</f>
        <v>2835</v>
      </c>
      <c r="H21" s="622">
        <v>5671.35</v>
      </c>
      <c r="I21" s="624">
        <f t="shared" si="1"/>
        <v>213616.19999999998</v>
      </c>
      <c r="L21" s="101"/>
    </row>
    <row r="22" spans="1:12" x14ac:dyDescent="0.25">
      <c r="A22" s="621">
        <v>5</v>
      </c>
      <c r="B22" s="1256"/>
      <c r="C22" s="629"/>
      <c r="D22" s="629"/>
      <c r="E22" s="629"/>
      <c r="F22" s="629"/>
      <c r="G22" s="629"/>
      <c r="H22" s="630"/>
      <c r="I22" s="627">
        <f>I20+I21</f>
        <v>601216.19999999995</v>
      </c>
      <c r="L22" s="101"/>
    </row>
    <row r="23" spans="1:12" hidden="1" x14ac:dyDescent="0.25">
      <c r="A23" s="621">
        <v>6</v>
      </c>
      <c r="B23" s="631"/>
      <c r="C23" s="632"/>
      <c r="D23" s="622"/>
      <c r="E23" s="623"/>
      <c r="F23" s="622"/>
      <c r="G23" s="622"/>
      <c r="H23" s="622"/>
      <c r="I23" s="624"/>
      <c r="L23" s="101"/>
    </row>
    <row r="24" spans="1:12" hidden="1" x14ac:dyDescent="0.25">
      <c r="A24" s="621">
        <v>7</v>
      </c>
      <c r="B24" s="631"/>
      <c r="C24" s="632"/>
      <c r="D24" s="622"/>
      <c r="E24" s="623"/>
      <c r="F24" s="622"/>
      <c r="G24" s="622"/>
      <c r="H24" s="622"/>
      <c r="I24" s="624"/>
      <c r="L24" s="101"/>
    </row>
    <row r="25" spans="1:12" hidden="1" x14ac:dyDescent="0.25">
      <c r="A25" s="621">
        <v>8</v>
      </c>
      <c r="B25" s="631"/>
      <c r="C25" s="632"/>
      <c r="D25" s="622"/>
      <c r="E25" s="623"/>
      <c r="F25" s="622"/>
      <c r="G25" s="622"/>
      <c r="H25" s="622"/>
      <c r="I25" s="624"/>
      <c r="L25" s="101"/>
    </row>
    <row r="26" spans="1:12" hidden="1" x14ac:dyDescent="0.25">
      <c r="A26" s="621">
        <v>9</v>
      </c>
      <c r="B26" s="631"/>
      <c r="C26" s="632"/>
      <c r="D26" s="622"/>
      <c r="E26" s="623"/>
      <c r="F26" s="633"/>
      <c r="G26" s="622"/>
      <c r="H26" s="622"/>
      <c r="I26" s="624"/>
      <c r="L26" s="101"/>
    </row>
    <row r="27" spans="1:12" ht="18.75" customHeight="1" x14ac:dyDescent="0.25">
      <c r="A27" s="1243" t="s">
        <v>364</v>
      </c>
      <c r="B27" s="1243"/>
      <c r="C27" s="1243"/>
      <c r="D27" s="634">
        <f>SUM(D18:D26)</f>
        <v>2.5</v>
      </c>
      <c r="E27" s="634">
        <f>SUM(E18:E26)</f>
        <v>62231.35</v>
      </c>
      <c r="F27" s="634" t="s">
        <v>365</v>
      </c>
      <c r="G27" s="634">
        <f>SUM(G18:G26)</f>
        <v>6040</v>
      </c>
      <c r="H27" s="634">
        <f>SUM(H18:H26)</f>
        <v>28676.35</v>
      </c>
      <c r="I27" s="634">
        <f>I22+I19</f>
        <v>673996.2</v>
      </c>
    </row>
    <row r="28" spans="1:12" x14ac:dyDescent="0.25">
      <c r="I28" s="409"/>
    </row>
    <row r="29" spans="1:12" s="84" customFormat="1" ht="23.25" customHeight="1" x14ac:dyDescent="0.25">
      <c r="A29" s="608" t="s">
        <v>541</v>
      </c>
      <c r="B29" s="610"/>
      <c r="C29" s="610"/>
      <c r="D29" s="610"/>
      <c r="E29" s="607"/>
      <c r="F29" s="607"/>
      <c r="G29" s="610"/>
      <c r="H29" s="1144" t="s">
        <v>694</v>
      </c>
      <c r="I29" s="1144"/>
    </row>
    <row r="30" spans="1:12" s="390" customFormat="1" ht="12" x14ac:dyDescent="0.25">
      <c r="A30" s="609"/>
      <c r="B30" s="609"/>
      <c r="C30" s="609"/>
      <c r="D30" s="609"/>
      <c r="E30" s="1151" t="s">
        <v>171</v>
      </c>
      <c r="F30" s="1151"/>
      <c r="G30" s="609"/>
      <c r="H30" s="1151" t="s">
        <v>172</v>
      </c>
      <c r="I30" s="1151"/>
    </row>
    <row r="31" spans="1:12" s="84" customFormat="1" ht="18.75" x14ac:dyDescent="0.25">
      <c r="A31" s="610"/>
      <c r="B31" s="610"/>
      <c r="C31" s="610"/>
      <c r="D31" s="610"/>
      <c r="E31" s="610"/>
      <c r="F31" s="610"/>
      <c r="G31" s="610"/>
      <c r="H31" s="610"/>
      <c r="I31" s="610"/>
    </row>
    <row r="32" spans="1:12" s="84" customFormat="1" ht="23.25" customHeight="1" x14ac:dyDescent="0.25">
      <c r="A32" s="608" t="s">
        <v>173</v>
      </c>
      <c r="B32" s="610"/>
      <c r="C32" s="610"/>
      <c r="D32" s="610"/>
      <c r="E32" s="607"/>
      <c r="F32" s="607"/>
      <c r="G32" s="610"/>
      <c r="H32" s="1144" t="s">
        <v>742</v>
      </c>
      <c r="I32" s="1144"/>
    </row>
    <row r="33" spans="1:9" s="390" customFormat="1" ht="12" x14ac:dyDescent="0.25">
      <c r="A33" s="609"/>
      <c r="B33" s="609"/>
      <c r="C33" s="609"/>
      <c r="D33" s="609"/>
      <c r="E33" s="1151" t="s">
        <v>171</v>
      </c>
      <c r="F33" s="1151"/>
      <c r="G33" s="609"/>
      <c r="H33" s="1151" t="s">
        <v>172</v>
      </c>
      <c r="I33" s="1151"/>
    </row>
    <row r="43" spans="1:9" hidden="1" x14ac:dyDescent="0.25"/>
    <row r="44" spans="1:9" hidden="1" x14ac:dyDescent="0.25"/>
    <row r="45" spans="1:9" hidden="1" x14ac:dyDescent="0.25"/>
    <row r="46" spans="1:9" hidden="1" x14ac:dyDescent="0.25"/>
    <row r="47" spans="1:9" hidden="1" x14ac:dyDescent="0.25"/>
    <row r="48" spans="1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_1"/>
  </protectedRanges>
  <mergeCells count="20">
    <mergeCell ref="E30:F30"/>
    <mergeCell ref="H30:I30"/>
    <mergeCell ref="H32:I32"/>
    <mergeCell ref="A11:I11"/>
    <mergeCell ref="E33:F33"/>
    <mergeCell ref="H33:I33"/>
    <mergeCell ref="A27:C27"/>
    <mergeCell ref="H29:I29"/>
    <mergeCell ref="B18:B19"/>
    <mergeCell ref="B20:B22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19685039370078741" right="0.19685039370078741" top="0.70866141732283472" bottom="0.19685039370078741" header="0.62992125984251968" footer="0.35433070866141736"/>
  <pageSetup paperSize="9" scale="60" fitToHeight="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2:AW19"/>
  <sheetViews>
    <sheetView view="pageBreakPreview" topLeftCell="A7" zoomScaleSheetLayoutView="100" workbookViewId="0">
      <selection activeCell="K12" sqref="K12"/>
    </sheetView>
  </sheetViews>
  <sheetFormatPr defaultColWidth="9.140625" defaultRowHeight="15" x14ac:dyDescent="0.25"/>
  <cols>
    <col min="1" max="1" width="38.28515625" style="65" customWidth="1"/>
    <col min="2" max="10" width="20.140625" style="65" customWidth="1"/>
    <col min="11" max="16384" width="9.140625" style="65"/>
  </cols>
  <sheetData>
    <row r="2" spans="1:49" x14ac:dyDescent="0.25">
      <c r="J2" s="65" t="s">
        <v>498</v>
      </c>
    </row>
    <row r="4" spans="1:49" ht="18.75" x14ac:dyDescent="0.3">
      <c r="A4" s="575" t="s">
        <v>501</v>
      </c>
    </row>
    <row r="6" spans="1:49" ht="45" customHeight="1" x14ac:dyDescent="0.3">
      <c r="A6" s="1150" t="s">
        <v>0</v>
      </c>
      <c r="B6" s="1161" t="s">
        <v>543</v>
      </c>
      <c r="C6" s="1162"/>
      <c r="D6" s="1162"/>
      <c r="E6" s="1161" t="s">
        <v>544</v>
      </c>
      <c r="F6" s="1162"/>
      <c r="G6" s="1162"/>
      <c r="H6" s="1161" t="s">
        <v>545</v>
      </c>
      <c r="I6" s="1162"/>
      <c r="J6" s="1162"/>
    </row>
    <row r="7" spans="1:49" ht="121.5" customHeight="1" x14ac:dyDescent="0.25">
      <c r="A7" s="1136"/>
      <c r="B7" s="85" t="s">
        <v>321</v>
      </c>
      <c r="C7" s="85" t="s">
        <v>322</v>
      </c>
      <c r="D7" s="85" t="s">
        <v>323</v>
      </c>
      <c r="E7" s="85" t="s">
        <v>321</v>
      </c>
      <c r="F7" s="85" t="s">
        <v>322</v>
      </c>
      <c r="G7" s="85" t="s">
        <v>323</v>
      </c>
      <c r="H7" s="85" t="s">
        <v>321</v>
      </c>
      <c r="I7" s="85" t="s">
        <v>322</v>
      </c>
      <c r="J7" s="85" t="s">
        <v>323</v>
      </c>
    </row>
    <row r="8" spans="1:49" ht="18.75" x14ac:dyDescent="0.25">
      <c r="A8" s="86">
        <v>1</v>
      </c>
      <c r="B8" s="86">
        <v>2</v>
      </c>
      <c r="C8" s="86">
        <v>3</v>
      </c>
      <c r="D8" s="86">
        <v>4</v>
      </c>
      <c r="E8" s="86">
        <v>5</v>
      </c>
      <c r="F8" s="86">
        <v>6</v>
      </c>
      <c r="G8" s="86">
        <v>7</v>
      </c>
      <c r="H8" s="86">
        <v>8</v>
      </c>
      <c r="I8" s="86">
        <v>9</v>
      </c>
      <c r="J8" s="86">
        <v>10</v>
      </c>
    </row>
    <row r="9" spans="1:49" ht="174.75" customHeight="1" x14ac:dyDescent="0.3">
      <c r="A9" s="576" t="s">
        <v>324</v>
      </c>
      <c r="B9" s="551" t="s">
        <v>10</v>
      </c>
      <c r="C9" s="551" t="s">
        <v>10</v>
      </c>
      <c r="D9" s="551"/>
      <c r="E9" s="551" t="s">
        <v>10</v>
      </c>
      <c r="F9" s="551" t="s">
        <v>10</v>
      </c>
      <c r="G9" s="551"/>
      <c r="H9" s="551" t="s">
        <v>10</v>
      </c>
      <c r="I9" s="551" t="s">
        <v>10</v>
      </c>
      <c r="J9" s="551"/>
    </row>
    <row r="10" spans="1:49" ht="45" customHeight="1" x14ac:dyDescent="0.25">
      <c r="A10" s="572" t="s">
        <v>267</v>
      </c>
      <c r="B10" s="551"/>
      <c r="C10" s="551"/>
      <c r="D10" s="551"/>
      <c r="E10" s="551"/>
      <c r="F10" s="551"/>
      <c r="G10" s="551"/>
      <c r="H10" s="551"/>
      <c r="I10" s="551"/>
      <c r="J10" s="551"/>
    </row>
    <row r="11" spans="1:49" ht="18.75" x14ac:dyDescent="0.3">
      <c r="A11" s="571" t="s">
        <v>316</v>
      </c>
      <c r="B11" s="550" t="s">
        <v>10</v>
      </c>
      <c r="C11" s="550" t="s">
        <v>10</v>
      </c>
      <c r="D11" s="550">
        <f>SUM(D10)</f>
        <v>0</v>
      </c>
      <c r="E11" s="550" t="s">
        <v>10</v>
      </c>
      <c r="F11" s="550" t="s">
        <v>10</v>
      </c>
      <c r="G11" s="550">
        <f>SUM(G10)</f>
        <v>0</v>
      </c>
      <c r="H11" s="550" t="s">
        <v>10</v>
      </c>
      <c r="I11" s="550" t="s">
        <v>10</v>
      </c>
      <c r="J11" s="550">
        <f>SUM(J10)</f>
        <v>0</v>
      </c>
      <c r="K11" s="601">
        <f>D11-'225  (2020)ВНЕБ, 140Д'!F83-'226 (2020)ВНЕБ, 140Д'!F73-'227 (2020)ВНЕБ, 140Д'!D16-'228 (2020)ВНЕБ, 140Д'!D30-'310 (2020)ВНЕБ, 140Д'!E21-'344 (2020)ВНЕБ 140Д'!D31-'345 (2020)ВНЕБ 140Д'!E16-'346 (2020)ВНЕБ 140Д'!E31-'349 (2020)ВНЕБ 140Д'!E19-'291(852)(20)ВНЕБ 140Д'!F16-'291(853)(20)ВНЕБ 140Д'!F15-'295(853)(20)ВНЕБ 140Д'!F15</f>
        <v>0</v>
      </c>
    </row>
    <row r="15" spans="1:49" s="386" customFormat="1" ht="18" customHeight="1" x14ac:dyDescent="0.3">
      <c r="A15" s="570" t="s">
        <v>328</v>
      </c>
      <c r="B15" s="1159" t="s">
        <v>541</v>
      </c>
      <c r="C15" s="1159"/>
      <c r="D15" s="1159"/>
      <c r="E15" s="567"/>
      <c r="F15" s="1159"/>
      <c r="G15" s="1159"/>
      <c r="H15" s="567"/>
      <c r="I15" s="1159" t="s">
        <v>694</v>
      </c>
      <c r="J15" s="1159"/>
      <c r="K15" s="567"/>
      <c r="L15" s="569"/>
      <c r="M15" s="569"/>
      <c r="O15" s="567"/>
      <c r="P15" s="567"/>
      <c r="Q15" s="567"/>
      <c r="R15" s="567"/>
      <c r="S15" s="567"/>
      <c r="T15" s="567"/>
      <c r="U15" s="567"/>
      <c r="V15" s="567"/>
      <c r="W15" s="568"/>
      <c r="X15" s="568"/>
      <c r="AJ15" s="567"/>
      <c r="AK15" s="567"/>
      <c r="AL15" s="567"/>
      <c r="AM15" s="567"/>
      <c r="AN15" s="567"/>
      <c r="AO15" s="567"/>
      <c r="AP15" s="567"/>
      <c r="AQ15" s="567"/>
      <c r="AR15" s="567"/>
      <c r="AS15" s="567"/>
      <c r="AT15" s="567"/>
      <c r="AU15" s="567"/>
      <c r="AV15" s="567"/>
      <c r="AW15" s="567"/>
    </row>
    <row r="16" spans="1:49" s="99" customFormat="1" ht="18" customHeight="1" x14ac:dyDescent="0.25">
      <c r="A16" s="388" t="s">
        <v>329</v>
      </c>
      <c r="B16" s="1163" t="s">
        <v>304</v>
      </c>
      <c r="C16" s="1163"/>
      <c r="D16" s="1163"/>
      <c r="F16" s="1160" t="s">
        <v>171</v>
      </c>
      <c r="G16" s="1160"/>
      <c r="H16" s="565"/>
      <c r="I16" s="1160" t="s">
        <v>172</v>
      </c>
      <c r="J16" s="1160"/>
      <c r="K16" s="565"/>
      <c r="L16" s="565"/>
      <c r="M16" s="565"/>
      <c r="O16" s="565"/>
      <c r="P16" s="565"/>
      <c r="Q16" s="565"/>
      <c r="R16" s="565"/>
      <c r="S16" s="565"/>
      <c r="T16" s="565"/>
      <c r="U16" s="565"/>
      <c r="V16" s="565"/>
      <c r="W16" s="566"/>
      <c r="X16" s="566"/>
      <c r="AJ16" s="565"/>
      <c r="AK16" s="565"/>
      <c r="AL16" s="565"/>
      <c r="AM16" s="565"/>
      <c r="AN16" s="565"/>
      <c r="AO16" s="565"/>
      <c r="AP16" s="565"/>
      <c r="AQ16" s="565"/>
      <c r="AR16" s="565"/>
      <c r="AS16" s="565"/>
      <c r="AT16" s="565"/>
      <c r="AU16" s="565"/>
      <c r="AV16" s="565"/>
      <c r="AW16" s="565"/>
    </row>
    <row r="17" spans="1:49" s="99" customFormat="1" ht="18" customHeight="1" x14ac:dyDescent="0.25">
      <c r="A17" s="387"/>
      <c r="B17" s="387"/>
      <c r="C17" s="387"/>
      <c r="D17" s="387"/>
      <c r="F17" s="566"/>
      <c r="G17" s="566"/>
      <c r="H17" s="566"/>
      <c r="I17" s="566"/>
      <c r="J17" s="566"/>
      <c r="K17" s="566"/>
      <c r="L17" s="565"/>
      <c r="M17" s="566"/>
      <c r="O17" s="566"/>
      <c r="P17" s="566"/>
      <c r="Q17" s="566"/>
      <c r="R17" s="566"/>
      <c r="S17" s="566"/>
      <c r="T17" s="566"/>
      <c r="U17" s="566"/>
      <c r="V17" s="566"/>
      <c r="W17" s="566"/>
      <c r="X17" s="566"/>
      <c r="AJ17" s="566"/>
      <c r="AK17" s="566"/>
      <c r="AL17" s="566"/>
      <c r="AM17" s="566"/>
      <c r="AN17" s="566"/>
      <c r="AO17" s="566"/>
      <c r="AP17" s="566"/>
      <c r="AQ17" s="566"/>
      <c r="AR17" s="566"/>
      <c r="AS17" s="566"/>
      <c r="AT17" s="566"/>
      <c r="AU17" s="566"/>
      <c r="AV17" s="566"/>
      <c r="AW17" s="566"/>
    </row>
    <row r="18" spans="1:49" s="386" customFormat="1" ht="18" customHeight="1" x14ac:dyDescent="0.3">
      <c r="A18" s="570" t="s">
        <v>173</v>
      </c>
      <c r="B18" s="1159" t="s">
        <v>542</v>
      </c>
      <c r="C18" s="1159"/>
      <c r="D18" s="1159"/>
      <c r="F18" s="1159"/>
      <c r="G18" s="1159"/>
      <c r="H18" s="567"/>
      <c r="I18" s="1159" t="s">
        <v>742</v>
      </c>
      <c r="J18" s="1159"/>
      <c r="K18" s="567"/>
      <c r="L18" s="569"/>
      <c r="M18" s="569"/>
      <c r="O18" s="567"/>
      <c r="P18" s="567"/>
      <c r="Q18" s="567"/>
      <c r="R18" s="567"/>
      <c r="S18" s="567"/>
      <c r="T18" s="567"/>
      <c r="U18" s="567"/>
      <c r="V18" s="567"/>
      <c r="W18" s="568"/>
      <c r="X18" s="568"/>
      <c r="AJ18" s="567"/>
      <c r="AK18" s="567"/>
      <c r="AL18" s="567"/>
      <c r="AM18" s="567"/>
      <c r="AN18" s="567"/>
      <c r="AO18" s="567"/>
      <c r="AP18" s="567"/>
      <c r="AQ18" s="567"/>
      <c r="AR18" s="567"/>
      <c r="AS18" s="567"/>
      <c r="AT18" s="567"/>
      <c r="AU18" s="567"/>
      <c r="AV18" s="567"/>
      <c r="AW18" s="567"/>
    </row>
    <row r="19" spans="1:49" s="99" customFormat="1" ht="18" customHeight="1" x14ac:dyDescent="0.25">
      <c r="A19" s="387"/>
      <c r="B19" s="1163" t="s">
        <v>304</v>
      </c>
      <c r="C19" s="1163"/>
      <c r="D19" s="1163"/>
      <c r="F19" s="1160" t="s">
        <v>171</v>
      </c>
      <c r="G19" s="1160"/>
      <c r="H19" s="565"/>
      <c r="I19" s="1160" t="s">
        <v>172</v>
      </c>
      <c r="J19" s="1160"/>
      <c r="K19" s="565"/>
      <c r="L19" s="565"/>
      <c r="M19" s="565"/>
      <c r="O19" s="565"/>
      <c r="P19" s="565"/>
      <c r="Q19" s="565"/>
      <c r="R19" s="565"/>
      <c r="S19" s="565"/>
      <c r="T19" s="565"/>
      <c r="U19" s="565"/>
      <c r="V19" s="565"/>
      <c r="W19" s="566"/>
      <c r="X19" s="566"/>
      <c r="AJ19" s="565"/>
      <c r="AK19" s="565"/>
      <c r="AL19" s="565"/>
      <c r="AM19" s="565"/>
      <c r="AN19" s="565"/>
      <c r="AO19" s="565"/>
      <c r="AP19" s="565"/>
      <c r="AQ19" s="565"/>
      <c r="AR19" s="565"/>
      <c r="AS19" s="565"/>
      <c r="AT19" s="565"/>
      <c r="AU19" s="565"/>
      <c r="AV19" s="565"/>
      <c r="AW19" s="565"/>
    </row>
  </sheetData>
  <mergeCells count="16">
    <mergeCell ref="B19:D19"/>
    <mergeCell ref="F19:G19"/>
    <mergeCell ref="I19:J19"/>
    <mergeCell ref="B16:D16"/>
    <mergeCell ref="F16:G16"/>
    <mergeCell ref="I16:J16"/>
    <mergeCell ref="B18:D18"/>
    <mergeCell ref="F18:G18"/>
    <mergeCell ref="I18:J18"/>
    <mergeCell ref="A6:A7"/>
    <mergeCell ref="B6:D6"/>
    <mergeCell ref="E6:G6"/>
    <mergeCell ref="H6:J6"/>
    <mergeCell ref="B15:D15"/>
    <mergeCell ref="F15:G15"/>
    <mergeCell ref="I15:J15"/>
  </mergeCells>
  <pageMargins left="0.7" right="0.7" top="0.75" bottom="0.75" header="0.3" footer="0.3"/>
  <pageSetup paperSize="9" scale="5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67"/>
  <sheetViews>
    <sheetView view="pageBreakPreview" topLeftCell="A13" zoomScaleNormal="75" zoomScaleSheetLayoutView="100" workbookViewId="0">
      <selection activeCell="Q15" sqref="Q15"/>
    </sheetView>
  </sheetViews>
  <sheetFormatPr defaultRowHeight="18" x14ac:dyDescent="0.25"/>
  <cols>
    <col min="1" max="1" width="5" style="401" customWidth="1"/>
    <col min="2" max="2" width="18" style="401" customWidth="1"/>
    <col min="3" max="3" width="33" style="401" customWidth="1"/>
    <col min="4" max="4" width="14" style="401" customWidth="1"/>
    <col min="5" max="8" width="13.28515625" style="401" customWidth="1"/>
    <col min="9" max="9" width="20.140625" style="401" customWidth="1"/>
    <col min="10" max="10" width="23.5703125" style="101" bestFit="1" customWidth="1"/>
    <col min="11" max="11" width="10.140625" style="101" bestFit="1" customWidth="1"/>
    <col min="12" max="256" width="9.140625" style="401"/>
    <col min="257" max="257" width="5" style="401" customWidth="1"/>
    <col min="258" max="258" width="18" style="401" customWidth="1"/>
    <col min="259" max="259" width="33" style="401" customWidth="1"/>
    <col min="260" max="260" width="14" style="401" customWidth="1"/>
    <col min="261" max="264" width="13.28515625" style="401" customWidth="1"/>
    <col min="265" max="265" width="20.140625" style="401" customWidth="1"/>
    <col min="266" max="266" width="23.5703125" style="401" bestFit="1" customWidth="1"/>
    <col min="267" max="267" width="10.140625" style="401" bestFit="1" customWidth="1"/>
    <col min="268" max="512" width="9.140625" style="401"/>
    <col min="513" max="513" width="5" style="401" customWidth="1"/>
    <col min="514" max="514" width="18" style="401" customWidth="1"/>
    <col min="515" max="515" width="33" style="401" customWidth="1"/>
    <col min="516" max="516" width="14" style="401" customWidth="1"/>
    <col min="517" max="520" width="13.28515625" style="401" customWidth="1"/>
    <col min="521" max="521" width="20.140625" style="401" customWidth="1"/>
    <col min="522" max="522" width="23.5703125" style="401" bestFit="1" customWidth="1"/>
    <col min="523" max="523" width="10.140625" style="401" bestFit="1" customWidth="1"/>
    <col min="524" max="768" width="9.140625" style="401"/>
    <col min="769" max="769" width="5" style="401" customWidth="1"/>
    <col min="770" max="770" width="18" style="401" customWidth="1"/>
    <col min="771" max="771" width="33" style="401" customWidth="1"/>
    <col min="772" max="772" width="14" style="401" customWidth="1"/>
    <col min="773" max="776" width="13.28515625" style="401" customWidth="1"/>
    <col min="777" max="777" width="20.140625" style="401" customWidth="1"/>
    <col min="778" max="778" width="23.5703125" style="401" bestFit="1" customWidth="1"/>
    <col min="779" max="779" width="10.140625" style="401" bestFit="1" customWidth="1"/>
    <col min="780" max="1024" width="9.140625" style="401"/>
    <col min="1025" max="1025" width="5" style="401" customWidth="1"/>
    <col min="1026" max="1026" width="18" style="401" customWidth="1"/>
    <col min="1027" max="1027" width="33" style="401" customWidth="1"/>
    <col min="1028" max="1028" width="14" style="401" customWidth="1"/>
    <col min="1029" max="1032" width="13.28515625" style="401" customWidth="1"/>
    <col min="1033" max="1033" width="20.140625" style="401" customWidth="1"/>
    <col min="1034" max="1034" width="23.5703125" style="401" bestFit="1" customWidth="1"/>
    <col min="1035" max="1035" width="10.140625" style="401" bestFit="1" customWidth="1"/>
    <col min="1036" max="1280" width="9.140625" style="401"/>
    <col min="1281" max="1281" width="5" style="401" customWidth="1"/>
    <col min="1282" max="1282" width="18" style="401" customWidth="1"/>
    <col min="1283" max="1283" width="33" style="401" customWidth="1"/>
    <col min="1284" max="1284" width="14" style="401" customWidth="1"/>
    <col min="1285" max="1288" width="13.28515625" style="401" customWidth="1"/>
    <col min="1289" max="1289" width="20.140625" style="401" customWidth="1"/>
    <col min="1290" max="1290" width="23.5703125" style="401" bestFit="1" customWidth="1"/>
    <col min="1291" max="1291" width="10.140625" style="401" bestFit="1" customWidth="1"/>
    <col min="1292" max="1536" width="9.140625" style="401"/>
    <col min="1537" max="1537" width="5" style="401" customWidth="1"/>
    <col min="1538" max="1538" width="18" style="401" customWidth="1"/>
    <col min="1539" max="1539" width="33" style="401" customWidth="1"/>
    <col min="1540" max="1540" width="14" style="401" customWidth="1"/>
    <col min="1541" max="1544" width="13.28515625" style="401" customWidth="1"/>
    <col min="1545" max="1545" width="20.140625" style="401" customWidth="1"/>
    <col min="1546" max="1546" width="23.5703125" style="401" bestFit="1" customWidth="1"/>
    <col min="1547" max="1547" width="10.140625" style="401" bestFit="1" customWidth="1"/>
    <col min="1548" max="1792" width="9.140625" style="401"/>
    <col min="1793" max="1793" width="5" style="401" customWidth="1"/>
    <col min="1794" max="1794" width="18" style="401" customWidth="1"/>
    <col min="1795" max="1795" width="33" style="401" customWidth="1"/>
    <col min="1796" max="1796" width="14" style="401" customWidth="1"/>
    <col min="1797" max="1800" width="13.28515625" style="401" customWidth="1"/>
    <col min="1801" max="1801" width="20.140625" style="401" customWidth="1"/>
    <col min="1802" max="1802" width="23.5703125" style="401" bestFit="1" customWidth="1"/>
    <col min="1803" max="1803" width="10.140625" style="401" bestFit="1" customWidth="1"/>
    <col min="1804" max="2048" width="9.140625" style="401"/>
    <col min="2049" max="2049" width="5" style="401" customWidth="1"/>
    <col min="2050" max="2050" width="18" style="401" customWidth="1"/>
    <col min="2051" max="2051" width="33" style="401" customWidth="1"/>
    <col min="2052" max="2052" width="14" style="401" customWidth="1"/>
    <col min="2053" max="2056" width="13.28515625" style="401" customWidth="1"/>
    <col min="2057" max="2057" width="20.140625" style="401" customWidth="1"/>
    <col min="2058" max="2058" width="23.5703125" style="401" bestFit="1" customWidth="1"/>
    <col min="2059" max="2059" width="10.140625" style="401" bestFit="1" customWidth="1"/>
    <col min="2060" max="2304" width="9.140625" style="401"/>
    <col min="2305" max="2305" width="5" style="401" customWidth="1"/>
    <col min="2306" max="2306" width="18" style="401" customWidth="1"/>
    <col min="2307" max="2307" width="33" style="401" customWidth="1"/>
    <col min="2308" max="2308" width="14" style="401" customWidth="1"/>
    <col min="2309" max="2312" width="13.28515625" style="401" customWidth="1"/>
    <col min="2313" max="2313" width="20.140625" style="401" customWidth="1"/>
    <col min="2314" max="2314" width="23.5703125" style="401" bestFit="1" customWidth="1"/>
    <col min="2315" max="2315" width="10.140625" style="401" bestFit="1" customWidth="1"/>
    <col min="2316" max="2560" width="9.140625" style="401"/>
    <col min="2561" max="2561" width="5" style="401" customWidth="1"/>
    <col min="2562" max="2562" width="18" style="401" customWidth="1"/>
    <col min="2563" max="2563" width="33" style="401" customWidth="1"/>
    <col min="2564" max="2564" width="14" style="401" customWidth="1"/>
    <col min="2565" max="2568" width="13.28515625" style="401" customWidth="1"/>
    <col min="2569" max="2569" width="20.140625" style="401" customWidth="1"/>
    <col min="2570" max="2570" width="23.5703125" style="401" bestFit="1" customWidth="1"/>
    <col min="2571" max="2571" width="10.140625" style="401" bestFit="1" customWidth="1"/>
    <col min="2572" max="2816" width="9.140625" style="401"/>
    <col min="2817" max="2817" width="5" style="401" customWidth="1"/>
    <col min="2818" max="2818" width="18" style="401" customWidth="1"/>
    <col min="2819" max="2819" width="33" style="401" customWidth="1"/>
    <col min="2820" max="2820" width="14" style="401" customWidth="1"/>
    <col min="2821" max="2824" width="13.28515625" style="401" customWidth="1"/>
    <col min="2825" max="2825" width="20.140625" style="401" customWidth="1"/>
    <col min="2826" max="2826" width="23.5703125" style="401" bestFit="1" customWidth="1"/>
    <col min="2827" max="2827" width="10.140625" style="401" bestFit="1" customWidth="1"/>
    <col min="2828" max="3072" width="9.140625" style="401"/>
    <col min="3073" max="3073" width="5" style="401" customWidth="1"/>
    <col min="3074" max="3074" width="18" style="401" customWidth="1"/>
    <col min="3075" max="3075" width="33" style="401" customWidth="1"/>
    <col min="3076" max="3076" width="14" style="401" customWidth="1"/>
    <col min="3077" max="3080" width="13.28515625" style="401" customWidth="1"/>
    <col min="3081" max="3081" width="20.140625" style="401" customWidth="1"/>
    <col min="3082" max="3082" width="23.5703125" style="401" bestFit="1" customWidth="1"/>
    <col min="3083" max="3083" width="10.140625" style="401" bestFit="1" customWidth="1"/>
    <col min="3084" max="3328" width="9.140625" style="401"/>
    <col min="3329" max="3329" width="5" style="401" customWidth="1"/>
    <col min="3330" max="3330" width="18" style="401" customWidth="1"/>
    <col min="3331" max="3331" width="33" style="401" customWidth="1"/>
    <col min="3332" max="3332" width="14" style="401" customWidth="1"/>
    <col min="3333" max="3336" width="13.28515625" style="401" customWidth="1"/>
    <col min="3337" max="3337" width="20.140625" style="401" customWidth="1"/>
    <col min="3338" max="3338" width="23.5703125" style="401" bestFit="1" customWidth="1"/>
    <col min="3339" max="3339" width="10.140625" style="401" bestFit="1" customWidth="1"/>
    <col min="3340" max="3584" width="9.140625" style="401"/>
    <col min="3585" max="3585" width="5" style="401" customWidth="1"/>
    <col min="3586" max="3586" width="18" style="401" customWidth="1"/>
    <col min="3587" max="3587" width="33" style="401" customWidth="1"/>
    <col min="3588" max="3588" width="14" style="401" customWidth="1"/>
    <col min="3589" max="3592" width="13.28515625" style="401" customWidth="1"/>
    <col min="3593" max="3593" width="20.140625" style="401" customWidth="1"/>
    <col min="3594" max="3594" width="23.5703125" style="401" bestFit="1" customWidth="1"/>
    <col min="3595" max="3595" width="10.140625" style="401" bestFit="1" customWidth="1"/>
    <col min="3596" max="3840" width="9.140625" style="401"/>
    <col min="3841" max="3841" width="5" style="401" customWidth="1"/>
    <col min="3842" max="3842" width="18" style="401" customWidth="1"/>
    <col min="3843" max="3843" width="33" style="401" customWidth="1"/>
    <col min="3844" max="3844" width="14" style="401" customWidth="1"/>
    <col min="3845" max="3848" width="13.28515625" style="401" customWidth="1"/>
    <col min="3849" max="3849" width="20.140625" style="401" customWidth="1"/>
    <col min="3850" max="3850" width="23.5703125" style="401" bestFit="1" customWidth="1"/>
    <col min="3851" max="3851" width="10.140625" style="401" bestFit="1" customWidth="1"/>
    <col min="3852" max="4096" width="9.140625" style="401"/>
    <col min="4097" max="4097" width="5" style="401" customWidth="1"/>
    <col min="4098" max="4098" width="18" style="401" customWidth="1"/>
    <col min="4099" max="4099" width="33" style="401" customWidth="1"/>
    <col min="4100" max="4100" width="14" style="401" customWidth="1"/>
    <col min="4101" max="4104" width="13.28515625" style="401" customWidth="1"/>
    <col min="4105" max="4105" width="20.140625" style="401" customWidth="1"/>
    <col min="4106" max="4106" width="23.5703125" style="401" bestFit="1" customWidth="1"/>
    <col min="4107" max="4107" width="10.140625" style="401" bestFit="1" customWidth="1"/>
    <col min="4108" max="4352" width="9.140625" style="401"/>
    <col min="4353" max="4353" width="5" style="401" customWidth="1"/>
    <col min="4354" max="4354" width="18" style="401" customWidth="1"/>
    <col min="4355" max="4355" width="33" style="401" customWidth="1"/>
    <col min="4356" max="4356" width="14" style="401" customWidth="1"/>
    <col min="4357" max="4360" width="13.28515625" style="401" customWidth="1"/>
    <col min="4361" max="4361" width="20.140625" style="401" customWidth="1"/>
    <col min="4362" max="4362" width="23.5703125" style="401" bestFit="1" customWidth="1"/>
    <col min="4363" max="4363" width="10.140625" style="401" bestFit="1" customWidth="1"/>
    <col min="4364" max="4608" width="9.140625" style="401"/>
    <col min="4609" max="4609" width="5" style="401" customWidth="1"/>
    <col min="4610" max="4610" width="18" style="401" customWidth="1"/>
    <col min="4611" max="4611" width="33" style="401" customWidth="1"/>
    <col min="4612" max="4612" width="14" style="401" customWidth="1"/>
    <col min="4613" max="4616" width="13.28515625" style="401" customWidth="1"/>
    <col min="4617" max="4617" width="20.140625" style="401" customWidth="1"/>
    <col min="4618" max="4618" width="23.5703125" style="401" bestFit="1" customWidth="1"/>
    <col min="4619" max="4619" width="10.140625" style="401" bestFit="1" customWidth="1"/>
    <col min="4620" max="4864" width="9.140625" style="401"/>
    <col min="4865" max="4865" width="5" style="401" customWidth="1"/>
    <col min="4866" max="4866" width="18" style="401" customWidth="1"/>
    <col min="4867" max="4867" width="33" style="401" customWidth="1"/>
    <col min="4868" max="4868" width="14" style="401" customWidth="1"/>
    <col min="4869" max="4872" width="13.28515625" style="401" customWidth="1"/>
    <col min="4873" max="4873" width="20.140625" style="401" customWidth="1"/>
    <col min="4874" max="4874" width="23.5703125" style="401" bestFit="1" customWidth="1"/>
    <col min="4875" max="4875" width="10.140625" style="401" bestFit="1" customWidth="1"/>
    <col min="4876" max="5120" width="9.140625" style="401"/>
    <col min="5121" max="5121" width="5" style="401" customWidth="1"/>
    <col min="5122" max="5122" width="18" style="401" customWidth="1"/>
    <col min="5123" max="5123" width="33" style="401" customWidth="1"/>
    <col min="5124" max="5124" width="14" style="401" customWidth="1"/>
    <col min="5125" max="5128" width="13.28515625" style="401" customWidth="1"/>
    <col min="5129" max="5129" width="20.140625" style="401" customWidth="1"/>
    <col min="5130" max="5130" width="23.5703125" style="401" bestFit="1" customWidth="1"/>
    <col min="5131" max="5131" width="10.140625" style="401" bestFit="1" customWidth="1"/>
    <col min="5132" max="5376" width="9.140625" style="401"/>
    <col min="5377" max="5377" width="5" style="401" customWidth="1"/>
    <col min="5378" max="5378" width="18" style="401" customWidth="1"/>
    <col min="5379" max="5379" width="33" style="401" customWidth="1"/>
    <col min="5380" max="5380" width="14" style="401" customWidth="1"/>
    <col min="5381" max="5384" width="13.28515625" style="401" customWidth="1"/>
    <col min="5385" max="5385" width="20.140625" style="401" customWidth="1"/>
    <col min="5386" max="5386" width="23.5703125" style="401" bestFit="1" customWidth="1"/>
    <col min="5387" max="5387" width="10.140625" style="401" bestFit="1" customWidth="1"/>
    <col min="5388" max="5632" width="9.140625" style="401"/>
    <col min="5633" max="5633" width="5" style="401" customWidth="1"/>
    <col min="5634" max="5634" width="18" style="401" customWidth="1"/>
    <col min="5635" max="5635" width="33" style="401" customWidth="1"/>
    <col min="5636" max="5636" width="14" style="401" customWidth="1"/>
    <col min="5637" max="5640" width="13.28515625" style="401" customWidth="1"/>
    <col min="5641" max="5641" width="20.140625" style="401" customWidth="1"/>
    <col min="5642" max="5642" width="23.5703125" style="401" bestFit="1" customWidth="1"/>
    <col min="5643" max="5643" width="10.140625" style="401" bestFit="1" customWidth="1"/>
    <col min="5644" max="5888" width="9.140625" style="401"/>
    <col min="5889" max="5889" width="5" style="401" customWidth="1"/>
    <col min="5890" max="5890" width="18" style="401" customWidth="1"/>
    <col min="5891" max="5891" width="33" style="401" customWidth="1"/>
    <col min="5892" max="5892" width="14" style="401" customWidth="1"/>
    <col min="5893" max="5896" width="13.28515625" style="401" customWidth="1"/>
    <col min="5897" max="5897" width="20.140625" style="401" customWidth="1"/>
    <col min="5898" max="5898" width="23.5703125" style="401" bestFit="1" customWidth="1"/>
    <col min="5899" max="5899" width="10.140625" style="401" bestFit="1" customWidth="1"/>
    <col min="5900" max="6144" width="9.140625" style="401"/>
    <col min="6145" max="6145" width="5" style="401" customWidth="1"/>
    <col min="6146" max="6146" width="18" style="401" customWidth="1"/>
    <col min="6147" max="6147" width="33" style="401" customWidth="1"/>
    <col min="6148" max="6148" width="14" style="401" customWidth="1"/>
    <col min="6149" max="6152" width="13.28515625" style="401" customWidth="1"/>
    <col min="6153" max="6153" width="20.140625" style="401" customWidth="1"/>
    <col min="6154" max="6154" width="23.5703125" style="401" bestFit="1" customWidth="1"/>
    <col min="6155" max="6155" width="10.140625" style="401" bestFit="1" customWidth="1"/>
    <col min="6156" max="6400" width="9.140625" style="401"/>
    <col min="6401" max="6401" width="5" style="401" customWidth="1"/>
    <col min="6402" max="6402" width="18" style="401" customWidth="1"/>
    <col min="6403" max="6403" width="33" style="401" customWidth="1"/>
    <col min="6404" max="6404" width="14" style="401" customWidth="1"/>
    <col min="6405" max="6408" width="13.28515625" style="401" customWidth="1"/>
    <col min="6409" max="6409" width="20.140625" style="401" customWidth="1"/>
    <col min="6410" max="6410" width="23.5703125" style="401" bestFit="1" customWidth="1"/>
    <col min="6411" max="6411" width="10.140625" style="401" bestFit="1" customWidth="1"/>
    <col min="6412" max="6656" width="9.140625" style="401"/>
    <col min="6657" max="6657" width="5" style="401" customWidth="1"/>
    <col min="6658" max="6658" width="18" style="401" customWidth="1"/>
    <col min="6659" max="6659" width="33" style="401" customWidth="1"/>
    <col min="6660" max="6660" width="14" style="401" customWidth="1"/>
    <col min="6661" max="6664" width="13.28515625" style="401" customWidth="1"/>
    <col min="6665" max="6665" width="20.140625" style="401" customWidth="1"/>
    <col min="6666" max="6666" width="23.5703125" style="401" bestFit="1" customWidth="1"/>
    <col min="6667" max="6667" width="10.140625" style="401" bestFit="1" customWidth="1"/>
    <col min="6668" max="6912" width="9.140625" style="401"/>
    <col min="6913" max="6913" width="5" style="401" customWidth="1"/>
    <col min="6914" max="6914" width="18" style="401" customWidth="1"/>
    <col min="6915" max="6915" width="33" style="401" customWidth="1"/>
    <col min="6916" max="6916" width="14" style="401" customWidth="1"/>
    <col min="6917" max="6920" width="13.28515625" style="401" customWidth="1"/>
    <col min="6921" max="6921" width="20.140625" style="401" customWidth="1"/>
    <col min="6922" max="6922" width="23.5703125" style="401" bestFit="1" customWidth="1"/>
    <col min="6923" max="6923" width="10.140625" style="401" bestFit="1" customWidth="1"/>
    <col min="6924" max="7168" width="9.140625" style="401"/>
    <col min="7169" max="7169" width="5" style="401" customWidth="1"/>
    <col min="7170" max="7170" width="18" style="401" customWidth="1"/>
    <col min="7171" max="7171" width="33" style="401" customWidth="1"/>
    <col min="7172" max="7172" width="14" style="401" customWidth="1"/>
    <col min="7173" max="7176" width="13.28515625" style="401" customWidth="1"/>
    <col min="7177" max="7177" width="20.140625" style="401" customWidth="1"/>
    <col min="7178" max="7178" width="23.5703125" style="401" bestFit="1" customWidth="1"/>
    <col min="7179" max="7179" width="10.140625" style="401" bestFit="1" customWidth="1"/>
    <col min="7180" max="7424" width="9.140625" style="401"/>
    <col min="7425" max="7425" width="5" style="401" customWidth="1"/>
    <col min="7426" max="7426" width="18" style="401" customWidth="1"/>
    <col min="7427" max="7427" width="33" style="401" customWidth="1"/>
    <col min="7428" max="7428" width="14" style="401" customWidth="1"/>
    <col min="7429" max="7432" width="13.28515625" style="401" customWidth="1"/>
    <col min="7433" max="7433" width="20.140625" style="401" customWidth="1"/>
    <col min="7434" max="7434" width="23.5703125" style="401" bestFit="1" customWidth="1"/>
    <col min="7435" max="7435" width="10.140625" style="401" bestFit="1" customWidth="1"/>
    <col min="7436" max="7680" width="9.140625" style="401"/>
    <col min="7681" max="7681" width="5" style="401" customWidth="1"/>
    <col min="7682" max="7682" width="18" style="401" customWidth="1"/>
    <col min="7683" max="7683" width="33" style="401" customWidth="1"/>
    <col min="7684" max="7684" width="14" style="401" customWidth="1"/>
    <col min="7685" max="7688" width="13.28515625" style="401" customWidth="1"/>
    <col min="7689" max="7689" width="20.140625" style="401" customWidth="1"/>
    <col min="7690" max="7690" width="23.5703125" style="401" bestFit="1" customWidth="1"/>
    <col min="7691" max="7691" width="10.140625" style="401" bestFit="1" customWidth="1"/>
    <col min="7692" max="7936" width="9.140625" style="401"/>
    <col min="7937" max="7937" width="5" style="401" customWidth="1"/>
    <col min="7938" max="7938" width="18" style="401" customWidth="1"/>
    <col min="7939" max="7939" width="33" style="401" customWidth="1"/>
    <col min="7940" max="7940" width="14" style="401" customWidth="1"/>
    <col min="7941" max="7944" width="13.28515625" style="401" customWidth="1"/>
    <col min="7945" max="7945" width="20.140625" style="401" customWidth="1"/>
    <col min="7946" max="7946" width="23.5703125" style="401" bestFit="1" customWidth="1"/>
    <col min="7947" max="7947" width="10.140625" style="401" bestFit="1" customWidth="1"/>
    <col min="7948" max="8192" width="9.140625" style="401"/>
    <col min="8193" max="8193" width="5" style="401" customWidth="1"/>
    <col min="8194" max="8194" width="18" style="401" customWidth="1"/>
    <col min="8195" max="8195" width="33" style="401" customWidth="1"/>
    <col min="8196" max="8196" width="14" style="401" customWidth="1"/>
    <col min="8197" max="8200" width="13.28515625" style="401" customWidth="1"/>
    <col min="8201" max="8201" width="20.140625" style="401" customWidth="1"/>
    <col min="8202" max="8202" width="23.5703125" style="401" bestFit="1" customWidth="1"/>
    <col min="8203" max="8203" width="10.140625" style="401" bestFit="1" customWidth="1"/>
    <col min="8204" max="8448" width="9.140625" style="401"/>
    <col min="8449" max="8449" width="5" style="401" customWidth="1"/>
    <col min="8450" max="8450" width="18" style="401" customWidth="1"/>
    <col min="8451" max="8451" width="33" style="401" customWidth="1"/>
    <col min="8452" max="8452" width="14" style="401" customWidth="1"/>
    <col min="8453" max="8456" width="13.28515625" style="401" customWidth="1"/>
    <col min="8457" max="8457" width="20.140625" style="401" customWidth="1"/>
    <col min="8458" max="8458" width="23.5703125" style="401" bestFit="1" customWidth="1"/>
    <col min="8459" max="8459" width="10.140625" style="401" bestFit="1" customWidth="1"/>
    <col min="8460" max="8704" width="9.140625" style="401"/>
    <col min="8705" max="8705" width="5" style="401" customWidth="1"/>
    <col min="8706" max="8706" width="18" style="401" customWidth="1"/>
    <col min="8707" max="8707" width="33" style="401" customWidth="1"/>
    <col min="8708" max="8708" width="14" style="401" customWidth="1"/>
    <col min="8709" max="8712" width="13.28515625" style="401" customWidth="1"/>
    <col min="8713" max="8713" width="20.140625" style="401" customWidth="1"/>
    <col min="8714" max="8714" width="23.5703125" style="401" bestFit="1" customWidth="1"/>
    <col min="8715" max="8715" width="10.140625" style="401" bestFit="1" customWidth="1"/>
    <col min="8716" max="8960" width="9.140625" style="401"/>
    <col min="8961" max="8961" width="5" style="401" customWidth="1"/>
    <col min="8962" max="8962" width="18" style="401" customWidth="1"/>
    <col min="8963" max="8963" width="33" style="401" customWidth="1"/>
    <col min="8964" max="8964" width="14" style="401" customWidth="1"/>
    <col min="8965" max="8968" width="13.28515625" style="401" customWidth="1"/>
    <col min="8969" max="8969" width="20.140625" style="401" customWidth="1"/>
    <col min="8970" max="8970" width="23.5703125" style="401" bestFit="1" customWidth="1"/>
    <col min="8971" max="8971" width="10.140625" style="401" bestFit="1" customWidth="1"/>
    <col min="8972" max="9216" width="9.140625" style="401"/>
    <col min="9217" max="9217" width="5" style="401" customWidth="1"/>
    <col min="9218" max="9218" width="18" style="401" customWidth="1"/>
    <col min="9219" max="9219" width="33" style="401" customWidth="1"/>
    <col min="9220" max="9220" width="14" style="401" customWidth="1"/>
    <col min="9221" max="9224" width="13.28515625" style="401" customWidth="1"/>
    <col min="9225" max="9225" width="20.140625" style="401" customWidth="1"/>
    <col min="9226" max="9226" width="23.5703125" style="401" bestFit="1" customWidth="1"/>
    <col min="9227" max="9227" width="10.140625" style="401" bestFit="1" customWidth="1"/>
    <col min="9228" max="9472" width="9.140625" style="401"/>
    <col min="9473" max="9473" width="5" style="401" customWidth="1"/>
    <col min="9474" max="9474" width="18" style="401" customWidth="1"/>
    <col min="9475" max="9475" width="33" style="401" customWidth="1"/>
    <col min="9476" max="9476" width="14" style="401" customWidth="1"/>
    <col min="9477" max="9480" width="13.28515625" style="401" customWidth="1"/>
    <col min="9481" max="9481" width="20.140625" style="401" customWidth="1"/>
    <col min="9482" max="9482" width="23.5703125" style="401" bestFit="1" customWidth="1"/>
    <col min="9483" max="9483" width="10.140625" style="401" bestFit="1" customWidth="1"/>
    <col min="9484" max="9728" width="9.140625" style="401"/>
    <col min="9729" max="9729" width="5" style="401" customWidth="1"/>
    <col min="9730" max="9730" width="18" style="401" customWidth="1"/>
    <col min="9731" max="9731" width="33" style="401" customWidth="1"/>
    <col min="9732" max="9732" width="14" style="401" customWidth="1"/>
    <col min="9733" max="9736" width="13.28515625" style="401" customWidth="1"/>
    <col min="9737" max="9737" width="20.140625" style="401" customWidth="1"/>
    <col min="9738" max="9738" width="23.5703125" style="401" bestFit="1" customWidth="1"/>
    <col min="9739" max="9739" width="10.140625" style="401" bestFit="1" customWidth="1"/>
    <col min="9740" max="9984" width="9.140625" style="401"/>
    <col min="9985" max="9985" width="5" style="401" customWidth="1"/>
    <col min="9986" max="9986" width="18" style="401" customWidth="1"/>
    <col min="9987" max="9987" width="33" style="401" customWidth="1"/>
    <col min="9988" max="9988" width="14" style="401" customWidth="1"/>
    <col min="9989" max="9992" width="13.28515625" style="401" customWidth="1"/>
    <col min="9993" max="9993" width="20.140625" style="401" customWidth="1"/>
    <col min="9994" max="9994" width="23.5703125" style="401" bestFit="1" customWidth="1"/>
    <col min="9995" max="9995" width="10.140625" style="401" bestFit="1" customWidth="1"/>
    <col min="9996" max="10240" width="9.140625" style="401"/>
    <col min="10241" max="10241" width="5" style="401" customWidth="1"/>
    <col min="10242" max="10242" width="18" style="401" customWidth="1"/>
    <col min="10243" max="10243" width="33" style="401" customWidth="1"/>
    <col min="10244" max="10244" width="14" style="401" customWidth="1"/>
    <col min="10245" max="10248" width="13.28515625" style="401" customWidth="1"/>
    <col min="10249" max="10249" width="20.140625" style="401" customWidth="1"/>
    <col min="10250" max="10250" width="23.5703125" style="401" bestFit="1" customWidth="1"/>
    <col min="10251" max="10251" width="10.140625" style="401" bestFit="1" customWidth="1"/>
    <col min="10252" max="10496" width="9.140625" style="401"/>
    <col min="10497" max="10497" width="5" style="401" customWidth="1"/>
    <col min="10498" max="10498" width="18" style="401" customWidth="1"/>
    <col min="10499" max="10499" width="33" style="401" customWidth="1"/>
    <col min="10500" max="10500" width="14" style="401" customWidth="1"/>
    <col min="10501" max="10504" width="13.28515625" style="401" customWidth="1"/>
    <col min="10505" max="10505" width="20.140625" style="401" customWidth="1"/>
    <col min="10506" max="10506" width="23.5703125" style="401" bestFit="1" customWidth="1"/>
    <col min="10507" max="10507" width="10.140625" style="401" bestFit="1" customWidth="1"/>
    <col min="10508" max="10752" width="9.140625" style="401"/>
    <col min="10753" max="10753" width="5" style="401" customWidth="1"/>
    <col min="10754" max="10754" width="18" style="401" customWidth="1"/>
    <col min="10755" max="10755" width="33" style="401" customWidth="1"/>
    <col min="10756" max="10756" width="14" style="401" customWidth="1"/>
    <col min="10757" max="10760" width="13.28515625" style="401" customWidth="1"/>
    <col min="10761" max="10761" width="20.140625" style="401" customWidth="1"/>
    <col min="10762" max="10762" width="23.5703125" style="401" bestFit="1" customWidth="1"/>
    <col min="10763" max="10763" width="10.140625" style="401" bestFit="1" customWidth="1"/>
    <col min="10764" max="11008" width="9.140625" style="401"/>
    <col min="11009" max="11009" width="5" style="401" customWidth="1"/>
    <col min="11010" max="11010" width="18" style="401" customWidth="1"/>
    <col min="11011" max="11011" width="33" style="401" customWidth="1"/>
    <col min="11012" max="11012" width="14" style="401" customWidth="1"/>
    <col min="11013" max="11016" width="13.28515625" style="401" customWidth="1"/>
    <col min="11017" max="11017" width="20.140625" style="401" customWidth="1"/>
    <col min="11018" max="11018" width="23.5703125" style="401" bestFit="1" customWidth="1"/>
    <col min="11019" max="11019" width="10.140625" style="401" bestFit="1" customWidth="1"/>
    <col min="11020" max="11264" width="9.140625" style="401"/>
    <col min="11265" max="11265" width="5" style="401" customWidth="1"/>
    <col min="11266" max="11266" width="18" style="401" customWidth="1"/>
    <col min="11267" max="11267" width="33" style="401" customWidth="1"/>
    <col min="11268" max="11268" width="14" style="401" customWidth="1"/>
    <col min="11269" max="11272" width="13.28515625" style="401" customWidth="1"/>
    <col min="11273" max="11273" width="20.140625" style="401" customWidth="1"/>
    <col min="11274" max="11274" width="23.5703125" style="401" bestFit="1" customWidth="1"/>
    <col min="11275" max="11275" width="10.140625" style="401" bestFit="1" customWidth="1"/>
    <col min="11276" max="11520" width="9.140625" style="401"/>
    <col min="11521" max="11521" width="5" style="401" customWidth="1"/>
    <col min="11522" max="11522" width="18" style="401" customWidth="1"/>
    <col min="11523" max="11523" width="33" style="401" customWidth="1"/>
    <col min="11524" max="11524" width="14" style="401" customWidth="1"/>
    <col min="11525" max="11528" width="13.28515625" style="401" customWidth="1"/>
    <col min="11529" max="11529" width="20.140625" style="401" customWidth="1"/>
    <col min="11530" max="11530" width="23.5703125" style="401" bestFit="1" customWidth="1"/>
    <col min="11531" max="11531" width="10.140625" style="401" bestFit="1" customWidth="1"/>
    <col min="11532" max="11776" width="9.140625" style="401"/>
    <col min="11777" max="11777" width="5" style="401" customWidth="1"/>
    <col min="11778" max="11778" width="18" style="401" customWidth="1"/>
    <col min="11779" max="11779" width="33" style="401" customWidth="1"/>
    <col min="11780" max="11780" width="14" style="401" customWidth="1"/>
    <col min="11781" max="11784" width="13.28515625" style="401" customWidth="1"/>
    <col min="11785" max="11785" width="20.140625" style="401" customWidth="1"/>
    <col min="11786" max="11786" width="23.5703125" style="401" bestFit="1" customWidth="1"/>
    <col min="11787" max="11787" width="10.140625" style="401" bestFit="1" customWidth="1"/>
    <col min="11788" max="12032" width="9.140625" style="401"/>
    <col min="12033" max="12033" width="5" style="401" customWidth="1"/>
    <col min="12034" max="12034" width="18" style="401" customWidth="1"/>
    <col min="12035" max="12035" width="33" style="401" customWidth="1"/>
    <col min="12036" max="12036" width="14" style="401" customWidth="1"/>
    <col min="12037" max="12040" width="13.28515625" style="401" customWidth="1"/>
    <col min="12041" max="12041" width="20.140625" style="401" customWidth="1"/>
    <col min="12042" max="12042" width="23.5703125" style="401" bestFit="1" customWidth="1"/>
    <col min="12043" max="12043" width="10.140625" style="401" bestFit="1" customWidth="1"/>
    <col min="12044" max="12288" width="9.140625" style="401"/>
    <col min="12289" max="12289" width="5" style="401" customWidth="1"/>
    <col min="12290" max="12290" width="18" style="401" customWidth="1"/>
    <col min="12291" max="12291" width="33" style="401" customWidth="1"/>
    <col min="12292" max="12292" width="14" style="401" customWidth="1"/>
    <col min="12293" max="12296" width="13.28515625" style="401" customWidth="1"/>
    <col min="12297" max="12297" width="20.140625" style="401" customWidth="1"/>
    <col min="12298" max="12298" width="23.5703125" style="401" bestFit="1" customWidth="1"/>
    <col min="12299" max="12299" width="10.140625" style="401" bestFit="1" customWidth="1"/>
    <col min="12300" max="12544" width="9.140625" style="401"/>
    <col min="12545" max="12545" width="5" style="401" customWidth="1"/>
    <col min="12546" max="12546" width="18" style="401" customWidth="1"/>
    <col min="12547" max="12547" width="33" style="401" customWidth="1"/>
    <col min="12548" max="12548" width="14" style="401" customWidth="1"/>
    <col min="12549" max="12552" width="13.28515625" style="401" customWidth="1"/>
    <col min="12553" max="12553" width="20.140625" style="401" customWidth="1"/>
    <col min="12554" max="12554" width="23.5703125" style="401" bestFit="1" customWidth="1"/>
    <col min="12555" max="12555" width="10.140625" style="401" bestFit="1" customWidth="1"/>
    <col min="12556" max="12800" width="9.140625" style="401"/>
    <col min="12801" max="12801" width="5" style="401" customWidth="1"/>
    <col min="12802" max="12802" width="18" style="401" customWidth="1"/>
    <col min="12803" max="12803" width="33" style="401" customWidth="1"/>
    <col min="12804" max="12804" width="14" style="401" customWidth="1"/>
    <col min="12805" max="12808" width="13.28515625" style="401" customWidth="1"/>
    <col min="12809" max="12809" width="20.140625" style="401" customWidth="1"/>
    <col min="12810" max="12810" width="23.5703125" style="401" bestFit="1" customWidth="1"/>
    <col min="12811" max="12811" width="10.140625" style="401" bestFit="1" customWidth="1"/>
    <col min="12812" max="13056" width="9.140625" style="401"/>
    <col min="13057" max="13057" width="5" style="401" customWidth="1"/>
    <col min="13058" max="13058" width="18" style="401" customWidth="1"/>
    <col min="13059" max="13059" width="33" style="401" customWidth="1"/>
    <col min="13060" max="13060" width="14" style="401" customWidth="1"/>
    <col min="13061" max="13064" width="13.28515625" style="401" customWidth="1"/>
    <col min="13065" max="13065" width="20.140625" style="401" customWidth="1"/>
    <col min="13066" max="13066" width="23.5703125" style="401" bestFit="1" customWidth="1"/>
    <col min="13067" max="13067" width="10.140625" style="401" bestFit="1" customWidth="1"/>
    <col min="13068" max="13312" width="9.140625" style="401"/>
    <col min="13313" max="13313" width="5" style="401" customWidth="1"/>
    <col min="13314" max="13314" width="18" style="401" customWidth="1"/>
    <col min="13315" max="13315" width="33" style="401" customWidth="1"/>
    <col min="13316" max="13316" width="14" style="401" customWidth="1"/>
    <col min="13317" max="13320" width="13.28515625" style="401" customWidth="1"/>
    <col min="13321" max="13321" width="20.140625" style="401" customWidth="1"/>
    <col min="13322" max="13322" width="23.5703125" style="401" bestFit="1" customWidth="1"/>
    <col min="13323" max="13323" width="10.140625" style="401" bestFit="1" customWidth="1"/>
    <col min="13324" max="13568" width="9.140625" style="401"/>
    <col min="13569" max="13569" width="5" style="401" customWidth="1"/>
    <col min="13570" max="13570" width="18" style="401" customWidth="1"/>
    <col min="13571" max="13571" width="33" style="401" customWidth="1"/>
    <col min="13572" max="13572" width="14" style="401" customWidth="1"/>
    <col min="13573" max="13576" width="13.28515625" style="401" customWidth="1"/>
    <col min="13577" max="13577" width="20.140625" style="401" customWidth="1"/>
    <col min="13578" max="13578" width="23.5703125" style="401" bestFit="1" customWidth="1"/>
    <col min="13579" max="13579" width="10.140625" style="401" bestFit="1" customWidth="1"/>
    <col min="13580" max="13824" width="9.140625" style="401"/>
    <col min="13825" max="13825" width="5" style="401" customWidth="1"/>
    <col min="13826" max="13826" width="18" style="401" customWidth="1"/>
    <col min="13827" max="13827" width="33" style="401" customWidth="1"/>
    <col min="13828" max="13828" width="14" style="401" customWidth="1"/>
    <col min="13829" max="13832" width="13.28515625" style="401" customWidth="1"/>
    <col min="13833" max="13833" width="20.140625" style="401" customWidth="1"/>
    <col min="13834" max="13834" width="23.5703125" style="401" bestFit="1" customWidth="1"/>
    <col min="13835" max="13835" width="10.140625" style="401" bestFit="1" customWidth="1"/>
    <col min="13836" max="14080" width="9.140625" style="401"/>
    <col min="14081" max="14081" width="5" style="401" customWidth="1"/>
    <col min="14082" max="14082" width="18" style="401" customWidth="1"/>
    <col min="14083" max="14083" width="33" style="401" customWidth="1"/>
    <col min="14084" max="14084" width="14" style="401" customWidth="1"/>
    <col min="14085" max="14088" width="13.28515625" style="401" customWidth="1"/>
    <col min="14089" max="14089" width="20.140625" style="401" customWidth="1"/>
    <col min="14090" max="14090" width="23.5703125" style="401" bestFit="1" customWidth="1"/>
    <col min="14091" max="14091" width="10.140625" style="401" bestFit="1" customWidth="1"/>
    <col min="14092" max="14336" width="9.140625" style="401"/>
    <col min="14337" max="14337" width="5" style="401" customWidth="1"/>
    <col min="14338" max="14338" width="18" style="401" customWidth="1"/>
    <col min="14339" max="14339" width="33" style="401" customWidth="1"/>
    <col min="14340" max="14340" width="14" style="401" customWidth="1"/>
    <col min="14341" max="14344" width="13.28515625" style="401" customWidth="1"/>
    <col min="14345" max="14345" width="20.140625" style="401" customWidth="1"/>
    <col min="14346" max="14346" width="23.5703125" style="401" bestFit="1" customWidth="1"/>
    <col min="14347" max="14347" width="10.140625" style="401" bestFit="1" customWidth="1"/>
    <col min="14348" max="14592" width="9.140625" style="401"/>
    <col min="14593" max="14593" width="5" style="401" customWidth="1"/>
    <col min="14594" max="14594" width="18" style="401" customWidth="1"/>
    <col min="14595" max="14595" width="33" style="401" customWidth="1"/>
    <col min="14596" max="14596" width="14" style="401" customWidth="1"/>
    <col min="14597" max="14600" width="13.28515625" style="401" customWidth="1"/>
    <col min="14601" max="14601" width="20.140625" style="401" customWidth="1"/>
    <col min="14602" max="14602" width="23.5703125" style="401" bestFit="1" customWidth="1"/>
    <col min="14603" max="14603" width="10.140625" style="401" bestFit="1" customWidth="1"/>
    <col min="14604" max="14848" width="9.140625" style="401"/>
    <col min="14849" max="14849" width="5" style="401" customWidth="1"/>
    <col min="14850" max="14850" width="18" style="401" customWidth="1"/>
    <col min="14851" max="14851" width="33" style="401" customWidth="1"/>
    <col min="14852" max="14852" width="14" style="401" customWidth="1"/>
    <col min="14853" max="14856" width="13.28515625" style="401" customWidth="1"/>
    <col min="14857" max="14857" width="20.140625" style="401" customWidth="1"/>
    <col min="14858" max="14858" width="23.5703125" style="401" bestFit="1" customWidth="1"/>
    <col min="14859" max="14859" width="10.140625" style="401" bestFit="1" customWidth="1"/>
    <col min="14860" max="15104" width="9.140625" style="401"/>
    <col min="15105" max="15105" width="5" style="401" customWidth="1"/>
    <col min="15106" max="15106" width="18" style="401" customWidth="1"/>
    <col min="15107" max="15107" width="33" style="401" customWidth="1"/>
    <col min="15108" max="15108" width="14" style="401" customWidth="1"/>
    <col min="15109" max="15112" width="13.28515625" style="401" customWidth="1"/>
    <col min="15113" max="15113" width="20.140625" style="401" customWidth="1"/>
    <col min="15114" max="15114" width="23.5703125" style="401" bestFit="1" customWidth="1"/>
    <col min="15115" max="15115" width="10.140625" style="401" bestFit="1" customWidth="1"/>
    <col min="15116" max="15360" width="9.140625" style="401"/>
    <col min="15361" max="15361" width="5" style="401" customWidth="1"/>
    <col min="15362" max="15362" width="18" style="401" customWidth="1"/>
    <col min="15363" max="15363" width="33" style="401" customWidth="1"/>
    <col min="15364" max="15364" width="14" style="401" customWidth="1"/>
    <col min="15365" max="15368" width="13.28515625" style="401" customWidth="1"/>
    <col min="15369" max="15369" width="20.140625" style="401" customWidth="1"/>
    <col min="15370" max="15370" width="23.5703125" style="401" bestFit="1" customWidth="1"/>
    <col min="15371" max="15371" width="10.140625" style="401" bestFit="1" customWidth="1"/>
    <col min="15372" max="15616" width="9.140625" style="401"/>
    <col min="15617" max="15617" width="5" style="401" customWidth="1"/>
    <col min="15618" max="15618" width="18" style="401" customWidth="1"/>
    <col min="15619" max="15619" width="33" style="401" customWidth="1"/>
    <col min="15620" max="15620" width="14" style="401" customWidth="1"/>
    <col min="15621" max="15624" width="13.28515625" style="401" customWidth="1"/>
    <col min="15625" max="15625" width="20.140625" style="401" customWidth="1"/>
    <col min="15626" max="15626" width="23.5703125" style="401" bestFit="1" customWidth="1"/>
    <col min="15627" max="15627" width="10.140625" style="401" bestFit="1" customWidth="1"/>
    <col min="15628" max="15872" width="9.140625" style="401"/>
    <col min="15873" max="15873" width="5" style="401" customWidth="1"/>
    <col min="15874" max="15874" width="18" style="401" customWidth="1"/>
    <col min="15875" max="15875" width="33" style="401" customWidth="1"/>
    <col min="15876" max="15876" width="14" style="401" customWidth="1"/>
    <col min="15877" max="15880" width="13.28515625" style="401" customWidth="1"/>
    <col min="15881" max="15881" width="20.140625" style="401" customWidth="1"/>
    <col min="15882" max="15882" width="23.5703125" style="401" bestFit="1" customWidth="1"/>
    <col min="15883" max="15883" width="10.140625" style="401" bestFit="1" customWidth="1"/>
    <col min="15884" max="16128" width="9.140625" style="401"/>
    <col min="16129" max="16129" width="5" style="401" customWidth="1"/>
    <col min="16130" max="16130" width="18" style="401" customWidth="1"/>
    <col min="16131" max="16131" width="33" style="401" customWidth="1"/>
    <col min="16132" max="16132" width="14" style="401" customWidth="1"/>
    <col min="16133" max="16136" width="13.28515625" style="401" customWidth="1"/>
    <col min="16137" max="16137" width="20.140625" style="401" customWidth="1"/>
    <col min="16138" max="16138" width="23.5703125" style="401" bestFit="1" customWidth="1"/>
    <col min="16139" max="16139" width="10.140625" style="401" bestFit="1" customWidth="1"/>
    <col min="16140" max="16384" width="9.140625" style="401"/>
  </cols>
  <sheetData>
    <row r="1" spans="1:11" s="102" customFormat="1" ht="16.5" hidden="1" customHeight="1" x14ac:dyDescent="0.3">
      <c r="C1" s="395"/>
      <c r="D1" s="396"/>
      <c r="E1" s="396"/>
      <c r="F1" s="396"/>
      <c r="I1" s="169" t="s">
        <v>348</v>
      </c>
      <c r="J1" s="138"/>
      <c r="K1" s="138"/>
    </row>
    <row r="2" spans="1:11" s="102" customFormat="1" ht="18.75" hidden="1" customHeight="1" x14ac:dyDescent="0.3">
      <c r="C2" s="395"/>
      <c r="D2" s="396"/>
      <c r="E2" s="396"/>
      <c r="F2" s="396"/>
      <c r="I2" s="397"/>
      <c r="J2" s="138"/>
      <c r="K2" s="138"/>
    </row>
    <row r="3" spans="1:11" s="102" customFormat="1" ht="18.75" hidden="1" customHeight="1" x14ac:dyDescent="0.3">
      <c r="C3" s="395"/>
      <c r="D3" s="396"/>
      <c r="E3" s="396"/>
      <c r="F3" s="396"/>
      <c r="I3" s="397"/>
      <c r="J3" s="138"/>
      <c r="K3" s="138"/>
    </row>
    <row r="4" spans="1:11" s="102" customFormat="1" ht="18.75" hidden="1" customHeight="1" x14ac:dyDescent="0.3">
      <c r="C4" s="395"/>
      <c r="D4" s="396"/>
      <c r="E4" s="396"/>
      <c r="F4" s="396"/>
      <c r="I4" s="397"/>
      <c r="J4" s="138"/>
      <c r="K4" s="138"/>
    </row>
    <row r="5" spans="1:11" s="102" customFormat="1" ht="18.75" hidden="1" customHeight="1" x14ac:dyDescent="0.3">
      <c r="C5" s="395"/>
      <c r="D5" s="396"/>
      <c r="E5" s="396"/>
      <c r="F5" s="396"/>
      <c r="I5" s="397"/>
      <c r="J5" s="138"/>
      <c r="K5" s="138"/>
    </row>
    <row r="6" spans="1:11" s="102" customFormat="1" ht="18.75" hidden="1" customHeight="1" x14ac:dyDescent="0.3">
      <c r="C6" s="395"/>
      <c r="D6" s="396"/>
      <c r="E6" s="396"/>
      <c r="F6" s="396"/>
      <c r="J6" s="138"/>
      <c r="K6" s="138"/>
    </row>
    <row r="7" spans="1:11" ht="28.5" customHeight="1" x14ac:dyDescent="0.25">
      <c r="A7" s="398"/>
      <c r="B7" s="398"/>
      <c r="C7" s="399"/>
      <c r="D7" s="399"/>
      <c r="E7" s="399"/>
      <c r="F7" s="399"/>
      <c r="G7" s="399"/>
      <c r="H7" s="399"/>
      <c r="I7" s="400" t="s">
        <v>511</v>
      </c>
    </row>
    <row r="8" spans="1:11" ht="28.5" customHeight="1" x14ac:dyDescent="0.25">
      <c r="A8" s="1178" t="s">
        <v>610</v>
      </c>
      <c r="B8" s="1178"/>
      <c r="C8" s="1178"/>
      <c r="D8" s="1178"/>
      <c r="E8" s="1178"/>
      <c r="F8" s="1178"/>
      <c r="G8" s="1178"/>
      <c r="H8" s="1178"/>
      <c r="I8" s="1178"/>
    </row>
    <row r="9" spans="1:11" s="402" customFormat="1" ht="27" customHeight="1" x14ac:dyDescent="0.3">
      <c r="A9" s="1179" t="s">
        <v>693</v>
      </c>
      <c r="B9" s="1179"/>
      <c r="C9" s="1179"/>
      <c r="D9" s="1179"/>
      <c r="E9" s="1179"/>
      <c r="F9" s="1179"/>
      <c r="G9" s="1179"/>
      <c r="H9" s="1179"/>
      <c r="I9" s="1179"/>
      <c r="J9" s="410"/>
      <c r="K9" s="410"/>
    </row>
    <row r="10" spans="1:11" ht="19.5" customHeight="1" x14ac:dyDescent="0.3">
      <c r="A10" s="411" t="s">
        <v>349</v>
      </c>
      <c r="B10" s="210"/>
      <c r="C10" s="210"/>
      <c r="D10" s="210"/>
      <c r="E10" s="210"/>
      <c r="F10" s="210"/>
      <c r="G10" s="210"/>
      <c r="H10" s="210"/>
      <c r="I10" s="210"/>
    </row>
    <row r="11" spans="1:11" s="102" customFormat="1" ht="38.25" customHeight="1" x14ac:dyDescent="0.3">
      <c r="A11" s="1190" t="s">
        <v>683</v>
      </c>
      <c r="B11" s="1190"/>
      <c r="C11" s="1254"/>
      <c r="D11" s="1254"/>
      <c r="E11" s="1190"/>
      <c r="F11" s="1190"/>
      <c r="G11" s="1190"/>
      <c r="H11" s="1190"/>
      <c r="I11" s="1190"/>
      <c r="J11" s="138"/>
      <c r="K11" s="138"/>
    </row>
    <row r="12" spans="1:11" s="102" customFormat="1" ht="17.25" customHeight="1" x14ac:dyDescent="0.3">
      <c r="A12" s="412" t="s">
        <v>350</v>
      </c>
      <c r="B12" s="412"/>
      <c r="C12" s="412"/>
      <c r="D12" s="412"/>
      <c r="E12" s="412"/>
      <c r="F12" s="412"/>
      <c r="G12" s="412"/>
      <c r="H12" s="412"/>
      <c r="I12" s="412"/>
      <c r="J12" s="138"/>
      <c r="K12" s="138"/>
    </row>
    <row r="13" spans="1:11" s="102" customFormat="1" ht="17.25" customHeight="1" x14ac:dyDescent="0.3">
      <c r="A13" s="412"/>
      <c r="B13" s="228"/>
      <c r="C13" s="412"/>
      <c r="D13" s="412"/>
      <c r="E13" s="413"/>
      <c r="F13" s="413"/>
      <c r="G13" s="413"/>
      <c r="H13" s="413"/>
      <c r="I13" s="412"/>
      <c r="J13" s="138"/>
      <c r="K13" s="138"/>
    </row>
    <row r="14" spans="1:11" ht="41.25" customHeight="1" x14ac:dyDescent="0.25">
      <c r="A14" s="1180" t="s">
        <v>351</v>
      </c>
      <c r="B14" s="1180" t="s">
        <v>352</v>
      </c>
      <c r="C14" s="1180" t="s">
        <v>353</v>
      </c>
      <c r="D14" s="1180" t="s">
        <v>354</v>
      </c>
      <c r="E14" s="1183" t="s">
        <v>355</v>
      </c>
      <c r="F14" s="1184"/>
      <c r="G14" s="1184"/>
      <c r="H14" s="1185"/>
      <c r="I14" s="1186" t="s">
        <v>356</v>
      </c>
    </row>
    <row r="15" spans="1:11" ht="18.75" x14ac:dyDescent="0.25">
      <c r="A15" s="1181"/>
      <c r="B15" s="1181"/>
      <c r="C15" s="1181"/>
      <c r="D15" s="1181"/>
      <c r="E15" s="1188" t="s">
        <v>357</v>
      </c>
      <c r="F15" s="1183" t="s">
        <v>358</v>
      </c>
      <c r="G15" s="1184"/>
      <c r="H15" s="1185"/>
      <c r="I15" s="1187"/>
    </row>
    <row r="16" spans="1:11" ht="43.5" customHeight="1" x14ac:dyDescent="0.25">
      <c r="A16" s="1181"/>
      <c r="B16" s="1182"/>
      <c r="C16" s="1181"/>
      <c r="D16" s="1181"/>
      <c r="E16" s="1189"/>
      <c r="F16" s="403" t="s">
        <v>359</v>
      </c>
      <c r="G16" s="403" t="s">
        <v>360</v>
      </c>
      <c r="H16" s="403" t="s">
        <v>361</v>
      </c>
      <c r="I16" s="1187"/>
    </row>
    <row r="17" spans="1:12" s="408" customFormat="1" ht="40.5" customHeight="1" x14ac:dyDescent="0.25">
      <c r="A17" s="618">
        <v>1</v>
      </c>
      <c r="B17" s="618">
        <v>2</v>
      </c>
      <c r="C17" s="618">
        <v>3</v>
      </c>
      <c r="D17" s="618">
        <v>4</v>
      </c>
      <c r="E17" s="619" t="s">
        <v>362</v>
      </c>
      <c r="F17" s="618">
        <v>6</v>
      </c>
      <c r="G17" s="618">
        <v>7</v>
      </c>
      <c r="H17" s="618">
        <v>8</v>
      </c>
      <c r="I17" s="620" t="s">
        <v>363</v>
      </c>
      <c r="J17" s="407"/>
      <c r="K17" s="407"/>
    </row>
    <row r="18" spans="1:12" ht="24.75" customHeight="1" x14ac:dyDescent="0.25">
      <c r="A18" s="621">
        <v>1</v>
      </c>
      <c r="B18" s="1255" t="s">
        <v>701</v>
      </c>
      <c r="C18" s="690" t="s">
        <v>717</v>
      </c>
      <c r="D18" s="690">
        <v>0.5</v>
      </c>
      <c r="E18" s="690">
        <f>F18+G18+H18</f>
        <v>12130</v>
      </c>
      <c r="F18" s="690">
        <v>8925</v>
      </c>
      <c r="G18" s="690">
        <f>12130-F18</f>
        <v>3205</v>
      </c>
      <c r="H18" s="690"/>
      <c r="I18" s="624">
        <f>E18*D18*12</f>
        <v>72780</v>
      </c>
      <c r="L18" s="101"/>
    </row>
    <row r="19" spans="1:12" ht="27" customHeight="1" x14ac:dyDescent="0.25">
      <c r="A19" s="621">
        <v>2</v>
      </c>
      <c r="B19" s="1256"/>
      <c r="C19" s="625"/>
      <c r="D19" s="625"/>
      <c r="E19" s="625"/>
      <c r="F19" s="625"/>
      <c r="G19" s="625"/>
      <c r="H19" s="626"/>
      <c r="I19" s="627">
        <f>I18</f>
        <v>72780</v>
      </c>
      <c r="L19" s="101"/>
    </row>
    <row r="20" spans="1:12" ht="31.5" x14ac:dyDescent="0.25">
      <c r="A20" s="621">
        <v>3</v>
      </c>
      <c r="B20" s="1255" t="s">
        <v>702</v>
      </c>
      <c r="C20" s="628" t="s">
        <v>700</v>
      </c>
      <c r="D20" s="622">
        <v>1</v>
      </c>
      <c r="E20" s="623">
        <f t="shared" ref="E20:E21" si="0">F20+G20+H20</f>
        <v>32300</v>
      </c>
      <c r="F20" s="622">
        <v>9295</v>
      </c>
      <c r="G20" s="622"/>
      <c r="H20" s="622">
        <f>32300-F20</f>
        <v>23005</v>
      </c>
      <c r="I20" s="624">
        <f t="shared" ref="I20:I21" si="1">E20*D20*12</f>
        <v>387600</v>
      </c>
      <c r="L20" s="101"/>
    </row>
    <row r="21" spans="1:12" ht="31.5" x14ac:dyDescent="0.25">
      <c r="A21" s="621">
        <v>4</v>
      </c>
      <c r="B21" s="1257"/>
      <c r="C21" s="628" t="s">
        <v>700</v>
      </c>
      <c r="D21" s="622">
        <v>1</v>
      </c>
      <c r="E21" s="623">
        <f t="shared" si="0"/>
        <v>17801.349999999999</v>
      </c>
      <c r="F21" s="622">
        <v>9295</v>
      </c>
      <c r="G21" s="622">
        <f>12130-F21</f>
        <v>2835</v>
      </c>
      <c r="H21" s="622">
        <v>5671.35</v>
      </c>
      <c r="I21" s="624">
        <f t="shared" si="1"/>
        <v>213616.19999999998</v>
      </c>
      <c r="L21" s="101"/>
    </row>
    <row r="22" spans="1:12" x14ac:dyDescent="0.25">
      <c r="A22" s="621">
        <v>5</v>
      </c>
      <c r="B22" s="1256"/>
      <c r="C22" s="629"/>
      <c r="D22" s="629"/>
      <c r="E22" s="629"/>
      <c r="F22" s="629"/>
      <c r="G22" s="629"/>
      <c r="H22" s="630"/>
      <c r="I22" s="627">
        <f>I20+I21</f>
        <v>601216.19999999995</v>
      </c>
      <c r="L22" s="101"/>
    </row>
    <row r="23" spans="1:12" hidden="1" x14ac:dyDescent="0.25">
      <c r="A23" s="621">
        <v>6</v>
      </c>
      <c r="B23" s="631"/>
      <c r="C23" s="632"/>
      <c r="D23" s="622"/>
      <c r="E23" s="623"/>
      <c r="F23" s="622"/>
      <c r="G23" s="622"/>
      <c r="H23" s="622"/>
      <c r="I23" s="624"/>
      <c r="L23" s="101"/>
    </row>
    <row r="24" spans="1:12" hidden="1" x14ac:dyDescent="0.25">
      <c r="A24" s="621">
        <v>7</v>
      </c>
      <c r="B24" s="631"/>
      <c r="C24" s="632"/>
      <c r="D24" s="622"/>
      <c r="E24" s="623"/>
      <c r="F24" s="622"/>
      <c r="G24" s="622"/>
      <c r="H24" s="622"/>
      <c r="I24" s="624"/>
      <c r="L24" s="101"/>
    </row>
    <row r="25" spans="1:12" hidden="1" x14ac:dyDescent="0.25">
      <c r="A25" s="621">
        <v>8</v>
      </c>
      <c r="B25" s="631"/>
      <c r="C25" s="632"/>
      <c r="D25" s="622"/>
      <c r="E25" s="623"/>
      <c r="F25" s="622"/>
      <c r="G25" s="622"/>
      <c r="H25" s="622"/>
      <c r="I25" s="624"/>
      <c r="L25" s="101"/>
    </row>
    <row r="26" spans="1:12" hidden="1" x14ac:dyDescent="0.25">
      <c r="A26" s="621">
        <v>9</v>
      </c>
      <c r="B26" s="631"/>
      <c r="C26" s="632"/>
      <c r="D26" s="622"/>
      <c r="E26" s="623"/>
      <c r="F26" s="633"/>
      <c r="G26" s="622"/>
      <c r="H26" s="622"/>
      <c r="I26" s="624"/>
      <c r="L26" s="101"/>
    </row>
    <row r="27" spans="1:12" x14ac:dyDescent="0.25">
      <c r="A27" s="1243" t="s">
        <v>364</v>
      </c>
      <c r="B27" s="1243"/>
      <c r="C27" s="1243"/>
      <c r="D27" s="634">
        <f>SUM(D18:D26)</f>
        <v>2.5</v>
      </c>
      <c r="E27" s="634">
        <f>SUM(E18:E26)</f>
        <v>62231.35</v>
      </c>
      <c r="F27" s="634" t="s">
        <v>365</v>
      </c>
      <c r="G27" s="634">
        <f>SUM(G18:G26)</f>
        <v>6040</v>
      </c>
      <c r="H27" s="634">
        <f>SUM(H18:H26)</f>
        <v>28676.35</v>
      </c>
      <c r="I27" s="634">
        <f>I22+I19</f>
        <v>673996.2</v>
      </c>
    </row>
    <row r="28" spans="1:12" x14ac:dyDescent="0.25">
      <c r="I28" s="409"/>
    </row>
    <row r="29" spans="1:12" s="84" customFormat="1" ht="23.25" customHeight="1" x14ac:dyDescent="0.25">
      <c r="A29" s="97" t="s">
        <v>541</v>
      </c>
      <c r="E29" s="378"/>
      <c r="F29" s="378"/>
      <c r="H29" s="1144" t="s">
        <v>694</v>
      </c>
      <c r="I29" s="1144"/>
    </row>
    <row r="30" spans="1:12" s="390" customFormat="1" ht="12" x14ac:dyDescent="0.25">
      <c r="E30" s="1151" t="s">
        <v>171</v>
      </c>
      <c r="F30" s="1151"/>
      <c r="H30" s="1151" t="s">
        <v>172</v>
      </c>
      <c r="I30" s="1151"/>
    </row>
    <row r="31" spans="1:12" s="84" customFormat="1" ht="18.75" x14ac:dyDescent="0.25"/>
    <row r="32" spans="1:12" s="84" customFormat="1" ht="23.25" customHeight="1" x14ac:dyDescent="0.25">
      <c r="A32" s="97" t="s">
        <v>173</v>
      </c>
      <c r="E32" s="378"/>
      <c r="F32" s="378"/>
      <c r="H32" s="1144" t="s">
        <v>742</v>
      </c>
      <c r="I32" s="1144"/>
    </row>
    <row r="33" spans="5:9" s="390" customFormat="1" ht="12" x14ac:dyDescent="0.25">
      <c r="E33" s="1151" t="s">
        <v>171</v>
      </c>
      <c r="F33" s="1151"/>
      <c r="H33" s="1151" t="s">
        <v>172</v>
      </c>
      <c r="I33" s="1151"/>
    </row>
    <row r="43" spans="5:9" hidden="1" x14ac:dyDescent="0.25"/>
    <row r="44" spans="5:9" hidden="1" x14ac:dyDescent="0.25"/>
    <row r="45" spans="5:9" hidden="1" x14ac:dyDescent="0.25"/>
    <row r="46" spans="5:9" hidden="1" x14ac:dyDescent="0.25"/>
    <row r="47" spans="5:9" hidden="1" x14ac:dyDescent="0.25"/>
    <row r="48" spans="5:9" hidden="1" x14ac:dyDescent="0.25"/>
    <row r="49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5" hidden="1" x14ac:dyDescent="0.25"/>
    <row r="66" hidden="1" x14ac:dyDescent="0.25"/>
    <row r="67" hidden="1" x14ac:dyDescent="0.25"/>
  </sheetData>
  <protectedRanges>
    <protectedRange sqref="C20:C26" name="Диапазон2_1_1_1"/>
  </protectedRanges>
  <mergeCells count="20">
    <mergeCell ref="E30:F30"/>
    <mergeCell ref="H30:I30"/>
    <mergeCell ref="H32:I32"/>
    <mergeCell ref="A11:I11"/>
    <mergeCell ref="E33:F33"/>
    <mergeCell ref="H33:I33"/>
    <mergeCell ref="A27:C27"/>
    <mergeCell ref="H29:I29"/>
    <mergeCell ref="B18:B19"/>
    <mergeCell ref="B20:B22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19685039370078741" right="0.19685039370078741" top="0.70866141732283472" bottom="0.19685039370078741" header="0.62992125984251968" footer="0.35433070866141736"/>
  <pageSetup paperSize="9" scale="60" fitToHeight="2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87"/>
  <sheetViews>
    <sheetView view="pageBreakPreview" zoomScale="80" zoomScaleSheetLayoutView="80" workbookViewId="0">
      <selection activeCell="N27" sqref="N27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372" t="s">
        <v>513</v>
      </c>
    </row>
    <row r="2" spans="1:11" x14ac:dyDescent="0.3">
      <c r="D2" s="106"/>
    </row>
    <row r="3" spans="1:11" ht="55.9" customHeight="1" x14ac:dyDescent="0.3">
      <c r="A3" s="1191" t="s">
        <v>611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11">
        <v>1</v>
      </c>
      <c r="B10" s="111">
        <v>2</v>
      </c>
      <c r="C10" s="661">
        <v>3</v>
      </c>
      <c r="D10" s="661">
        <v>4</v>
      </c>
      <c r="E10" s="112" t="s">
        <v>370</v>
      </c>
      <c r="F10" s="113" t="s">
        <v>371</v>
      </c>
      <c r="G10" s="113" t="s">
        <v>372</v>
      </c>
      <c r="H10" s="114"/>
    </row>
    <row r="11" spans="1:11" x14ac:dyDescent="0.3">
      <c r="A11" s="115">
        <v>1</v>
      </c>
      <c r="B11" s="636"/>
      <c r="C11" s="683">
        <v>1</v>
      </c>
      <c r="D11" s="683">
        <v>0</v>
      </c>
      <c r="E11" s="646">
        <v>0</v>
      </c>
      <c r="F11" s="216"/>
      <c r="G11" s="435">
        <f>E11-F11</f>
        <v>0</v>
      </c>
    </row>
    <row r="12" spans="1:11" x14ac:dyDescent="0.3">
      <c r="A12" s="117"/>
      <c r="B12" s="119" t="s">
        <v>364</v>
      </c>
      <c r="C12" s="662" t="s">
        <v>374</v>
      </c>
      <c r="D12" s="662" t="s">
        <v>374</v>
      </c>
      <c r="E12" s="425">
        <v>0</v>
      </c>
      <c r="F12" s="435">
        <f>SUM(F11:F11)</f>
        <v>0</v>
      </c>
      <c r="G12" s="435">
        <f>SUM(G11:G11)</f>
        <v>0</v>
      </c>
    </row>
    <row r="13" spans="1:11" x14ac:dyDescent="0.3">
      <c r="B13" s="228"/>
    </row>
    <row r="14" spans="1:11" s="84" customFormat="1" ht="23.25" customHeight="1" x14ac:dyDescent="0.25">
      <c r="A14" s="1001" t="s">
        <v>541</v>
      </c>
      <c r="C14" s="378"/>
      <c r="E14" s="1000" t="s">
        <v>694</v>
      </c>
      <c r="F14" s="379"/>
      <c r="I14" s="415"/>
    </row>
    <row r="15" spans="1:11" s="389" customFormat="1" ht="12.75" x14ac:dyDescent="0.25">
      <c r="C15" s="391" t="s">
        <v>171</v>
      </c>
      <c r="E15" s="391" t="s">
        <v>172</v>
      </c>
      <c r="F15" s="393"/>
      <c r="I15" s="393"/>
    </row>
    <row r="16" spans="1:11" s="82" customFormat="1" ht="15.75" x14ac:dyDescent="0.25">
      <c r="F16" s="392"/>
      <c r="I16" s="392"/>
    </row>
    <row r="17" spans="1:9" s="84" customFormat="1" ht="23.25" customHeight="1" x14ac:dyDescent="0.25">
      <c r="A17" s="97" t="s">
        <v>173</v>
      </c>
      <c r="C17" s="378"/>
      <c r="E17" s="1002" t="s">
        <v>810</v>
      </c>
      <c r="F17" s="379"/>
      <c r="I17" s="415"/>
    </row>
    <row r="18" spans="1:9" s="389" customFormat="1" x14ac:dyDescent="0.3">
      <c r="C18" s="102"/>
      <c r="D18" s="102"/>
      <c r="E18" s="102"/>
      <c r="F18" s="104"/>
      <c r="G18" s="104"/>
      <c r="H18" s="105"/>
      <c r="I18" s="39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87"/>
  <sheetViews>
    <sheetView view="pageBreakPreview" zoomScale="80" zoomScaleNormal="75" zoomScaleSheetLayoutView="80" workbookViewId="0">
      <selection activeCell="Q15" sqref="Q15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372" t="s">
        <v>513</v>
      </c>
    </row>
    <row r="2" spans="1:11" x14ac:dyDescent="0.3">
      <c r="D2" s="106"/>
    </row>
    <row r="3" spans="1:11" ht="55.9" customHeight="1" x14ac:dyDescent="0.3">
      <c r="A3" s="1191" t="s">
        <v>612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11">
        <v>1</v>
      </c>
      <c r="B10" s="111">
        <v>2</v>
      </c>
      <c r="C10" s="661">
        <v>3</v>
      </c>
      <c r="D10" s="661">
        <v>4</v>
      </c>
      <c r="E10" s="112" t="s">
        <v>370</v>
      </c>
      <c r="F10" s="113" t="s">
        <v>371</v>
      </c>
      <c r="G10" s="113" t="s">
        <v>372</v>
      </c>
      <c r="H10" s="114"/>
    </row>
    <row r="11" spans="1:11" x14ac:dyDescent="0.3">
      <c r="A11" s="115">
        <v>1</v>
      </c>
      <c r="B11" s="636"/>
      <c r="C11" s="683">
        <v>1</v>
      </c>
      <c r="D11" s="683">
        <v>2275.33</v>
      </c>
      <c r="E11" s="646">
        <f>C11*D11*12</f>
        <v>27303.96</v>
      </c>
      <c r="F11" s="216"/>
      <c r="G11" s="435">
        <f>E11-F11</f>
        <v>27303.96</v>
      </c>
    </row>
    <row r="12" spans="1:11" x14ac:dyDescent="0.3">
      <c r="A12" s="117"/>
      <c r="B12" s="119" t="s">
        <v>364</v>
      </c>
      <c r="C12" s="662" t="s">
        <v>374</v>
      </c>
      <c r="D12" s="662" t="s">
        <v>374</v>
      </c>
      <c r="E12" s="425">
        <f>SUM(E11:E11)</f>
        <v>27303.96</v>
      </c>
      <c r="F12" s="435">
        <f>SUM(F11:F11)</f>
        <v>0</v>
      </c>
      <c r="G12" s="435">
        <f>SUM(G11:G11)</f>
        <v>27303.96</v>
      </c>
    </row>
    <row r="13" spans="1:11" x14ac:dyDescent="0.3">
      <c r="B13" s="201"/>
    </row>
    <row r="14" spans="1:11" s="84" customFormat="1" ht="23.25" customHeight="1" x14ac:dyDescent="0.25">
      <c r="A14" s="97" t="s">
        <v>541</v>
      </c>
      <c r="C14" s="378"/>
      <c r="E14" s="604" t="s">
        <v>694</v>
      </c>
      <c r="F14" s="379"/>
      <c r="I14" s="415"/>
    </row>
    <row r="15" spans="1:11" s="389" customFormat="1" ht="12.75" x14ac:dyDescent="0.25">
      <c r="C15" s="391" t="s">
        <v>171</v>
      </c>
      <c r="E15" s="391" t="s">
        <v>172</v>
      </c>
      <c r="F15" s="393"/>
      <c r="I15" s="393"/>
    </row>
    <row r="16" spans="1:11" s="82" customFormat="1" ht="15.75" x14ac:dyDescent="0.25">
      <c r="F16" s="392"/>
      <c r="I16" s="392"/>
    </row>
    <row r="17" spans="1:9" s="84" customFormat="1" ht="23.25" customHeight="1" x14ac:dyDescent="0.25">
      <c r="A17" s="97" t="s">
        <v>173</v>
      </c>
      <c r="C17" s="378"/>
      <c r="E17" s="714" t="s">
        <v>742</v>
      </c>
      <c r="F17" s="379"/>
      <c r="I17" s="415"/>
    </row>
    <row r="18" spans="1:9" s="389" customFormat="1" x14ac:dyDescent="0.3">
      <c r="C18" s="102"/>
      <c r="D18" s="102"/>
      <c r="E18" s="102"/>
      <c r="F18" s="104"/>
      <c r="G18" s="104"/>
      <c r="H18" s="105"/>
      <c r="I18" s="39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87"/>
  <sheetViews>
    <sheetView view="pageBreakPreview" zoomScale="80" zoomScaleNormal="75" zoomScaleSheetLayoutView="80" workbookViewId="0">
      <selection activeCell="Q15" sqref="Q15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372" t="s">
        <v>513</v>
      </c>
    </row>
    <row r="2" spans="1:11" x14ac:dyDescent="0.3">
      <c r="D2" s="106"/>
    </row>
    <row r="3" spans="1:11" ht="55.9" customHeight="1" x14ac:dyDescent="0.3">
      <c r="A3" s="1191" t="s">
        <v>613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11">
        <v>1</v>
      </c>
      <c r="B10" s="111">
        <v>2</v>
      </c>
      <c r="C10" s="661">
        <v>3</v>
      </c>
      <c r="D10" s="661">
        <v>4</v>
      </c>
      <c r="E10" s="112" t="s">
        <v>370</v>
      </c>
      <c r="F10" s="113" t="s">
        <v>371</v>
      </c>
      <c r="G10" s="113" t="s">
        <v>372</v>
      </c>
      <c r="H10" s="114"/>
    </row>
    <row r="11" spans="1:11" x14ac:dyDescent="0.3">
      <c r="A11" s="115">
        <v>1</v>
      </c>
      <c r="B11" s="636"/>
      <c r="C11" s="683">
        <v>1</v>
      </c>
      <c r="D11" s="683">
        <v>2275.33</v>
      </c>
      <c r="E11" s="646">
        <f>C11*D11*12</f>
        <v>27303.96</v>
      </c>
      <c r="F11" s="216"/>
      <c r="G11" s="435">
        <f>E11-F11</f>
        <v>27303.96</v>
      </c>
    </row>
    <row r="12" spans="1:11" x14ac:dyDescent="0.3">
      <c r="A12" s="117"/>
      <c r="B12" s="119" t="s">
        <v>364</v>
      </c>
      <c r="C12" s="662" t="s">
        <v>374</v>
      </c>
      <c r="D12" s="662" t="s">
        <v>374</v>
      </c>
      <c r="E12" s="425">
        <f>SUM(E11:E11)</f>
        <v>27303.96</v>
      </c>
      <c r="F12" s="435">
        <f>SUM(F11:F11)</f>
        <v>0</v>
      </c>
      <c r="G12" s="435">
        <f>SUM(G11:G11)</f>
        <v>27303.96</v>
      </c>
    </row>
    <row r="13" spans="1:11" x14ac:dyDescent="0.3">
      <c r="B13" s="190"/>
    </row>
    <row r="14" spans="1:11" s="84" customFormat="1" ht="23.25" customHeight="1" x14ac:dyDescent="0.25">
      <c r="A14" s="97" t="s">
        <v>541</v>
      </c>
      <c r="C14" s="378"/>
      <c r="E14" s="604" t="s">
        <v>694</v>
      </c>
      <c r="F14" s="379"/>
      <c r="I14" s="415"/>
    </row>
    <row r="15" spans="1:11" s="389" customFormat="1" ht="12.75" x14ac:dyDescent="0.25">
      <c r="C15" s="391" t="s">
        <v>171</v>
      </c>
      <c r="E15" s="391" t="s">
        <v>172</v>
      </c>
      <c r="F15" s="393"/>
      <c r="I15" s="393"/>
    </row>
    <row r="16" spans="1:11" s="82" customFormat="1" ht="15.75" x14ac:dyDescent="0.25">
      <c r="F16" s="392"/>
      <c r="I16" s="392"/>
    </row>
    <row r="17" spans="1:9" s="84" customFormat="1" ht="23.25" customHeight="1" x14ac:dyDescent="0.25">
      <c r="A17" s="97" t="s">
        <v>173</v>
      </c>
      <c r="C17" s="378"/>
      <c r="E17" s="714" t="s">
        <v>742</v>
      </c>
      <c r="F17" s="379"/>
      <c r="I17" s="415"/>
    </row>
    <row r="18" spans="1:9" s="389" customFormat="1" x14ac:dyDescent="0.3">
      <c r="C18" s="102"/>
      <c r="D18" s="102"/>
      <c r="E18" s="102"/>
      <c r="F18" s="104"/>
      <c r="G18" s="104"/>
      <c r="H18" s="105"/>
      <c r="I18" s="393"/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88"/>
  <sheetViews>
    <sheetView view="pageBreakPreview" zoomScale="80" zoomScaleNormal="75" zoomScaleSheetLayoutView="80" workbookViewId="0">
      <selection activeCell="I26" sqref="I26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400" t="s">
        <v>512</v>
      </c>
    </row>
    <row r="2" spans="1:11" x14ac:dyDescent="0.3">
      <c r="D2" s="106"/>
    </row>
    <row r="3" spans="1:11" ht="55.9" customHeight="1" x14ac:dyDescent="0.3">
      <c r="A3" s="1191" t="s">
        <v>614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1179" t="s">
        <v>693</v>
      </c>
      <c r="B4" s="1179"/>
      <c r="C4" s="1179"/>
      <c r="D4" s="1179"/>
      <c r="E4" s="1179"/>
      <c r="F4" s="1192"/>
      <c r="G4" s="1192"/>
      <c r="H4" s="1192"/>
      <c r="I4" s="1192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20">
        <v>1</v>
      </c>
      <c r="B10" s="120">
        <v>2</v>
      </c>
      <c r="C10" s="109">
        <v>3</v>
      </c>
      <c r="D10" s="109">
        <v>4</v>
      </c>
      <c r="E10" s="414" t="s">
        <v>370</v>
      </c>
      <c r="F10" s="113" t="s">
        <v>371</v>
      </c>
      <c r="G10" s="113" t="s">
        <v>372</v>
      </c>
      <c r="H10" s="105"/>
      <c r="I10" s="102"/>
    </row>
    <row r="11" spans="1:11" ht="56.25" x14ac:dyDescent="0.3">
      <c r="A11" s="115">
        <v>1</v>
      </c>
      <c r="B11" s="636" t="s">
        <v>373</v>
      </c>
      <c r="C11" s="683"/>
      <c r="D11" s="683"/>
      <c r="E11" s="646">
        <f>C11*D11*12</f>
        <v>0</v>
      </c>
      <c r="F11" s="105"/>
      <c r="G11" s="113">
        <f>E11-F11</f>
        <v>0</v>
      </c>
    </row>
    <row r="12" spans="1:11" x14ac:dyDescent="0.3">
      <c r="A12" s="117"/>
      <c r="B12" s="119" t="s">
        <v>364</v>
      </c>
      <c r="C12" s="662" t="s">
        <v>374</v>
      </c>
      <c r="D12" s="662" t="s">
        <v>374</v>
      </c>
      <c r="E12" s="425">
        <f>SUM(E11:E11)</f>
        <v>0</v>
      </c>
      <c r="F12" s="113">
        <f>SUM(F11:F11)</f>
        <v>0</v>
      </c>
      <c r="G12" s="113">
        <f>SUM(G11:G11)</f>
        <v>0</v>
      </c>
    </row>
    <row r="13" spans="1:11" x14ac:dyDescent="0.3">
      <c r="B13" s="225"/>
    </row>
    <row r="15" spans="1:11" s="84" customFormat="1" ht="23.25" customHeight="1" x14ac:dyDescent="0.25">
      <c r="A15" s="97" t="s">
        <v>541</v>
      </c>
      <c r="C15" s="378"/>
      <c r="E15" s="604" t="s">
        <v>694</v>
      </c>
      <c r="F15" s="379"/>
      <c r="I15" s="415"/>
    </row>
    <row r="16" spans="1:11" s="389" customFormat="1" ht="12.75" x14ac:dyDescent="0.25">
      <c r="C16" s="391" t="s">
        <v>171</v>
      </c>
      <c r="E16" s="391" t="s">
        <v>172</v>
      </c>
      <c r="F16" s="393"/>
      <c r="I16" s="393"/>
    </row>
    <row r="17" spans="1:9" s="82" customFormat="1" ht="15.75" x14ac:dyDescent="0.25">
      <c r="F17" s="392"/>
      <c r="I17" s="392"/>
    </row>
    <row r="18" spans="1:9" s="84" customFormat="1" ht="23.25" customHeight="1" x14ac:dyDescent="0.25">
      <c r="A18" s="97" t="s">
        <v>173</v>
      </c>
      <c r="C18" s="391" t="s">
        <v>171</v>
      </c>
      <c r="D18" s="389"/>
      <c r="E18" s="391" t="s">
        <v>172</v>
      </c>
      <c r="F18" s="393"/>
      <c r="G18" s="389"/>
      <c r="H18" s="389"/>
      <c r="I18" s="415"/>
    </row>
    <row r="19" spans="1:9" s="389" customFormat="1" ht="12.75" x14ac:dyDescent="0.25">
      <c r="C19" s="391" t="s">
        <v>171</v>
      </c>
      <c r="E19" s="391" t="s">
        <v>172</v>
      </c>
      <c r="F19" s="393"/>
      <c r="I19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88"/>
  <sheetViews>
    <sheetView view="pageBreakPreview" zoomScale="80" zoomScaleNormal="75" zoomScaleSheetLayoutView="80" workbookViewId="0">
      <selection activeCell="I26" sqref="I26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400" t="s">
        <v>512</v>
      </c>
    </row>
    <row r="2" spans="1:11" x14ac:dyDescent="0.3">
      <c r="D2" s="106"/>
    </row>
    <row r="3" spans="1:11" ht="55.9" customHeight="1" x14ac:dyDescent="0.3">
      <c r="A3" s="1191" t="s">
        <v>615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1179" t="s">
        <v>693</v>
      </c>
      <c r="B4" s="1179"/>
      <c r="C4" s="1179"/>
      <c r="D4" s="1179"/>
      <c r="E4" s="1179"/>
      <c r="F4" s="1192"/>
      <c r="G4" s="1192"/>
      <c r="H4" s="1192"/>
      <c r="I4" s="1192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20">
        <v>1</v>
      </c>
      <c r="B10" s="120">
        <v>2</v>
      </c>
      <c r="C10" s="109">
        <v>3</v>
      </c>
      <c r="D10" s="109">
        <v>4</v>
      </c>
      <c r="E10" s="414" t="s">
        <v>370</v>
      </c>
      <c r="F10" s="113" t="s">
        <v>371</v>
      </c>
      <c r="G10" s="113" t="s">
        <v>372</v>
      </c>
      <c r="H10" s="105"/>
      <c r="I10" s="102"/>
    </row>
    <row r="11" spans="1:11" ht="56.25" x14ac:dyDescent="0.3">
      <c r="A11" s="115">
        <v>1</v>
      </c>
      <c r="B11" s="636" t="s">
        <v>373</v>
      </c>
      <c r="C11" s="683"/>
      <c r="D11" s="683"/>
      <c r="E11" s="646">
        <f>C11*D11*12</f>
        <v>0</v>
      </c>
      <c r="F11" s="105"/>
      <c r="G11" s="113">
        <f>E11-F11</f>
        <v>0</v>
      </c>
    </row>
    <row r="12" spans="1:11" x14ac:dyDescent="0.3">
      <c r="A12" s="117"/>
      <c r="B12" s="119" t="s">
        <v>364</v>
      </c>
      <c r="C12" s="662" t="s">
        <v>374</v>
      </c>
      <c r="D12" s="662" t="s">
        <v>374</v>
      </c>
      <c r="E12" s="425">
        <f>SUM(E11:E11)</f>
        <v>0</v>
      </c>
      <c r="F12" s="113">
        <f>SUM(F11:F11)</f>
        <v>0</v>
      </c>
      <c r="G12" s="113">
        <f>SUM(G11:G11)</f>
        <v>0</v>
      </c>
    </row>
    <row r="13" spans="1:11" x14ac:dyDescent="0.3">
      <c r="B13" s="116"/>
    </row>
    <row r="15" spans="1:11" s="84" customFormat="1" ht="23.25" customHeight="1" x14ac:dyDescent="0.25">
      <c r="A15" s="97" t="s">
        <v>541</v>
      </c>
      <c r="C15" s="378"/>
      <c r="E15" s="604" t="s">
        <v>694</v>
      </c>
      <c r="F15" s="379"/>
      <c r="I15" s="415"/>
    </row>
    <row r="16" spans="1:11" s="389" customFormat="1" ht="12.75" x14ac:dyDescent="0.25">
      <c r="C16" s="391" t="s">
        <v>171</v>
      </c>
      <c r="E16" s="391" t="s">
        <v>172</v>
      </c>
      <c r="F16" s="393"/>
      <c r="I16" s="393"/>
    </row>
    <row r="17" spans="1:9" s="82" customFormat="1" ht="15.75" x14ac:dyDescent="0.25">
      <c r="F17" s="392"/>
      <c r="I17" s="392"/>
    </row>
    <row r="18" spans="1:9" s="84" customFormat="1" ht="23.25" customHeight="1" x14ac:dyDescent="0.25">
      <c r="A18" s="97" t="s">
        <v>173</v>
      </c>
      <c r="C18" s="391" t="s">
        <v>171</v>
      </c>
      <c r="D18" s="389"/>
      <c r="E18" s="391" t="s">
        <v>172</v>
      </c>
      <c r="F18" s="393"/>
      <c r="G18" s="389"/>
      <c r="H18" s="389"/>
      <c r="I18" s="415"/>
    </row>
    <row r="19" spans="1:9" s="389" customFormat="1" ht="12.75" x14ac:dyDescent="0.25">
      <c r="C19" s="391" t="s">
        <v>171</v>
      </c>
      <c r="E19" s="391" t="s">
        <v>172</v>
      </c>
      <c r="F19" s="393"/>
      <c r="I19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88"/>
  <sheetViews>
    <sheetView view="pageBreakPreview" zoomScale="80" zoomScaleNormal="75" zoomScaleSheetLayoutView="80" workbookViewId="0">
      <selection activeCell="I26" sqref="I26"/>
    </sheetView>
  </sheetViews>
  <sheetFormatPr defaultColWidth="8.85546875" defaultRowHeight="18.75" x14ac:dyDescent="0.3"/>
  <cols>
    <col min="1" max="1" width="5.7109375" style="102" customWidth="1"/>
    <col min="2" max="2" width="46.42578125" style="102" customWidth="1"/>
    <col min="3" max="3" width="30.140625" style="102" customWidth="1"/>
    <col min="4" max="4" width="31.28515625" style="102" customWidth="1"/>
    <col min="5" max="5" width="25.7109375" style="102" customWidth="1"/>
    <col min="6" max="7" width="17.140625" style="104" customWidth="1"/>
    <col min="8" max="8" width="15" style="105" customWidth="1"/>
    <col min="9" max="9" width="8.85546875" style="102"/>
    <col min="10" max="10" width="8.85546875" style="102" customWidth="1"/>
    <col min="11" max="256" width="8.85546875" style="102"/>
    <col min="257" max="257" width="5.7109375" style="102" customWidth="1"/>
    <col min="258" max="258" width="46.42578125" style="102" customWidth="1"/>
    <col min="259" max="259" width="30.140625" style="102" customWidth="1"/>
    <col min="260" max="260" width="31.28515625" style="102" customWidth="1"/>
    <col min="261" max="261" width="25.7109375" style="102" customWidth="1"/>
    <col min="262" max="263" width="17.140625" style="102" customWidth="1"/>
    <col min="264" max="264" width="15" style="102" customWidth="1"/>
    <col min="265" max="265" width="8.85546875" style="102"/>
    <col min="266" max="266" width="8.85546875" style="102" customWidth="1"/>
    <col min="267" max="512" width="8.85546875" style="102"/>
    <col min="513" max="513" width="5.7109375" style="102" customWidth="1"/>
    <col min="514" max="514" width="46.42578125" style="102" customWidth="1"/>
    <col min="515" max="515" width="30.140625" style="102" customWidth="1"/>
    <col min="516" max="516" width="31.28515625" style="102" customWidth="1"/>
    <col min="517" max="517" width="25.7109375" style="102" customWidth="1"/>
    <col min="518" max="519" width="17.140625" style="102" customWidth="1"/>
    <col min="520" max="520" width="15" style="102" customWidth="1"/>
    <col min="521" max="521" width="8.85546875" style="102"/>
    <col min="522" max="522" width="8.85546875" style="102" customWidth="1"/>
    <col min="523" max="768" width="8.85546875" style="102"/>
    <col min="769" max="769" width="5.7109375" style="102" customWidth="1"/>
    <col min="770" max="770" width="46.42578125" style="102" customWidth="1"/>
    <col min="771" max="771" width="30.140625" style="102" customWidth="1"/>
    <col min="772" max="772" width="31.28515625" style="102" customWidth="1"/>
    <col min="773" max="773" width="25.7109375" style="102" customWidth="1"/>
    <col min="774" max="775" width="17.140625" style="102" customWidth="1"/>
    <col min="776" max="776" width="15" style="102" customWidth="1"/>
    <col min="777" max="777" width="8.85546875" style="102"/>
    <col min="778" max="778" width="8.85546875" style="102" customWidth="1"/>
    <col min="779" max="1024" width="8.85546875" style="102"/>
    <col min="1025" max="1025" width="5.7109375" style="102" customWidth="1"/>
    <col min="1026" max="1026" width="46.42578125" style="102" customWidth="1"/>
    <col min="1027" max="1027" width="30.140625" style="102" customWidth="1"/>
    <col min="1028" max="1028" width="31.28515625" style="102" customWidth="1"/>
    <col min="1029" max="1029" width="25.7109375" style="102" customWidth="1"/>
    <col min="1030" max="1031" width="17.140625" style="102" customWidth="1"/>
    <col min="1032" max="1032" width="15" style="102" customWidth="1"/>
    <col min="1033" max="1033" width="8.85546875" style="102"/>
    <col min="1034" max="1034" width="8.85546875" style="102" customWidth="1"/>
    <col min="1035" max="1280" width="8.85546875" style="102"/>
    <col min="1281" max="1281" width="5.7109375" style="102" customWidth="1"/>
    <col min="1282" max="1282" width="46.42578125" style="102" customWidth="1"/>
    <col min="1283" max="1283" width="30.140625" style="102" customWidth="1"/>
    <col min="1284" max="1284" width="31.28515625" style="102" customWidth="1"/>
    <col min="1285" max="1285" width="25.7109375" style="102" customWidth="1"/>
    <col min="1286" max="1287" width="17.140625" style="102" customWidth="1"/>
    <col min="1288" max="1288" width="15" style="102" customWidth="1"/>
    <col min="1289" max="1289" width="8.85546875" style="102"/>
    <col min="1290" max="1290" width="8.85546875" style="102" customWidth="1"/>
    <col min="1291" max="1536" width="8.85546875" style="102"/>
    <col min="1537" max="1537" width="5.7109375" style="102" customWidth="1"/>
    <col min="1538" max="1538" width="46.42578125" style="102" customWidth="1"/>
    <col min="1539" max="1539" width="30.140625" style="102" customWidth="1"/>
    <col min="1540" max="1540" width="31.28515625" style="102" customWidth="1"/>
    <col min="1541" max="1541" width="25.7109375" style="102" customWidth="1"/>
    <col min="1542" max="1543" width="17.140625" style="102" customWidth="1"/>
    <col min="1544" max="1544" width="15" style="102" customWidth="1"/>
    <col min="1545" max="1545" width="8.85546875" style="102"/>
    <col min="1546" max="1546" width="8.85546875" style="102" customWidth="1"/>
    <col min="1547" max="1792" width="8.85546875" style="102"/>
    <col min="1793" max="1793" width="5.7109375" style="102" customWidth="1"/>
    <col min="1794" max="1794" width="46.42578125" style="102" customWidth="1"/>
    <col min="1795" max="1795" width="30.140625" style="102" customWidth="1"/>
    <col min="1796" max="1796" width="31.28515625" style="102" customWidth="1"/>
    <col min="1797" max="1797" width="25.7109375" style="102" customWidth="1"/>
    <col min="1798" max="1799" width="17.140625" style="102" customWidth="1"/>
    <col min="1800" max="1800" width="15" style="102" customWidth="1"/>
    <col min="1801" max="1801" width="8.85546875" style="102"/>
    <col min="1802" max="1802" width="8.85546875" style="102" customWidth="1"/>
    <col min="1803" max="2048" width="8.85546875" style="102"/>
    <col min="2049" max="2049" width="5.7109375" style="102" customWidth="1"/>
    <col min="2050" max="2050" width="46.42578125" style="102" customWidth="1"/>
    <col min="2051" max="2051" width="30.140625" style="102" customWidth="1"/>
    <col min="2052" max="2052" width="31.28515625" style="102" customWidth="1"/>
    <col min="2053" max="2053" width="25.7109375" style="102" customWidth="1"/>
    <col min="2054" max="2055" width="17.140625" style="102" customWidth="1"/>
    <col min="2056" max="2056" width="15" style="102" customWidth="1"/>
    <col min="2057" max="2057" width="8.85546875" style="102"/>
    <col min="2058" max="2058" width="8.85546875" style="102" customWidth="1"/>
    <col min="2059" max="2304" width="8.85546875" style="102"/>
    <col min="2305" max="2305" width="5.7109375" style="102" customWidth="1"/>
    <col min="2306" max="2306" width="46.42578125" style="102" customWidth="1"/>
    <col min="2307" max="2307" width="30.140625" style="102" customWidth="1"/>
    <col min="2308" max="2308" width="31.28515625" style="102" customWidth="1"/>
    <col min="2309" max="2309" width="25.7109375" style="102" customWidth="1"/>
    <col min="2310" max="2311" width="17.140625" style="102" customWidth="1"/>
    <col min="2312" max="2312" width="15" style="102" customWidth="1"/>
    <col min="2313" max="2313" width="8.85546875" style="102"/>
    <col min="2314" max="2314" width="8.85546875" style="102" customWidth="1"/>
    <col min="2315" max="2560" width="8.85546875" style="102"/>
    <col min="2561" max="2561" width="5.7109375" style="102" customWidth="1"/>
    <col min="2562" max="2562" width="46.42578125" style="102" customWidth="1"/>
    <col min="2563" max="2563" width="30.140625" style="102" customWidth="1"/>
    <col min="2564" max="2564" width="31.28515625" style="102" customWidth="1"/>
    <col min="2565" max="2565" width="25.7109375" style="102" customWidth="1"/>
    <col min="2566" max="2567" width="17.140625" style="102" customWidth="1"/>
    <col min="2568" max="2568" width="15" style="102" customWidth="1"/>
    <col min="2569" max="2569" width="8.85546875" style="102"/>
    <col min="2570" max="2570" width="8.85546875" style="102" customWidth="1"/>
    <col min="2571" max="2816" width="8.85546875" style="102"/>
    <col min="2817" max="2817" width="5.7109375" style="102" customWidth="1"/>
    <col min="2818" max="2818" width="46.42578125" style="102" customWidth="1"/>
    <col min="2819" max="2819" width="30.140625" style="102" customWidth="1"/>
    <col min="2820" max="2820" width="31.28515625" style="102" customWidth="1"/>
    <col min="2821" max="2821" width="25.7109375" style="102" customWidth="1"/>
    <col min="2822" max="2823" width="17.140625" style="102" customWidth="1"/>
    <col min="2824" max="2824" width="15" style="102" customWidth="1"/>
    <col min="2825" max="2825" width="8.85546875" style="102"/>
    <col min="2826" max="2826" width="8.85546875" style="102" customWidth="1"/>
    <col min="2827" max="3072" width="8.85546875" style="102"/>
    <col min="3073" max="3073" width="5.7109375" style="102" customWidth="1"/>
    <col min="3074" max="3074" width="46.42578125" style="102" customWidth="1"/>
    <col min="3075" max="3075" width="30.140625" style="102" customWidth="1"/>
    <col min="3076" max="3076" width="31.28515625" style="102" customWidth="1"/>
    <col min="3077" max="3077" width="25.7109375" style="102" customWidth="1"/>
    <col min="3078" max="3079" width="17.140625" style="102" customWidth="1"/>
    <col min="3080" max="3080" width="15" style="102" customWidth="1"/>
    <col min="3081" max="3081" width="8.85546875" style="102"/>
    <col min="3082" max="3082" width="8.85546875" style="102" customWidth="1"/>
    <col min="3083" max="3328" width="8.85546875" style="102"/>
    <col min="3329" max="3329" width="5.7109375" style="102" customWidth="1"/>
    <col min="3330" max="3330" width="46.42578125" style="102" customWidth="1"/>
    <col min="3331" max="3331" width="30.140625" style="102" customWidth="1"/>
    <col min="3332" max="3332" width="31.28515625" style="102" customWidth="1"/>
    <col min="3333" max="3333" width="25.7109375" style="102" customWidth="1"/>
    <col min="3334" max="3335" width="17.140625" style="102" customWidth="1"/>
    <col min="3336" max="3336" width="15" style="102" customWidth="1"/>
    <col min="3337" max="3337" width="8.85546875" style="102"/>
    <col min="3338" max="3338" width="8.85546875" style="102" customWidth="1"/>
    <col min="3339" max="3584" width="8.85546875" style="102"/>
    <col min="3585" max="3585" width="5.7109375" style="102" customWidth="1"/>
    <col min="3586" max="3586" width="46.42578125" style="102" customWidth="1"/>
    <col min="3587" max="3587" width="30.140625" style="102" customWidth="1"/>
    <col min="3588" max="3588" width="31.28515625" style="102" customWidth="1"/>
    <col min="3589" max="3589" width="25.7109375" style="102" customWidth="1"/>
    <col min="3590" max="3591" width="17.140625" style="102" customWidth="1"/>
    <col min="3592" max="3592" width="15" style="102" customWidth="1"/>
    <col min="3593" max="3593" width="8.85546875" style="102"/>
    <col min="3594" max="3594" width="8.85546875" style="102" customWidth="1"/>
    <col min="3595" max="3840" width="8.85546875" style="102"/>
    <col min="3841" max="3841" width="5.7109375" style="102" customWidth="1"/>
    <col min="3842" max="3842" width="46.42578125" style="102" customWidth="1"/>
    <col min="3843" max="3843" width="30.140625" style="102" customWidth="1"/>
    <col min="3844" max="3844" width="31.28515625" style="102" customWidth="1"/>
    <col min="3845" max="3845" width="25.7109375" style="102" customWidth="1"/>
    <col min="3846" max="3847" width="17.140625" style="102" customWidth="1"/>
    <col min="3848" max="3848" width="15" style="102" customWidth="1"/>
    <col min="3849" max="3849" width="8.85546875" style="102"/>
    <col min="3850" max="3850" width="8.85546875" style="102" customWidth="1"/>
    <col min="3851" max="4096" width="8.85546875" style="102"/>
    <col min="4097" max="4097" width="5.7109375" style="102" customWidth="1"/>
    <col min="4098" max="4098" width="46.42578125" style="102" customWidth="1"/>
    <col min="4099" max="4099" width="30.140625" style="102" customWidth="1"/>
    <col min="4100" max="4100" width="31.28515625" style="102" customWidth="1"/>
    <col min="4101" max="4101" width="25.7109375" style="102" customWidth="1"/>
    <col min="4102" max="4103" width="17.140625" style="102" customWidth="1"/>
    <col min="4104" max="4104" width="15" style="102" customWidth="1"/>
    <col min="4105" max="4105" width="8.85546875" style="102"/>
    <col min="4106" max="4106" width="8.85546875" style="102" customWidth="1"/>
    <col min="4107" max="4352" width="8.85546875" style="102"/>
    <col min="4353" max="4353" width="5.7109375" style="102" customWidth="1"/>
    <col min="4354" max="4354" width="46.42578125" style="102" customWidth="1"/>
    <col min="4355" max="4355" width="30.140625" style="102" customWidth="1"/>
    <col min="4356" max="4356" width="31.28515625" style="102" customWidth="1"/>
    <col min="4357" max="4357" width="25.7109375" style="102" customWidth="1"/>
    <col min="4358" max="4359" width="17.140625" style="102" customWidth="1"/>
    <col min="4360" max="4360" width="15" style="102" customWidth="1"/>
    <col min="4361" max="4361" width="8.85546875" style="102"/>
    <col min="4362" max="4362" width="8.85546875" style="102" customWidth="1"/>
    <col min="4363" max="4608" width="8.85546875" style="102"/>
    <col min="4609" max="4609" width="5.7109375" style="102" customWidth="1"/>
    <col min="4610" max="4610" width="46.42578125" style="102" customWidth="1"/>
    <col min="4611" max="4611" width="30.140625" style="102" customWidth="1"/>
    <col min="4612" max="4612" width="31.28515625" style="102" customWidth="1"/>
    <col min="4613" max="4613" width="25.7109375" style="102" customWidth="1"/>
    <col min="4614" max="4615" width="17.140625" style="102" customWidth="1"/>
    <col min="4616" max="4616" width="15" style="102" customWidth="1"/>
    <col min="4617" max="4617" width="8.85546875" style="102"/>
    <col min="4618" max="4618" width="8.85546875" style="102" customWidth="1"/>
    <col min="4619" max="4864" width="8.85546875" style="102"/>
    <col min="4865" max="4865" width="5.7109375" style="102" customWidth="1"/>
    <col min="4866" max="4866" width="46.42578125" style="102" customWidth="1"/>
    <col min="4867" max="4867" width="30.140625" style="102" customWidth="1"/>
    <col min="4868" max="4868" width="31.28515625" style="102" customWidth="1"/>
    <col min="4869" max="4869" width="25.7109375" style="102" customWidth="1"/>
    <col min="4870" max="4871" width="17.140625" style="102" customWidth="1"/>
    <col min="4872" max="4872" width="15" style="102" customWidth="1"/>
    <col min="4873" max="4873" width="8.85546875" style="102"/>
    <col min="4874" max="4874" width="8.85546875" style="102" customWidth="1"/>
    <col min="4875" max="5120" width="8.85546875" style="102"/>
    <col min="5121" max="5121" width="5.7109375" style="102" customWidth="1"/>
    <col min="5122" max="5122" width="46.42578125" style="102" customWidth="1"/>
    <col min="5123" max="5123" width="30.140625" style="102" customWidth="1"/>
    <col min="5124" max="5124" width="31.28515625" style="102" customWidth="1"/>
    <col min="5125" max="5125" width="25.7109375" style="102" customWidth="1"/>
    <col min="5126" max="5127" width="17.140625" style="102" customWidth="1"/>
    <col min="5128" max="5128" width="15" style="102" customWidth="1"/>
    <col min="5129" max="5129" width="8.85546875" style="102"/>
    <col min="5130" max="5130" width="8.85546875" style="102" customWidth="1"/>
    <col min="5131" max="5376" width="8.85546875" style="102"/>
    <col min="5377" max="5377" width="5.7109375" style="102" customWidth="1"/>
    <col min="5378" max="5378" width="46.42578125" style="102" customWidth="1"/>
    <col min="5379" max="5379" width="30.140625" style="102" customWidth="1"/>
    <col min="5380" max="5380" width="31.28515625" style="102" customWidth="1"/>
    <col min="5381" max="5381" width="25.7109375" style="102" customWidth="1"/>
    <col min="5382" max="5383" width="17.140625" style="102" customWidth="1"/>
    <col min="5384" max="5384" width="15" style="102" customWidth="1"/>
    <col min="5385" max="5385" width="8.85546875" style="102"/>
    <col min="5386" max="5386" width="8.85546875" style="102" customWidth="1"/>
    <col min="5387" max="5632" width="8.85546875" style="102"/>
    <col min="5633" max="5633" width="5.7109375" style="102" customWidth="1"/>
    <col min="5634" max="5634" width="46.42578125" style="102" customWidth="1"/>
    <col min="5635" max="5635" width="30.140625" style="102" customWidth="1"/>
    <col min="5636" max="5636" width="31.28515625" style="102" customWidth="1"/>
    <col min="5637" max="5637" width="25.7109375" style="102" customWidth="1"/>
    <col min="5638" max="5639" width="17.140625" style="102" customWidth="1"/>
    <col min="5640" max="5640" width="15" style="102" customWidth="1"/>
    <col min="5641" max="5641" width="8.85546875" style="102"/>
    <col min="5642" max="5642" width="8.85546875" style="102" customWidth="1"/>
    <col min="5643" max="5888" width="8.85546875" style="102"/>
    <col min="5889" max="5889" width="5.7109375" style="102" customWidth="1"/>
    <col min="5890" max="5890" width="46.42578125" style="102" customWidth="1"/>
    <col min="5891" max="5891" width="30.140625" style="102" customWidth="1"/>
    <col min="5892" max="5892" width="31.28515625" style="102" customWidth="1"/>
    <col min="5893" max="5893" width="25.7109375" style="102" customWidth="1"/>
    <col min="5894" max="5895" width="17.140625" style="102" customWidth="1"/>
    <col min="5896" max="5896" width="15" style="102" customWidth="1"/>
    <col min="5897" max="5897" width="8.85546875" style="102"/>
    <col min="5898" max="5898" width="8.85546875" style="102" customWidth="1"/>
    <col min="5899" max="6144" width="8.85546875" style="102"/>
    <col min="6145" max="6145" width="5.7109375" style="102" customWidth="1"/>
    <col min="6146" max="6146" width="46.42578125" style="102" customWidth="1"/>
    <col min="6147" max="6147" width="30.140625" style="102" customWidth="1"/>
    <col min="6148" max="6148" width="31.28515625" style="102" customWidth="1"/>
    <col min="6149" max="6149" width="25.7109375" style="102" customWidth="1"/>
    <col min="6150" max="6151" width="17.140625" style="102" customWidth="1"/>
    <col min="6152" max="6152" width="15" style="102" customWidth="1"/>
    <col min="6153" max="6153" width="8.85546875" style="102"/>
    <col min="6154" max="6154" width="8.85546875" style="102" customWidth="1"/>
    <col min="6155" max="6400" width="8.85546875" style="102"/>
    <col min="6401" max="6401" width="5.7109375" style="102" customWidth="1"/>
    <col min="6402" max="6402" width="46.42578125" style="102" customWidth="1"/>
    <col min="6403" max="6403" width="30.140625" style="102" customWidth="1"/>
    <col min="6404" max="6404" width="31.28515625" style="102" customWidth="1"/>
    <col min="6405" max="6405" width="25.7109375" style="102" customWidth="1"/>
    <col min="6406" max="6407" width="17.140625" style="102" customWidth="1"/>
    <col min="6408" max="6408" width="15" style="102" customWidth="1"/>
    <col min="6409" max="6409" width="8.85546875" style="102"/>
    <col min="6410" max="6410" width="8.85546875" style="102" customWidth="1"/>
    <col min="6411" max="6656" width="8.85546875" style="102"/>
    <col min="6657" max="6657" width="5.7109375" style="102" customWidth="1"/>
    <col min="6658" max="6658" width="46.42578125" style="102" customWidth="1"/>
    <col min="6659" max="6659" width="30.140625" style="102" customWidth="1"/>
    <col min="6660" max="6660" width="31.28515625" style="102" customWidth="1"/>
    <col min="6661" max="6661" width="25.7109375" style="102" customWidth="1"/>
    <col min="6662" max="6663" width="17.140625" style="102" customWidth="1"/>
    <col min="6664" max="6664" width="15" style="102" customWidth="1"/>
    <col min="6665" max="6665" width="8.85546875" style="102"/>
    <col min="6666" max="6666" width="8.85546875" style="102" customWidth="1"/>
    <col min="6667" max="6912" width="8.85546875" style="102"/>
    <col min="6913" max="6913" width="5.7109375" style="102" customWidth="1"/>
    <col min="6914" max="6914" width="46.42578125" style="102" customWidth="1"/>
    <col min="6915" max="6915" width="30.140625" style="102" customWidth="1"/>
    <col min="6916" max="6916" width="31.28515625" style="102" customWidth="1"/>
    <col min="6917" max="6917" width="25.7109375" style="102" customWidth="1"/>
    <col min="6918" max="6919" width="17.140625" style="102" customWidth="1"/>
    <col min="6920" max="6920" width="15" style="102" customWidth="1"/>
    <col min="6921" max="6921" width="8.85546875" style="102"/>
    <col min="6922" max="6922" width="8.85546875" style="102" customWidth="1"/>
    <col min="6923" max="7168" width="8.85546875" style="102"/>
    <col min="7169" max="7169" width="5.7109375" style="102" customWidth="1"/>
    <col min="7170" max="7170" width="46.42578125" style="102" customWidth="1"/>
    <col min="7171" max="7171" width="30.140625" style="102" customWidth="1"/>
    <col min="7172" max="7172" width="31.28515625" style="102" customWidth="1"/>
    <col min="7173" max="7173" width="25.7109375" style="102" customWidth="1"/>
    <col min="7174" max="7175" width="17.140625" style="102" customWidth="1"/>
    <col min="7176" max="7176" width="15" style="102" customWidth="1"/>
    <col min="7177" max="7177" width="8.85546875" style="102"/>
    <col min="7178" max="7178" width="8.85546875" style="102" customWidth="1"/>
    <col min="7179" max="7424" width="8.85546875" style="102"/>
    <col min="7425" max="7425" width="5.7109375" style="102" customWidth="1"/>
    <col min="7426" max="7426" width="46.42578125" style="102" customWidth="1"/>
    <col min="7427" max="7427" width="30.140625" style="102" customWidth="1"/>
    <col min="7428" max="7428" width="31.28515625" style="102" customWidth="1"/>
    <col min="7429" max="7429" width="25.7109375" style="102" customWidth="1"/>
    <col min="7430" max="7431" width="17.140625" style="102" customWidth="1"/>
    <col min="7432" max="7432" width="15" style="102" customWidth="1"/>
    <col min="7433" max="7433" width="8.85546875" style="102"/>
    <col min="7434" max="7434" width="8.85546875" style="102" customWidth="1"/>
    <col min="7435" max="7680" width="8.85546875" style="102"/>
    <col min="7681" max="7681" width="5.7109375" style="102" customWidth="1"/>
    <col min="7682" max="7682" width="46.42578125" style="102" customWidth="1"/>
    <col min="7683" max="7683" width="30.140625" style="102" customWidth="1"/>
    <col min="7684" max="7684" width="31.28515625" style="102" customWidth="1"/>
    <col min="7685" max="7685" width="25.7109375" style="102" customWidth="1"/>
    <col min="7686" max="7687" width="17.140625" style="102" customWidth="1"/>
    <col min="7688" max="7688" width="15" style="102" customWidth="1"/>
    <col min="7689" max="7689" width="8.85546875" style="102"/>
    <col min="7690" max="7690" width="8.85546875" style="102" customWidth="1"/>
    <col min="7691" max="7936" width="8.85546875" style="102"/>
    <col min="7937" max="7937" width="5.7109375" style="102" customWidth="1"/>
    <col min="7938" max="7938" width="46.42578125" style="102" customWidth="1"/>
    <col min="7939" max="7939" width="30.140625" style="102" customWidth="1"/>
    <col min="7940" max="7940" width="31.28515625" style="102" customWidth="1"/>
    <col min="7941" max="7941" width="25.7109375" style="102" customWidth="1"/>
    <col min="7942" max="7943" width="17.140625" style="102" customWidth="1"/>
    <col min="7944" max="7944" width="15" style="102" customWidth="1"/>
    <col min="7945" max="7945" width="8.85546875" style="102"/>
    <col min="7946" max="7946" width="8.85546875" style="102" customWidth="1"/>
    <col min="7947" max="8192" width="8.85546875" style="102"/>
    <col min="8193" max="8193" width="5.7109375" style="102" customWidth="1"/>
    <col min="8194" max="8194" width="46.42578125" style="102" customWidth="1"/>
    <col min="8195" max="8195" width="30.140625" style="102" customWidth="1"/>
    <col min="8196" max="8196" width="31.28515625" style="102" customWidth="1"/>
    <col min="8197" max="8197" width="25.7109375" style="102" customWidth="1"/>
    <col min="8198" max="8199" width="17.140625" style="102" customWidth="1"/>
    <col min="8200" max="8200" width="15" style="102" customWidth="1"/>
    <col min="8201" max="8201" width="8.85546875" style="102"/>
    <col min="8202" max="8202" width="8.85546875" style="102" customWidth="1"/>
    <col min="8203" max="8448" width="8.85546875" style="102"/>
    <col min="8449" max="8449" width="5.7109375" style="102" customWidth="1"/>
    <col min="8450" max="8450" width="46.42578125" style="102" customWidth="1"/>
    <col min="8451" max="8451" width="30.140625" style="102" customWidth="1"/>
    <col min="8452" max="8452" width="31.28515625" style="102" customWidth="1"/>
    <col min="8453" max="8453" width="25.7109375" style="102" customWidth="1"/>
    <col min="8454" max="8455" width="17.140625" style="102" customWidth="1"/>
    <col min="8456" max="8456" width="15" style="102" customWidth="1"/>
    <col min="8457" max="8457" width="8.85546875" style="102"/>
    <col min="8458" max="8458" width="8.85546875" style="102" customWidth="1"/>
    <col min="8459" max="8704" width="8.85546875" style="102"/>
    <col min="8705" max="8705" width="5.7109375" style="102" customWidth="1"/>
    <col min="8706" max="8706" width="46.42578125" style="102" customWidth="1"/>
    <col min="8707" max="8707" width="30.140625" style="102" customWidth="1"/>
    <col min="8708" max="8708" width="31.28515625" style="102" customWidth="1"/>
    <col min="8709" max="8709" width="25.7109375" style="102" customWidth="1"/>
    <col min="8710" max="8711" width="17.140625" style="102" customWidth="1"/>
    <col min="8712" max="8712" width="15" style="102" customWidth="1"/>
    <col min="8713" max="8713" width="8.85546875" style="102"/>
    <col min="8714" max="8714" width="8.85546875" style="102" customWidth="1"/>
    <col min="8715" max="8960" width="8.85546875" style="102"/>
    <col min="8961" max="8961" width="5.7109375" style="102" customWidth="1"/>
    <col min="8962" max="8962" width="46.42578125" style="102" customWidth="1"/>
    <col min="8963" max="8963" width="30.140625" style="102" customWidth="1"/>
    <col min="8964" max="8964" width="31.28515625" style="102" customWidth="1"/>
    <col min="8965" max="8965" width="25.7109375" style="102" customWidth="1"/>
    <col min="8966" max="8967" width="17.140625" style="102" customWidth="1"/>
    <col min="8968" max="8968" width="15" style="102" customWidth="1"/>
    <col min="8969" max="8969" width="8.85546875" style="102"/>
    <col min="8970" max="8970" width="8.85546875" style="102" customWidth="1"/>
    <col min="8971" max="9216" width="8.85546875" style="102"/>
    <col min="9217" max="9217" width="5.7109375" style="102" customWidth="1"/>
    <col min="9218" max="9218" width="46.42578125" style="102" customWidth="1"/>
    <col min="9219" max="9219" width="30.140625" style="102" customWidth="1"/>
    <col min="9220" max="9220" width="31.28515625" style="102" customWidth="1"/>
    <col min="9221" max="9221" width="25.7109375" style="102" customWidth="1"/>
    <col min="9222" max="9223" width="17.140625" style="102" customWidth="1"/>
    <col min="9224" max="9224" width="15" style="102" customWidth="1"/>
    <col min="9225" max="9225" width="8.85546875" style="102"/>
    <col min="9226" max="9226" width="8.85546875" style="102" customWidth="1"/>
    <col min="9227" max="9472" width="8.85546875" style="102"/>
    <col min="9473" max="9473" width="5.7109375" style="102" customWidth="1"/>
    <col min="9474" max="9474" width="46.42578125" style="102" customWidth="1"/>
    <col min="9475" max="9475" width="30.140625" style="102" customWidth="1"/>
    <col min="9476" max="9476" width="31.28515625" style="102" customWidth="1"/>
    <col min="9477" max="9477" width="25.7109375" style="102" customWidth="1"/>
    <col min="9478" max="9479" width="17.140625" style="102" customWidth="1"/>
    <col min="9480" max="9480" width="15" style="102" customWidth="1"/>
    <col min="9481" max="9481" width="8.85546875" style="102"/>
    <col min="9482" max="9482" width="8.85546875" style="102" customWidth="1"/>
    <col min="9483" max="9728" width="8.85546875" style="102"/>
    <col min="9729" max="9729" width="5.7109375" style="102" customWidth="1"/>
    <col min="9730" max="9730" width="46.42578125" style="102" customWidth="1"/>
    <col min="9731" max="9731" width="30.140625" style="102" customWidth="1"/>
    <col min="9732" max="9732" width="31.28515625" style="102" customWidth="1"/>
    <col min="9733" max="9733" width="25.7109375" style="102" customWidth="1"/>
    <col min="9734" max="9735" width="17.140625" style="102" customWidth="1"/>
    <col min="9736" max="9736" width="15" style="102" customWidth="1"/>
    <col min="9737" max="9737" width="8.85546875" style="102"/>
    <col min="9738" max="9738" width="8.85546875" style="102" customWidth="1"/>
    <col min="9739" max="9984" width="8.85546875" style="102"/>
    <col min="9985" max="9985" width="5.7109375" style="102" customWidth="1"/>
    <col min="9986" max="9986" width="46.42578125" style="102" customWidth="1"/>
    <col min="9987" max="9987" width="30.140625" style="102" customWidth="1"/>
    <col min="9988" max="9988" width="31.28515625" style="102" customWidth="1"/>
    <col min="9989" max="9989" width="25.7109375" style="102" customWidth="1"/>
    <col min="9990" max="9991" width="17.140625" style="102" customWidth="1"/>
    <col min="9992" max="9992" width="15" style="102" customWidth="1"/>
    <col min="9993" max="9993" width="8.85546875" style="102"/>
    <col min="9994" max="9994" width="8.85546875" style="102" customWidth="1"/>
    <col min="9995" max="10240" width="8.85546875" style="102"/>
    <col min="10241" max="10241" width="5.7109375" style="102" customWidth="1"/>
    <col min="10242" max="10242" width="46.42578125" style="102" customWidth="1"/>
    <col min="10243" max="10243" width="30.140625" style="102" customWidth="1"/>
    <col min="10244" max="10244" width="31.28515625" style="102" customWidth="1"/>
    <col min="10245" max="10245" width="25.7109375" style="102" customWidth="1"/>
    <col min="10246" max="10247" width="17.140625" style="102" customWidth="1"/>
    <col min="10248" max="10248" width="15" style="102" customWidth="1"/>
    <col min="10249" max="10249" width="8.85546875" style="102"/>
    <col min="10250" max="10250" width="8.85546875" style="102" customWidth="1"/>
    <col min="10251" max="10496" width="8.85546875" style="102"/>
    <col min="10497" max="10497" width="5.7109375" style="102" customWidth="1"/>
    <col min="10498" max="10498" width="46.42578125" style="102" customWidth="1"/>
    <col min="10499" max="10499" width="30.140625" style="102" customWidth="1"/>
    <col min="10500" max="10500" width="31.28515625" style="102" customWidth="1"/>
    <col min="10501" max="10501" width="25.7109375" style="102" customWidth="1"/>
    <col min="10502" max="10503" width="17.140625" style="102" customWidth="1"/>
    <col min="10504" max="10504" width="15" style="102" customWidth="1"/>
    <col min="10505" max="10505" width="8.85546875" style="102"/>
    <col min="10506" max="10506" width="8.85546875" style="102" customWidth="1"/>
    <col min="10507" max="10752" width="8.85546875" style="102"/>
    <col min="10753" max="10753" width="5.7109375" style="102" customWidth="1"/>
    <col min="10754" max="10754" width="46.42578125" style="102" customWidth="1"/>
    <col min="10755" max="10755" width="30.140625" style="102" customWidth="1"/>
    <col min="10756" max="10756" width="31.28515625" style="102" customWidth="1"/>
    <col min="10757" max="10757" width="25.7109375" style="102" customWidth="1"/>
    <col min="10758" max="10759" width="17.140625" style="102" customWidth="1"/>
    <col min="10760" max="10760" width="15" style="102" customWidth="1"/>
    <col min="10761" max="10761" width="8.85546875" style="102"/>
    <col min="10762" max="10762" width="8.85546875" style="102" customWidth="1"/>
    <col min="10763" max="11008" width="8.85546875" style="102"/>
    <col min="11009" max="11009" width="5.7109375" style="102" customWidth="1"/>
    <col min="11010" max="11010" width="46.42578125" style="102" customWidth="1"/>
    <col min="11011" max="11011" width="30.140625" style="102" customWidth="1"/>
    <col min="11012" max="11012" width="31.28515625" style="102" customWidth="1"/>
    <col min="11013" max="11013" width="25.7109375" style="102" customWidth="1"/>
    <col min="11014" max="11015" width="17.140625" style="102" customWidth="1"/>
    <col min="11016" max="11016" width="15" style="102" customWidth="1"/>
    <col min="11017" max="11017" width="8.85546875" style="102"/>
    <col min="11018" max="11018" width="8.85546875" style="102" customWidth="1"/>
    <col min="11019" max="11264" width="8.85546875" style="102"/>
    <col min="11265" max="11265" width="5.7109375" style="102" customWidth="1"/>
    <col min="11266" max="11266" width="46.42578125" style="102" customWidth="1"/>
    <col min="11267" max="11267" width="30.140625" style="102" customWidth="1"/>
    <col min="11268" max="11268" width="31.28515625" style="102" customWidth="1"/>
    <col min="11269" max="11269" width="25.7109375" style="102" customWidth="1"/>
    <col min="11270" max="11271" width="17.140625" style="102" customWidth="1"/>
    <col min="11272" max="11272" width="15" style="102" customWidth="1"/>
    <col min="11273" max="11273" width="8.85546875" style="102"/>
    <col min="11274" max="11274" width="8.85546875" style="102" customWidth="1"/>
    <col min="11275" max="11520" width="8.85546875" style="102"/>
    <col min="11521" max="11521" width="5.7109375" style="102" customWidth="1"/>
    <col min="11522" max="11522" width="46.42578125" style="102" customWidth="1"/>
    <col min="11523" max="11523" width="30.140625" style="102" customWidth="1"/>
    <col min="11524" max="11524" width="31.28515625" style="102" customWidth="1"/>
    <col min="11525" max="11525" width="25.7109375" style="102" customWidth="1"/>
    <col min="11526" max="11527" width="17.140625" style="102" customWidth="1"/>
    <col min="11528" max="11528" width="15" style="102" customWidth="1"/>
    <col min="11529" max="11529" width="8.85546875" style="102"/>
    <col min="11530" max="11530" width="8.85546875" style="102" customWidth="1"/>
    <col min="11531" max="11776" width="8.85546875" style="102"/>
    <col min="11777" max="11777" width="5.7109375" style="102" customWidth="1"/>
    <col min="11778" max="11778" width="46.42578125" style="102" customWidth="1"/>
    <col min="11779" max="11779" width="30.140625" style="102" customWidth="1"/>
    <col min="11780" max="11780" width="31.28515625" style="102" customWidth="1"/>
    <col min="11781" max="11781" width="25.7109375" style="102" customWidth="1"/>
    <col min="11782" max="11783" width="17.140625" style="102" customWidth="1"/>
    <col min="11784" max="11784" width="15" style="102" customWidth="1"/>
    <col min="11785" max="11785" width="8.85546875" style="102"/>
    <col min="11786" max="11786" width="8.85546875" style="102" customWidth="1"/>
    <col min="11787" max="12032" width="8.85546875" style="102"/>
    <col min="12033" max="12033" width="5.7109375" style="102" customWidth="1"/>
    <col min="12034" max="12034" width="46.42578125" style="102" customWidth="1"/>
    <col min="12035" max="12035" width="30.140625" style="102" customWidth="1"/>
    <col min="12036" max="12036" width="31.28515625" style="102" customWidth="1"/>
    <col min="12037" max="12037" width="25.7109375" style="102" customWidth="1"/>
    <col min="12038" max="12039" width="17.140625" style="102" customWidth="1"/>
    <col min="12040" max="12040" width="15" style="102" customWidth="1"/>
    <col min="12041" max="12041" width="8.85546875" style="102"/>
    <col min="12042" max="12042" width="8.85546875" style="102" customWidth="1"/>
    <col min="12043" max="12288" width="8.85546875" style="102"/>
    <col min="12289" max="12289" width="5.7109375" style="102" customWidth="1"/>
    <col min="12290" max="12290" width="46.42578125" style="102" customWidth="1"/>
    <col min="12291" max="12291" width="30.140625" style="102" customWidth="1"/>
    <col min="12292" max="12292" width="31.28515625" style="102" customWidth="1"/>
    <col min="12293" max="12293" width="25.7109375" style="102" customWidth="1"/>
    <col min="12294" max="12295" width="17.140625" style="102" customWidth="1"/>
    <col min="12296" max="12296" width="15" style="102" customWidth="1"/>
    <col min="12297" max="12297" width="8.85546875" style="102"/>
    <col min="12298" max="12298" width="8.85546875" style="102" customWidth="1"/>
    <col min="12299" max="12544" width="8.85546875" style="102"/>
    <col min="12545" max="12545" width="5.7109375" style="102" customWidth="1"/>
    <col min="12546" max="12546" width="46.42578125" style="102" customWidth="1"/>
    <col min="12547" max="12547" width="30.140625" style="102" customWidth="1"/>
    <col min="12548" max="12548" width="31.28515625" style="102" customWidth="1"/>
    <col min="12549" max="12549" width="25.7109375" style="102" customWidth="1"/>
    <col min="12550" max="12551" width="17.140625" style="102" customWidth="1"/>
    <col min="12552" max="12552" width="15" style="102" customWidth="1"/>
    <col min="12553" max="12553" width="8.85546875" style="102"/>
    <col min="12554" max="12554" width="8.85546875" style="102" customWidth="1"/>
    <col min="12555" max="12800" width="8.85546875" style="102"/>
    <col min="12801" max="12801" width="5.7109375" style="102" customWidth="1"/>
    <col min="12802" max="12802" width="46.42578125" style="102" customWidth="1"/>
    <col min="12803" max="12803" width="30.140625" style="102" customWidth="1"/>
    <col min="12804" max="12804" width="31.28515625" style="102" customWidth="1"/>
    <col min="12805" max="12805" width="25.7109375" style="102" customWidth="1"/>
    <col min="12806" max="12807" width="17.140625" style="102" customWidth="1"/>
    <col min="12808" max="12808" width="15" style="102" customWidth="1"/>
    <col min="12809" max="12809" width="8.85546875" style="102"/>
    <col min="12810" max="12810" width="8.85546875" style="102" customWidth="1"/>
    <col min="12811" max="13056" width="8.85546875" style="102"/>
    <col min="13057" max="13057" width="5.7109375" style="102" customWidth="1"/>
    <col min="13058" max="13058" width="46.42578125" style="102" customWidth="1"/>
    <col min="13059" max="13059" width="30.140625" style="102" customWidth="1"/>
    <col min="13060" max="13060" width="31.28515625" style="102" customWidth="1"/>
    <col min="13061" max="13061" width="25.7109375" style="102" customWidth="1"/>
    <col min="13062" max="13063" width="17.140625" style="102" customWidth="1"/>
    <col min="13064" max="13064" width="15" style="102" customWidth="1"/>
    <col min="13065" max="13065" width="8.85546875" style="102"/>
    <col min="13066" max="13066" width="8.85546875" style="102" customWidth="1"/>
    <col min="13067" max="13312" width="8.85546875" style="102"/>
    <col min="13313" max="13313" width="5.7109375" style="102" customWidth="1"/>
    <col min="13314" max="13314" width="46.42578125" style="102" customWidth="1"/>
    <col min="13315" max="13315" width="30.140625" style="102" customWidth="1"/>
    <col min="13316" max="13316" width="31.28515625" style="102" customWidth="1"/>
    <col min="13317" max="13317" width="25.7109375" style="102" customWidth="1"/>
    <col min="13318" max="13319" width="17.140625" style="102" customWidth="1"/>
    <col min="13320" max="13320" width="15" style="102" customWidth="1"/>
    <col min="13321" max="13321" width="8.85546875" style="102"/>
    <col min="13322" max="13322" width="8.85546875" style="102" customWidth="1"/>
    <col min="13323" max="13568" width="8.85546875" style="102"/>
    <col min="13569" max="13569" width="5.7109375" style="102" customWidth="1"/>
    <col min="13570" max="13570" width="46.42578125" style="102" customWidth="1"/>
    <col min="13571" max="13571" width="30.140625" style="102" customWidth="1"/>
    <col min="13572" max="13572" width="31.28515625" style="102" customWidth="1"/>
    <col min="13573" max="13573" width="25.7109375" style="102" customWidth="1"/>
    <col min="13574" max="13575" width="17.140625" style="102" customWidth="1"/>
    <col min="13576" max="13576" width="15" style="102" customWidth="1"/>
    <col min="13577" max="13577" width="8.85546875" style="102"/>
    <col min="13578" max="13578" width="8.85546875" style="102" customWidth="1"/>
    <col min="13579" max="13824" width="8.85546875" style="102"/>
    <col min="13825" max="13825" width="5.7109375" style="102" customWidth="1"/>
    <col min="13826" max="13826" width="46.42578125" style="102" customWidth="1"/>
    <col min="13827" max="13827" width="30.140625" style="102" customWidth="1"/>
    <col min="13828" max="13828" width="31.28515625" style="102" customWidth="1"/>
    <col min="13829" max="13829" width="25.7109375" style="102" customWidth="1"/>
    <col min="13830" max="13831" width="17.140625" style="102" customWidth="1"/>
    <col min="13832" max="13832" width="15" style="102" customWidth="1"/>
    <col min="13833" max="13833" width="8.85546875" style="102"/>
    <col min="13834" max="13834" width="8.85546875" style="102" customWidth="1"/>
    <col min="13835" max="14080" width="8.85546875" style="102"/>
    <col min="14081" max="14081" width="5.7109375" style="102" customWidth="1"/>
    <col min="14082" max="14082" width="46.42578125" style="102" customWidth="1"/>
    <col min="14083" max="14083" width="30.140625" style="102" customWidth="1"/>
    <col min="14084" max="14084" width="31.28515625" style="102" customWidth="1"/>
    <col min="14085" max="14085" width="25.7109375" style="102" customWidth="1"/>
    <col min="14086" max="14087" width="17.140625" style="102" customWidth="1"/>
    <col min="14088" max="14088" width="15" style="102" customWidth="1"/>
    <col min="14089" max="14089" width="8.85546875" style="102"/>
    <col min="14090" max="14090" width="8.85546875" style="102" customWidth="1"/>
    <col min="14091" max="14336" width="8.85546875" style="102"/>
    <col min="14337" max="14337" width="5.7109375" style="102" customWidth="1"/>
    <col min="14338" max="14338" width="46.42578125" style="102" customWidth="1"/>
    <col min="14339" max="14339" width="30.140625" style="102" customWidth="1"/>
    <col min="14340" max="14340" width="31.28515625" style="102" customWidth="1"/>
    <col min="14341" max="14341" width="25.7109375" style="102" customWidth="1"/>
    <col min="14342" max="14343" width="17.140625" style="102" customWidth="1"/>
    <col min="14344" max="14344" width="15" style="102" customWidth="1"/>
    <col min="14345" max="14345" width="8.85546875" style="102"/>
    <col min="14346" max="14346" width="8.85546875" style="102" customWidth="1"/>
    <col min="14347" max="14592" width="8.85546875" style="102"/>
    <col min="14593" max="14593" width="5.7109375" style="102" customWidth="1"/>
    <col min="14594" max="14594" width="46.42578125" style="102" customWidth="1"/>
    <col min="14595" max="14595" width="30.140625" style="102" customWidth="1"/>
    <col min="14596" max="14596" width="31.28515625" style="102" customWidth="1"/>
    <col min="14597" max="14597" width="25.7109375" style="102" customWidth="1"/>
    <col min="14598" max="14599" width="17.140625" style="102" customWidth="1"/>
    <col min="14600" max="14600" width="15" style="102" customWidth="1"/>
    <col min="14601" max="14601" width="8.85546875" style="102"/>
    <col min="14602" max="14602" width="8.85546875" style="102" customWidth="1"/>
    <col min="14603" max="14848" width="8.85546875" style="102"/>
    <col min="14849" max="14849" width="5.7109375" style="102" customWidth="1"/>
    <col min="14850" max="14850" width="46.42578125" style="102" customWidth="1"/>
    <col min="14851" max="14851" width="30.140625" style="102" customWidth="1"/>
    <col min="14852" max="14852" width="31.28515625" style="102" customWidth="1"/>
    <col min="14853" max="14853" width="25.7109375" style="102" customWidth="1"/>
    <col min="14854" max="14855" width="17.140625" style="102" customWidth="1"/>
    <col min="14856" max="14856" width="15" style="102" customWidth="1"/>
    <col min="14857" max="14857" width="8.85546875" style="102"/>
    <col min="14858" max="14858" width="8.85546875" style="102" customWidth="1"/>
    <col min="14859" max="15104" width="8.85546875" style="102"/>
    <col min="15105" max="15105" width="5.7109375" style="102" customWidth="1"/>
    <col min="15106" max="15106" width="46.42578125" style="102" customWidth="1"/>
    <col min="15107" max="15107" width="30.140625" style="102" customWidth="1"/>
    <col min="15108" max="15108" width="31.28515625" style="102" customWidth="1"/>
    <col min="15109" max="15109" width="25.7109375" style="102" customWidth="1"/>
    <col min="15110" max="15111" width="17.140625" style="102" customWidth="1"/>
    <col min="15112" max="15112" width="15" style="102" customWidth="1"/>
    <col min="15113" max="15113" width="8.85546875" style="102"/>
    <col min="15114" max="15114" width="8.85546875" style="102" customWidth="1"/>
    <col min="15115" max="15360" width="8.85546875" style="102"/>
    <col min="15361" max="15361" width="5.7109375" style="102" customWidth="1"/>
    <col min="15362" max="15362" width="46.42578125" style="102" customWidth="1"/>
    <col min="15363" max="15363" width="30.140625" style="102" customWidth="1"/>
    <col min="15364" max="15364" width="31.28515625" style="102" customWidth="1"/>
    <col min="15365" max="15365" width="25.7109375" style="102" customWidth="1"/>
    <col min="15366" max="15367" width="17.140625" style="102" customWidth="1"/>
    <col min="15368" max="15368" width="15" style="102" customWidth="1"/>
    <col min="15369" max="15369" width="8.85546875" style="102"/>
    <col min="15370" max="15370" width="8.85546875" style="102" customWidth="1"/>
    <col min="15371" max="15616" width="8.85546875" style="102"/>
    <col min="15617" max="15617" width="5.7109375" style="102" customWidth="1"/>
    <col min="15618" max="15618" width="46.42578125" style="102" customWidth="1"/>
    <col min="15619" max="15619" width="30.140625" style="102" customWidth="1"/>
    <col min="15620" max="15620" width="31.28515625" style="102" customWidth="1"/>
    <col min="15621" max="15621" width="25.7109375" style="102" customWidth="1"/>
    <col min="15622" max="15623" width="17.140625" style="102" customWidth="1"/>
    <col min="15624" max="15624" width="15" style="102" customWidth="1"/>
    <col min="15625" max="15625" width="8.85546875" style="102"/>
    <col min="15626" max="15626" width="8.85546875" style="102" customWidth="1"/>
    <col min="15627" max="15872" width="8.85546875" style="102"/>
    <col min="15873" max="15873" width="5.7109375" style="102" customWidth="1"/>
    <col min="15874" max="15874" width="46.42578125" style="102" customWidth="1"/>
    <col min="15875" max="15875" width="30.140625" style="102" customWidth="1"/>
    <col min="15876" max="15876" width="31.28515625" style="102" customWidth="1"/>
    <col min="15877" max="15877" width="25.7109375" style="102" customWidth="1"/>
    <col min="15878" max="15879" width="17.140625" style="102" customWidth="1"/>
    <col min="15880" max="15880" width="15" style="102" customWidth="1"/>
    <col min="15881" max="15881" width="8.85546875" style="102"/>
    <col min="15882" max="15882" width="8.85546875" style="102" customWidth="1"/>
    <col min="15883" max="16128" width="8.85546875" style="102"/>
    <col min="16129" max="16129" width="5.7109375" style="102" customWidth="1"/>
    <col min="16130" max="16130" width="46.42578125" style="102" customWidth="1"/>
    <col min="16131" max="16131" width="30.140625" style="102" customWidth="1"/>
    <col min="16132" max="16132" width="31.28515625" style="102" customWidth="1"/>
    <col min="16133" max="16133" width="25.7109375" style="102" customWidth="1"/>
    <col min="16134" max="16135" width="17.140625" style="102" customWidth="1"/>
    <col min="16136" max="16136" width="15" style="102" customWidth="1"/>
    <col min="16137" max="16137" width="8.85546875" style="102"/>
    <col min="16138" max="16138" width="8.85546875" style="102" customWidth="1"/>
    <col min="16139" max="16384" width="8.85546875" style="102"/>
  </cols>
  <sheetData>
    <row r="1" spans="1:11" x14ac:dyDescent="0.3">
      <c r="D1" s="103"/>
      <c r="E1" s="400" t="s">
        <v>512</v>
      </c>
    </row>
    <row r="2" spans="1:11" x14ac:dyDescent="0.3">
      <c r="D2" s="106"/>
    </row>
    <row r="3" spans="1:11" ht="55.9" customHeight="1" x14ac:dyDescent="0.3">
      <c r="A3" s="1191" t="s">
        <v>616</v>
      </c>
      <c r="B3" s="1191"/>
      <c r="C3" s="1191"/>
      <c r="D3" s="1191"/>
      <c r="E3" s="1191"/>
      <c r="F3" s="416"/>
      <c r="G3" s="416"/>
      <c r="H3" s="417"/>
      <c r="I3" s="160"/>
    </row>
    <row r="4" spans="1:11" s="402" customFormat="1" ht="27" customHeight="1" x14ac:dyDescent="0.3">
      <c r="A4" s="1179" t="s">
        <v>693</v>
      </c>
      <c r="B4" s="1179"/>
      <c r="C4" s="1179"/>
      <c r="D4" s="1179"/>
      <c r="E4" s="1179"/>
      <c r="F4" s="1192"/>
      <c r="G4" s="1192"/>
      <c r="H4" s="1192"/>
      <c r="I4" s="1192"/>
      <c r="J4" s="410"/>
      <c r="K4" s="410"/>
    </row>
    <row r="5" spans="1:11" s="401" customFormat="1" ht="19.5" customHeight="1" x14ac:dyDescent="0.3">
      <c r="A5" s="411" t="s">
        <v>349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A8" s="107"/>
    </row>
    <row r="9" spans="1:11" ht="71.25" customHeight="1" x14ac:dyDescent="0.3">
      <c r="A9" s="108" t="s">
        <v>351</v>
      </c>
      <c r="B9" s="108" t="s">
        <v>366</v>
      </c>
      <c r="C9" s="109" t="s">
        <v>367</v>
      </c>
      <c r="D9" s="109" t="s">
        <v>368</v>
      </c>
      <c r="E9" s="110" t="s">
        <v>369</v>
      </c>
    </row>
    <row r="10" spans="1:11" s="100" customFormat="1" ht="24.75" customHeight="1" x14ac:dyDescent="0.3">
      <c r="A10" s="120">
        <v>1</v>
      </c>
      <c r="B10" s="120">
        <v>2</v>
      </c>
      <c r="C10" s="109">
        <v>3</v>
      </c>
      <c r="D10" s="109">
        <v>4</v>
      </c>
      <c r="E10" s="414" t="s">
        <v>370</v>
      </c>
      <c r="F10" s="113" t="s">
        <v>371</v>
      </c>
      <c r="G10" s="113" t="s">
        <v>372</v>
      </c>
      <c r="H10" s="105"/>
      <c r="I10" s="102"/>
    </row>
    <row r="11" spans="1:11" ht="56.25" x14ac:dyDescent="0.3">
      <c r="A11" s="115">
        <v>1</v>
      </c>
      <c r="B11" s="636" t="s">
        <v>373</v>
      </c>
      <c r="C11" s="683"/>
      <c r="D11" s="683"/>
      <c r="E11" s="646">
        <f>C11*D11*12</f>
        <v>0</v>
      </c>
      <c r="F11" s="105"/>
      <c r="G11" s="113">
        <f>E11-F11</f>
        <v>0</v>
      </c>
    </row>
    <row r="12" spans="1:11" x14ac:dyDescent="0.3">
      <c r="A12" s="117"/>
      <c r="B12" s="119" t="s">
        <v>364</v>
      </c>
      <c r="C12" s="662" t="s">
        <v>374</v>
      </c>
      <c r="D12" s="662" t="s">
        <v>374</v>
      </c>
      <c r="E12" s="425">
        <f>SUM(E11:E11)</f>
        <v>0</v>
      </c>
      <c r="F12" s="113">
        <f>SUM(F11:F11)</f>
        <v>0</v>
      </c>
      <c r="G12" s="113">
        <f>SUM(G11:G11)</f>
        <v>0</v>
      </c>
    </row>
    <row r="13" spans="1:11" x14ac:dyDescent="0.3">
      <c r="B13" s="228"/>
    </row>
    <row r="15" spans="1:11" s="84" customFormat="1" ht="23.25" customHeight="1" x14ac:dyDescent="0.25">
      <c r="A15" s="97" t="s">
        <v>541</v>
      </c>
      <c r="C15" s="378"/>
      <c r="E15" s="604" t="s">
        <v>694</v>
      </c>
      <c r="F15" s="379"/>
      <c r="I15" s="415"/>
    </row>
    <row r="16" spans="1:11" s="389" customFormat="1" ht="12.75" x14ac:dyDescent="0.25">
      <c r="C16" s="391" t="s">
        <v>171</v>
      </c>
      <c r="E16" s="391" t="s">
        <v>172</v>
      </c>
      <c r="F16" s="393"/>
      <c r="I16" s="393"/>
    </row>
    <row r="17" spans="1:9" s="82" customFormat="1" ht="15.75" x14ac:dyDescent="0.25">
      <c r="F17" s="392"/>
      <c r="I17" s="392"/>
    </row>
    <row r="18" spans="1:9" s="84" customFormat="1" ht="23.25" customHeight="1" x14ac:dyDescent="0.25">
      <c r="A18" s="97" t="s">
        <v>173</v>
      </c>
      <c r="C18" s="391" t="s">
        <v>171</v>
      </c>
      <c r="D18" s="389"/>
      <c r="E18" s="391" t="s">
        <v>172</v>
      </c>
      <c r="F18" s="393"/>
      <c r="G18" s="389"/>
      <c r="H18" s="389"/>
      <c r="I18" s="415"/>
    </row>
    <row r="19" spans="1:9" s="389" customFormat="1" ht="12.75" x14ac:dyDescent="0.25">
      <c r="C19" s="391" t="s">
        <v>171</v>
      </c>
      <c r="E19" s="391" t="s">
        <v>172</v>
      </c>
      <c r="F19" s="393"/>
      <c r="I19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3">
    <mergeCell ref="A3:E3"/>
    <mergeCell ref="A4:I4"/>
    <mergeCell ref="A6:D6"/>
  </mergeCells>
  <pageMargins left="0.19685039370078741" right="0.19685039370078741" top="0.98425196850393704" bottom="0.19685039370078741" header="0.51181102362204722" footer="0.51181102362204722"/>
  <pageSetup paperSize="9" scale="60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92"/>
  <sheetViews>
    <sheetView view="pageBreakPreview" topLeftCell="A10" zoomScale="70" zoomScaleSheetLayoutView="70" workbookViewId="0">
      <selection activeCell="N27" sqref="N27"/>
    </sheetView>
  </sheetViews>
  <sheetFormatPr defaultRowHeight="18.75" x14ac:dyDescent="0.3"/>
  <cols>
    <col min="1" max="1" width="7.28515625" style="136" customWidth="1"/>
    <col min="2" max="2" width="105.140625" style="124" customWidth="1"/>
    <col min="3" max="4" width="21" style="122" customWidth="1"/>
    <col min="5" max="5" width="21" style="124" customWidth="1"/>
    <col min="6" max="8" width="19" style="124" customWidth="1"/>
    <col min="9" max="256" width="9.140625" style="124"/>
    <col min="257" max="257" width="7.28515625" style="124" customWidth="1"/>
    <col min="258" max="258" width="105.140625" style="124" customWidth="1"/>
    <col min="259" max="261" width="21" style="124" customWidth="1"/>
    <col min="262" max="264" width="19" style="124" customWidth="1"/>
    <col min="265" max="512" width="9.140625" style="124"/>
    <col min="513" max="513" width="7.28515625" style="124" customWidth="1"/>
    <col min="514" max="514" width="105.140625" style="124" customWidth="1"/>
    <col min="515" max="517" width="21" style="124" customWidth="1"/>
    <col min="518" max="520" width="19" style="124" customWidth="1"/>
    <col min="521" max="768" width="9.140625" style="124"/>
    <col min="769" max="769" width="7.28515625" style="124" customWidth="1"/>
    <col min="770" max="770" width="105.140625" style="124" customWidth="1"/>
    <col min="771" max="773" width="21" style="124" customWidth="1"/>
    <col min="774" max="776" width="19" style="124" customWidth="1"/>
    <col min="777" max="1024" width="9.140625" style="124"/>
    <col min="1025" max="1025" width="7.28515625" style="124" customWidth="1"/>
    <col min="1026" max="1026" width="105.140625" style="124" customWidth="1"/>
    <col min="1027" max="1029" width="21" style="124" customWidth="1"/>
    <col min="1030" max="1032" width="19" style="124" customWidth="1"/>
    <col min="1033" max="1280" width="9.140625" style="124"/>
    <col min="1281" max="1281" width="7.28515625" style="124" customWidth="1"/>
    <col min="1282" max="1282" width="105.140625" style="124" customWidth="1"/>
    <col min="1283" max="1285" width="21" style="124" customWidth="1"/>
    <col min="1286" max="1288" width="19" style="124" customWidth="1"/>
    <col min="1289" max="1536" width="9.140625" style="124"/>
    <col min="1537" max="1537" width="7.28515625" style="124" customWidth="1"/>
    <col min="1538" max="1538" width="105.140625" style="124" customWidth="1"/>
    <col min="1539" max="1541" width="21" style="124" customWidth="1"/>
    <col min="1542" max="1544" width="19" style="124" customWidth="1"/>
    <col min="1545" max="1792" width="9.140625" style="124"/>
    <col min="1793" max="1793" width="7.28515625" style="124" customWidth="1"/>
    <col min="1794" max="1794" width="105.140625" style="124" customWidth="1"/>
    <col min="1795" max="1797" width="21" style="124" customWidth="1"/>
    <col min="1798" max="1800" width="19" style="124" customWidth="1"/>
    <col min="1801" max="2048" width="9.140625" style="124"/>
    <col min="2049" max="2049" width="7.28515625" style="124" customWidth="1"/>
    <col min="2050" max="2050" width="105.140625" style="124" customWidth="1"/>
    <col min="2051" max="2053" width="21" style="124" customWidth="1"/>
    <col min="2054" max="2056" width="19" style="124" customWidth="1"/>
    <col min="2057" max="2304" width="9.140625" style="124"/>
    <col min="2305" max="2305" width="7.28515625" style="124" customWidth="1"/>
    <col min="2306" max="2306" width="105.140625" style="124" customWidth="1"/>
    <col min="2307" max="2309" width="21" style="124" customWidth="1"/>
    <col min="2310" max="2312" width="19" style="124" customWidth="1"/>
    <col min="2313" max="2560" width="9.140625" style="124"/>
    <col min="2561" max="2561" width="7.28515625" style="124" customWidth="1"/>
    <col min="2562" max="2562" width="105.140625" style="124" customWidth="1"/>
    <col min="2563" max="2565" width="21" style="124" customWidth="1"/>
    <col min="2566" max="2568" width="19" style="124" customWidth="1"/>
    <col min="2569" max="2816" width="9.140625" style="124"/>
    <col min="2817" max="2817" width="7.28515625" style="124" customWidth="1"/>
    <col min="2818" max="2818" width="105.140625" style="124" customWidth="1"/>
    <col min="2819" max="2821" width="21" style="124" customWidth="1"/>
    <col min="2822" max="2824" width="19" style="124" customWidth="1"/>
    <col min="2825" max="3072" width="9.140625" style="124"/>
    <col min="3073" max="3073" width="7.28515625" style="124" customWidth="1"/>
    <col min="3074" max="3074" width="105.140625" style="124" customWidth="1"/>
    <col min="3075" max="3077" width="21" style="124" customWidth="1"/>
    <col min="3078" max="3080" width="19" style="124" customWidth="1"/>
    <col min="3081" max="3328" width="9.140625" style="124"/>
    <col min="3329" max="3329" width="7.28515625" style="124" customWidth="1"/>
    <col min="3330" max="3330" width="105.140625" style="124" customWidth="1"/>
    <col min="3331" max="3333" width="21" style="124" customWidth="1"/>
    <col min="3334" max="3336" width="19" style="124" customWidth="1"/>
    <col min="3337" max="3584" width="9.140625" style="124"/>
    <col min="3585" max="3585" width="7.28515625" style="124" customWidth="1"/>
    <col min="3586" max="3586" width="105.140625" style="124" customWidth="1"/>
    <col min="3587" max="3589" width="21" style="124" customWidth="1"/>
    <col min="3590" max="3592" width="19" style="124" customWidth="1"/>
    <col min="3593" max="3840" width="9.140625" style="124"/>
    <col min="3841" max="3841" width="7.28515625" style="124" customWidth="1"/>
    <col min="3842" max="3842" width="105.140625" style="124" customWidth="1"/>
    <col min="3843" max="3845" width="21" style="124" customWidth="1"/>
    <col min="3846" max="3848" width="19" style="124" customWidth="1"/>
    <col min="3849" max="4096" width="9.140625" style="124"/>
    <col min="4097" max="4097" width="7.28515625" style="124" customWidth="1"/>
    <col min="4098" max="4098" width="105.140625" style="124" customWidth="1"/>
    <col min="4099" max="4101" width="21" style="124" customWidth="1"/>
    <col min="4102" max="4104" width="19" style="124" customWidth="1"/>
    <col min="4105" max="4352" width="9.140625" style="124"/>
    <col min="4353" max="4353" width="7.28515625" style="124" customWidth="1"/>
    <col min="4354" max="4354" width="105.140625" style="124" customWidth="1"/>
    <col min="4355" max="4357" width="21" style="124" customWidth="1"/>
    <col min="4358" max="4360" width="19" style="124" customWidth="1"/>
    <col min="4361" max="4608" width="9.140625" style="124"/>
    <col min="4609" max="4609" width="7.28515625" style="124" customWidth="1"/>
    <col min="4610" max="4610" width="105.140625" style="124" customWidth="1"/>
    <col min="4611" max="4613" width="21" style="124" customWidth="1"/>
    <col min="4614" max="4616" width="19" style="124" customWidth="1"/>
    <col min="4617" max="4864" width="9.140625" style="124"/>
    <col min="4865" max="4865" width="7.28515625" style="124" customWidth="1"/>
    <col min="4866" max="4866" width="105.140625" style="124" customWidth="1"/>
    <col min="4867" max="4869" width="21" style="124" customWidth="1"/>
    <col min="4870" max="4872" width="19" style="124" customWidth="1"/>
    <col min="4873" max="5120" width="9.140625" style="124"/>
    <col min="5121" max="5121" width="7.28515625" style="124" customWidth="1"/>
    <col min="5122" max="5122" width="105.140625" style="124" customWidth="1"/>
    <col min="5123" max="5125" width="21" style="124" customWidth="1"/>
    <col min="5126" max="5128" width="19" style="124" customWidth="1"/>
    <col min="5129" max="5376" width="9.140625" style="124"/>
    <col min="5377" max="5377" width="7.28515625" style="124" customWidth="1"/>
    <col min="5378" max="5378" width="105.140625" style="124" customWidth="1"/>
    <col min="5379" max="5381" width="21" style="124" customWidth="1"/>
    <col min="5382" max="5384" width="19" style="124" customWidth="1"/>
    <col min="5385" max="5632" width="9.140625" style="124"/>
    <col min="5633" max="5633" width="7.28515625" style="124" customWidth="1"/>
    <col min="5634" max="5634" width="105.140625" style="124" customWidth="1"/>
    <col min="5635" max="5637" width="21" style="124" customWidth="1"/>
    <col min="5638" max="5640" width="19" style="124" customWidth="1"/>
    <col min="5641" max="5888" width="9.140625" style="124"/>
    <col min="5889" max="5889" width="7.28515625" style="124" customWidth="1"/>
    <col min="5890" max="5890" width="105.140625" style="124" customWidth="1"/>
    <col min="5891" max="5893" width="21" style="124" customWidth="1"/>
    <col min="5894" max="5896" width="19" style="124" customWidth="1"/>
    <col min="5897" max="6144" width="9.140625" style="124"/>
    <col min="6145" max="6145" width="7.28515625" style="124" customWidth="1"/>
    <col min="6146" max="6146" width="105.140625" style="124" customWidth="1"/>
    <col min="6147" max="6149" width="21" style="124" customWidth="1"/>
    <col min="6150" max="6152" width="19" style="124" customWidth="1"/>
    <col min="6153" max="6400" width="9.140625" style="124"/>
    <col min="6401" max="6401" width="7.28515625" style="124" customWidth="1"/>
    <col min="6402" max="6402" width="105.140625" style="124" customWidth="1"/>
    <col min="6403" max="6405" width="21" style="124" customWidth="1"/>
    <col min="6406" max="6408" width="19" style="124" customWidth="1"/>
    <col min="6409" max="6656" width="9.140625" style="124"/>
    <col min="6657" max="6657" width="7.28515625" style="124" customWidth="1"/>
    <col min="6658" max="6658" width="105.140625" style="124" customWidth="1"/>
    <col min="6659" max="6661" width="21" style="124" customWidth="1"/>
    <col min="6662" max="6664" width="19" style="124" customWidth="1"/>
    <col min="6665" max="6912" width="9.140625" style="124"/>
    <col min="6913" max="6913" width="7.28515625" style="124" customWidth="1"/>
    <col min="6914" max="6914" width="105.140625" style="124" customWidth="1"/>
    <col min="6915" max="6917" width="21" style="124" customWidth="1"/>
    <col min="6918" max="6920" width="19" style="124" customWidth="1"/>
    <col min="6921" max="7168" width="9.140625" style="124"/>
    <col min="7169" max="7169" width="7.28515625" style="124" customWidth="1"/>
    <col min="7170" max="7170" width="105.140625" style="124" customWidth="1"/>
    <col min="7171" max="7173" width="21" style="124" customWidth="1"/>
    <col min="7174" max="7176" width="19" style="124" customWidth="1"/>
    <col min="7177" max="7424" width="9.140625" style="124"/>
    <col min="7425" max="7425" width="7.28515625" style="124" customWidth="1"/>
    <col min="7426" max="7426" width="105.140625" style="124" customWidth="1"/>
    <col min="7427" max="7429" width="21" style="124" customWidth="1"/>
    <col min="7430" max="7432" width="19" style="124" customWidth="1"/>
    <col min="7433" max="7680" width="9.140625" style="124"/>
    <col min="7681" max="7681" width="7.28515625" style="124" customWidth="1"/>
    <col min="7682" max="7682" width="105.140625" style="124" customWidth="1"/>
    <col min="7683" max="7685" width="21" style="124" customWidth="1"/>
    <col min="7686" max="7688" width="19" style="124" customWidth="1"/>
    <col min="7689" max="7936" width="9.140625" style="124"/>
    <col min="7937" max="7937" width="7.28515625" style="124" customWidth="1"/>
    <col min="7938" max="7938" width="105.140625" style="124" customWidth="1"/>
    <col min="7939" max="7941" width="21" style="124" customWidth="1"/>
    <col min="7942" max="7944" width="19" style="124" customWidth="1"/>
    <col min="7945" max="8192" width="9.140625" style="124"/>
    <col min="8193" max="8193" width="7.28515625" style="124" customWidth="1"/>
    <col min="8194" max="8194" width="105.140625" style="124" customWidth="1"/>
    <col min="8195" max="8197" width="21" style="124" customWidth="1"/>
    <col min="8198" max="8200" width="19" style="124" customWidth="1"/>
    <col min="8201" max="8448" width="9.140625" style="124"/>
    <col min="8449" max="8449" width="7.28515625" style="124" customWidth="1"/>
    <col min="8450" max="8450" width="105.140625" style="124" customWidth="1"/>
    <col min="8451" max="8453" width="21" style="124" customWidth="1"/>
    <col min="8454" max="8456" width="19" style="124" customWidth="1"/>
    <col min="8457" max="8704" width="9.140625" style="124"/>
    <col min="8705" max="8705" width="7.28515625" style="124" customWidth="1"/>
    <col min="8706" max="8706" width="105.140625" style="124" customWidth="1"/>
    <col min="8707" max="8709" width="21" style="124" customWidth="1"/>
    <col min="8710" max="8712" width="19" style="124" customWidth="1"/>
    <col min="8713" max="8960" width="9.140625" style="124"/>
    <col min="8961" max="8961" width="7.28515625" style="124" customWidth="1"/>
    <col min="8962" max="8962" width="105.140625" style="124" customWidth="1"/>
    <col min="8963" max="8965" width="21" style="124" customWidth="1"/>
    <col min="8966" max="8968" width="19" style="124" customWidth="1"/>
    <col min="8969" max="9216" width="9.140625" style="124"/>
    <col min="9217" max="9217" width="7.28515625" style="124" customWidth="1"/>
    <col min="9218" max="9218" width="105.140625" style="124" customWidth="1"/>
    <col min="9219" max="9221" width="21" style="124" customWidth="1"/>
    <col min="9222" max="9224" width="19" style="124" customWidth="1"/>
    <col min="9225" max="9472" width="9.140625" style="124"/>
    <col min="9473" max="9473" width="7.28515625" style="124" customWidth="1"/>
    <col min="9474" max="9474" width="105.140625" style="124" customWidth="1"/>
    <col min="9475" max="9477" width="21" style="124" customWidth="1"/>
    <col min="9478" max="9480" width="19" style="124" customWidth="1"/>
    <col min="9481" max="9728" width="9.140625" style="124"/>
    <col min="9729" max="9729" width="7.28515625" style="124" customWidth="1"/>
    <col min="9730" max="9730" width="105.140625" style="124" customWidth="1"/>
    <col min="9731" max="9733" width="21" style="124" customWidth="1"/>
    <col min="9734" max="9736" width="19" style="124" customWidth="1"/>
    <col min="9737" max="9984" width="9.140625" style="124"/>
    <col min="9985" max="9985" width="7.28515625" style="124" customWidth="1"/>
    <col min="9986" max="9986" width="105.140625" style="124" customWidth="1"/>
    <col min="9987" max="9989" width="21" style="124" customWidth="1"/>
    <col min="9990" max="9992" width="19" style="124" customWidth="1"/>
    <col min="9993" max="10240" width="9.140625" style="124"/>
    <col min="10241" max="10241" width="7.28515625" style="124" customWidth="1"/>
    <col min="10242" max="10242" width="105.140625" style="124" customWidth="1"/>
    <col min="10243" max="10245" width="21" style="124" customWidth="1"/>
    <col min="10246" max="10248" width="19" style="124" customWidth="1"/>
    <col min="10249" max="10496" width="9.140625" style="124"/>
    <col min="10497" max="10497" width="7.28515625" style="124" customWidth="1"/>
    <col min="10498" max="10498" width="105.140625" style="124" customWidth="1"/>
    <col min="10499" max="10501" width="21" style="124" customWidth="1"/>
    <col min="10502" max="10504" width="19" style="124" customWidth="1"/>
    <col min="10505" max="10752" width="9.140625" style="124"/>
    <col min="10753" max="10753" width="7.28515625" style="124" customWidth="1"/>
    <col min="10754" max="10754" width="105.140625" style="124" customWidth="1"/>
    <col min="10755" max="10757" width="21" style="124" customWidth="1"/>
    <col min="10758" max="10760" width="19" style="124" customWidth="1"/>
    <col min="10761" max="11008" width="9.140625" style="124"/>
    <col min="11009" max="11009" width="7.28515625" style="124" customWidth="1"/>
    <col min="11010" max="11010" width="105.140625" style="124" customWidth="1"/>
    <col min="11011" max="11013" width="21" style="124" customWidth="1"/>
    <col min="11014" max="11016" width="19" style="124" customWidth="1"/>
    <col min="11017" max="11264" width="9.140625" style="124"/>
    <col min="11265" max="11265" width="7.28515625" style="124" customWidth="1"/>
    <col min="11266" max="11266" width="105.140625" style="124" customWidth="1"/>
    <col min="11267" max="11269" width="21" style="124" customWidth="1"/>
    <col min="11270" max="11272" width="19" style="124" customWidth="1"/>
    <col min="11273" max="11520" width="9.140625" style="124"/>
    <col min="11521" max="11521" width="7.28515625" style="124" customWidth="1"/>
    <col min="11522" max="11522" width="105.140625" style="124" customWidth="1"/>
    <col min="11523" max="11525" width="21" style="124" customWidth="1"/>
    <col min="11526" max="11528" width="19" style="124" customWidth="1"/>
    <col min="11529" max="11776" width="9.140625" style="124"/>
    <col min="11777" max="11777" width="7.28515625" style="124" customWidth="1"/>
    <col min="11778" max="11778" width="105.140625" style="124" customWidth="1"/>
    <col min="11779" max="11781" width="21" style="124" customWidth="1"/>
    <col min="11782" max="11784" width="19" style="124" customWidth="1"/>
    <col min="11785" max="12032" width="9.140625" style="124"/>
    <col min="12033" max="12033" width="7.28515625" style="124" customWidth="1"/>
    <col min="12034" max="12034" width="105.140625" style="124" customWidth="1"/>
    <col min="12035" max="12037" width="21" style="124" customWidth="1"/>
    <col min="12038" max="12040" width="19" style="124" customWidth="1"/>
    <col min="12041" max="12288" width="9.140625" style="124"/>
    <col min="12289" max="12289" width="7.28515625" style="124" customWidth="1"/>
    <col min="12290" max="12290" width="105.140625" style="124" customWidth="1"/>
    <col min="12291" max="12293" width="21" style="124" customWidth="1"/>
    <col min="12294" max="12296" width="19" style="124" customWidth="1"/>
    <col min="12297" max="12544" width="9.140625" style="124"/>
    <col min="12545" max="12545" width="7.28515625" style="124" customWidth="1"/>
    <col min="12546" max="12546" width="105.140625" style="124" customWidth="1"/>
    <col min="12547" max="12549" width="21" style="124" customWidth="1"/>
    <col min="12550" max="12552" width="19" style="124" customWidth="1"/>
    <col min="12553" max="12800" width="9.140625" style="124"/>
    <col min="12801" max="12801" width="7.28515625" style="124" customWidth="1"/>
    <col min="12802" max="12802" width="105.140625" style="124" customWidth="1"/>
    <col min="12803" max="12805" width="21" style="124" customWidth="1"/>
    <col min="12806" max="12808" width="19" style="124" customWidth="1"/>
    <col min="12809" max="13056" width="9.140625" style="124"/>
    <col min="13057" max="13057" width="7.28515625" style="124" customWidth="1"/>
    <col min="13058" max="13058" width="105.140625" style="124" customWidth="1"/>
    <col min="13059" max="13061" width="21" style="124" customWidth="1"/>
    <col min="13062" max="13064" width="19" style="124" customWidth="1"/>
    <col min="13065" max="13312" width="9.140625" style="124"/>
    <col min="13313" max="13313" width="7.28515625" style="124" customWidth="1"/>
    <col min="13314" max="13314" width="105.140625" style="124" customWidth="1"/>
    <col min="13315" max="13317" width="21" style="124" customWidth="1"/>
    <col min="13318" max="13320" width="19" style="124" customWidth="1"/>
    <col min="13321" max="13568" width="9.140625" style="124"/>
    <col min="13569" max="13569" width="7.28515625" style="124" customWidth="1"/>
    <col min="13570" max="13570" width="105.140625" style="124" customWidth="1"/>
    <col min="13571" max="13573" width="21" style="124" customWidth="1"/>
    <col min="13574" max="13576" width="19" style="124" customWidth="1"/>
    <col min="13577" max="13824" width="9.140625" style="124"/>
    <col min="13825" max="13825" width="7.28515625" style="124" customWidth="1"/>
    <col min="13826" max="13826" width="105.140625" style="124" customWidth="1"/>
    <col min="13827" max="13829" width="21" style="124" customWidth="1"/>
    <col min="13830" max="13832" width="19" style="124" customWidth="1"/>
    <col min="13833" max="14080" width="9.140625" style="124"/>
    <col min="14081" max="14081" width="7.28515625" style="124" customWidth="1"/>
    <col min="14082" max="14082" width="105.140625" style="124" customWidth="1"/>
    <col min="14083" max="14085" width="21" style="124" customWidth="1"/>
    <col min="14086" max="14088" width="19" style="124" customWidth="1"/>
    <col min="14089" max="14336" width="9.140625" style="124"/>
    <col min="14337" max="14337" width="7.28515625" style="124" customWidth="1"/>
    <col min="14338" max="14338" width="105.140625" style="124" customWidth="1"/>
    <col min="14339" max="14341" width="21" style="124" customWidth="1"/>
    <col min="14342" max="14344" width="19" style="124" customWidth="1"/>
    <col min="14345" max="14592" width="9.140625" style="124"/>
    <col min="14593" max="14593" width="7.28515625" style="124" customWidth="1"/>
    <col min="14594" max="14594" width="105.140625" style="124" customWidth="1"/>
    <col min="14595" max="14597" width="21" style="124" customWidth="1"/>
    <col min="14598" max="14600" width="19" style="124" customWidth="1"/>
    <col min="14601" max="14848" width="9.140625" style="124"/>
    <col min="14849" max="14849" width="7.28515625" style="124" customWidth="1"/>
    <col min="14850" max="14850" width="105.140625" style="124" customWidth="1"/>
    <col min="14851" max="14853" width="21" style="124" customWidth="1"/>
    <col min="14854" max="14856" width="19" style="124" customWidth="1"/>
    <col min="14857" max="15104" width="9.140625" style="124"/>
    <col min="15105" max="15105" width="7.28515625" style="124" customWidth="1"/>
    <col min="15106" max="15106" width="105.140625" style="124" customWidth="1"/>
    <col min="15107" max="15109" width="21" style="124" customWidth="1"/>
    <col min="15110" max="15112" width="19" style="124" customWidth="1"/>
    <col min="15113" max="15360" width="9.140625" style="124"/>
    <col min="15361" max="15361" width="7.28515625" style="124" customWidth="1"/>
    <col min="15362" max="15362" width="105.140625" style="124" customWidth="1"/>
    <col min="15363" max="15365" width="21" style="124" customWidth="1"/>
    <col min="15366" max="15368" width="19" style="124" customWidth="1"/>
    <col min="15369" max="15616" width="9.140625" style="124"/>
    <col min="15617" max="15617" width="7.28515625" style="124" customWidth="1"/>
    <col min="15618" max="15618" width="105.140625" style="124" customWidth="1"/>
    <col min="15619" max="15621" width="21" style="124" customWidth="1"/>
    <col min="15622" max="15624" width="19" style="124" customWidth="1"/>
    <col min="15625" max="15872" width="9.140625" style="124"/>
    <col min="15873" max="15873" width="7.28515625" style="124" customWidth="1"/>
    <col min="15874" max="15874" width="105.140625" style="124" customWidth="1"/>
    <col min="15875" max="15877" width="21" style="124" customWidth="1"/>
    <col min="15878" max="15880" width="19" style="124" customWidth="1"/>
    <col min="15881" max="16128" width="9.140625" style="124"/>
    <col min="16129" max="16129" width="7.28515625" style="124" customWidth="1"/>
    <col min="16130" max="16130" width="105.140625" style="124" customWidth="1"/>
    <col min="16131" max="16133" width="21" style="124" customWidth="1"/>
    <col min="16134" max="16136" width="19" style="124" customWidth="1"/>
    <col min="16137" max="16384" width="9.140625" style="124"/>
  </cols>
  <sheetData>
    <row r="1" spans="1:11" x14ac:dyDescent="0.3">
      <c r="A1" s="121"/>
      <c r="B1" s="122"/>
      <c r="E1" s="123"/>
      <c r="F1" s="418"/>
      <c r="G1" s="418"/>
      <c r="H1" s="400" t="s">
        <v>514</v>
      </c>
    </row>
    <row r="2" spans="1:11" ht="15" x14ac:dyDescent="0.25">
      <c r="A2" s="1193" t="s">
        <v>375</v>
      </c>
      <c r="B2" s="1193"/>
      <c r="C2" s="1193"/>
      <c r="D2" s="1193"/>
      <c r="E2" s="1193"/>
      <c r="F2" s="1193"/>
      <c r="G2" s="1193"/>
      <c r="H2" s="1193"/>
    </row>
    <row r="3" spans="1:11" ht="71.25" customHeight="1" x14ac:dyDescent="0.25">
      <c r="A3" s="1193"/>
      <c r="B3" s="1193"/>
      <c r="C3" s="1193"/>
      <c r="D3" s="1193"/>
      <c r="E3" s="1193"/>
      <c r="F3" s="1193"/>
      <c r="G3" s="1193"/>
      <c r="H3" s="1193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376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s="98" customFormat="1" ht="27.75" customHeight="1" x14ac:dyDescent="0.3">
      <c r="A8" s="125"/>
      <c r="B8" s="125"/>
      <c r="C8" s="126"/>
      <c r="D8" s="126"/>
      <c r="E8" s="126"/>
      <c r="F8" s="126"/>
      <c r="G8" s="126"/>
      <c r="H8" s="126"/>
      <c r="I8" s="126"/>
      <c r="J8" s="126"/>
      <c r="K8" s="126"/>
    </row>
    <row r="9" spans="1:11" ht="19.5" customHeight="1" x14ac:dyDescent="0.3">
      <c r="A9" s="1194" t="s">
        <v>351</v>
      </c>
      <c r="B9" s="1194" t="s">
        <v>377</v>
      </c>
      <c r="C9" s="1195" t="s">
        <v>378</v>
      </c>
      <c r="D9" s="1195"/>
      <c r="E9" s="1195"/>
      <c r="F9" s="1195" t="s">
        <v>379</v>
      </c>
      <c r="G9" s="1195"/>
      <c r="H9" s="1195"/>
    </row>
    <row r="10" spans="1:11" ht="75" x14ac:dyDescent="0.25">
      <c r="A10" s="1194"/>
      <c r="B10" s="1194"/>
      <c r="C10" s="660" t="s">
        <v>546</v>
      </c>
      <c r="D10" s="660" t="s">
        <v>547</v>
      </c>
      <c r="E10" s="127" t="s">
        <v>548</v>
      </c>
      <c r="F10" s="127" t="s">
        <v>546</v>
      </c>
      <c r="G10" s="127" t="s">
        <v>547</v>
      </c>
      <c r="H10" s="127" t="s">
        <v>548</v>
      </c>
    </row>
    <row r="11" spans="1:11" s="130" customFormat="1" ht="31.5" customHeight="1" x14ac:dyDescent="0.25">
      <c r="A11" s="128">
        <v>1</v>
      </c>
      <c r="B11" s="645">
        <v>2</v>
      </c>
      <c r="C11" s="684">
        <v>1</v>
      </c>
      <c r="D11" s="684">
        <v>2275.33</v>
      </c>
      <c r="E11" s="655">
        <v>5</v>
      </c>
      <c r="F11" s="129">
        <v>6</v>
      </c>
      <c r="G11" s="129">
        <v>7</v>
      </c>
      <c r="H11" s="129">
        <v>8</v>
      </c>
    </row>
    <row r="12" spans="1:11" s="133" customFormat="1" x14ac:dyDescent="0.3">
      <c r="A12" s="131" t="s">
        <v>81</v>
      </c>
      <c r="B12" s="132" t="s">
        <v>380</v>
      </c>
      <c r="C12" s="677">
        <f>C13+C14+C15</f>
        <v>673996.02649006632</v>
      </c>
      <c r="D12" s="677">
        <f>C12</f>
        <v>673996.02649006632</v>
      </c>
      <c r="E12" s="437">
        <f>D12</f>
        <v>673996.02649006632</v>
      </c>
      <c r="F12" s="436">
        <f>F13+F14+F15</f>
        <v>148279.1258278146</v>
      </c>
      <c r="G12" s="437">
        <f>F12</f>
        <v>148279.1258278146</v>
      </c>
      <c r="H12" s="436">
        <f>G12</f>
        <v>148279.1258278146</v>
      </c>
    </row>
    <row r="13" spans="1:11" ht="24" customHeight="1" x14ac:dyDescent="0.3">
      <c r="A13" s="131" t="s">
        <v>381</v>
      </c>
      <c r="B13" s="697"/>
      <c r="C13" s="438">
        <f>F23/0.302</f>
        <v>673996.02649006632</v>
      </c>
      <c r="D13" s="438">
        <f>C13</f>
        <v>673996.02649006632</v>
      </c>
      <c r="E13" s="437">
        <f>D13</f>
        <v>673996.02649006632</v>
      </c>
      <c r="F13" s="438">
        <f>E13*0.22</f>
        <v>148279.1258278146</v>
      </c>
      <c r="G13" s="437">
        <f t="shared" ref="G13:H22" si="0">F13</f>
        <v>148279.1258278146</v>
      </c>
      <c r="H13" s="438">
        <f t="shared" si="0"/>
        <v>148279.1258278146</v>
      </c>
    </row>
    <row r="14" spans="1:11" x14ac:dyDescent="0.3">
      <c r="A14" s="131" t="s">
        <v>383</v>
      </c>
      <c r="B14" s="132" t="s">
        <v>384</v>
      </c>
      <c r="C14" s="436"/>
      <c r="D14" s="436"/>
      <c r="E14" s="437"/>
      <c r="F14" s="436"/>
      <c r="G14" s="437"/>
      <c r="H14" s="436"/>
    </row>
    <row r="15" spans="1:11" ht="37.5" x14ac:dyDescent="0.25">
      <c r="A15" s="131" t="s">
        <v>385</v>
      </c>
      <c r="B15" s="135" t="s">
        <v>386</v>
      </c>
      <c r="C15" s="437"/>
      <c r="D15" s="437"/>
      <c r="E15" s="437"/>
      <c r="F15" s="437"/>
      <c r="G15" s="437"/>
      <c r="H15" s="437"/>
    </row>
    <row r="16" spans="1:11" s="133" customFormat="1" ht="39" customHeight="1" x14ac:dyDescent="0.25">
      <c r="A16" s="131">
        <v>2</v>
      </c>
      <c r="B16" s="132" t="s">
        <v>387</v>
      </c>
      <c r="C16" s="437">
        <f>SUM(C17:C21)</f>
        <v>2021988.0794701991</v>
      </c>
      <c r="D16" s="437">
        <f t="shared" ref="D16:E19" si="1">C16</f>
        <v>2021988.0794701991</v>
      </c>
      <c r="E16" s="437">
        <f t="shared" si="1"/>
        <v>2021988.0794701991</v>
      </c>
      <c r="F16" s="437">
        <f>SUM(F17:F21)</f>
        <v>22241.868874172185</v>
      </c>
      <c r="G16" s="437">
        <f t="shared" si="0"/>
        <v>22241.868874172185</v>
      </c>
      <c r="H16" s="437">
        <f t="shared" si="0"/>
        <v>22241.868874172185</v>
      </c>
    </row>
    <row r="17" spans="1:9" ht="40.5" customHeight="1" x14ac:dyDescent="0.3">
      <c r="A17" s="131" t="s">
        <v>388</v>
      </c>
      <c r="B17" s="134" t="s">
        <v>389</v>
      </c>
      <c r="C17" s="438">
        <f>C13</f>
        <v>673996.02649006632</v>
      </c>
      <c r="D17" s="438">
        <f t="shared" si="1"/>
        <v>673996.02649006632</v>
      </c>
      <c r="E17" s="437">
        <f t="shared" si="1"/>
        <v>673996.02649006632</v>
      </c>
      <c r="F17" s="438">
        <f>C17*0.029</f>
        <v>19545.884768211923</v>
      </c>
      <c r="G17" s="437">
        <f t="shared" si="0"/>
        <v>19545.884768211923</v>
      </c>
      <c r="H17" s="438">
        <f t="shared" si="0"/>
        <v>19545.884768211923</v>
      </c>
    </row>
    <row r="18" spans="1:9" ht="37.5" customHeight="1" x14ac:dyDescent="0.3">
      <c r="A18" s="131" t="s">
        <v>390</v>
      </c>
      <c r="B18" s="132" t="s">
        <v>391</v>
      </c>
      <c r="C18" s="438">
        <f>C12</f>
        <v>673996.02649006632</v>
      </c>
      <c r="D18" s="438">
        <f t="shared" si="1"/>
        <v>673996.02649006632</v>
      </c>
      <c r="E18" s="437">
        <f t="shared" si="1"/>
        <v>673996.02649006632</v>
      </c>
      <c r="F18" s="438">
        <f>C18*0.002</f>
        <v>1347.9920529801327</v>
      </c>
      <c r="G18" s="437">
        <f t="shared" ref="G18" si="2">F18</f>
        <v>1347.9920529801327</v>
      </c>
      <c r="H18" s="438">
        <f t="shared" ref="H18" si="3">G18</f>
        <v>1347.9920529801327</v>
      </c>
    </row>
    <row r="19" spans="1:9" s="133" customFormat="1" ht="37.5" customHeight="1" x14ac:dyDescent="0.3">
      <c r="A19" s="131" t="s">
        <v>392</v>
      </c>
      <c r="B19" s="134" t="s">
        <v>393</v>
      </c>
      <c r="C19" s="438">
        <f>C13</f>
        <v>673996.02649006632</v>
      </c>
      <c r="D19" s="438">
        <f t="shared" si="1"/>
        <v>673996.02649006632</v>
      </c>
      <c r="E19" s="437">
        <f t="shared" si="1"/>
        <v>673996.02649006632</v>
      </c>
      <c r="F19" s="438">
        <f>C19*0.002</f>
        <v>1347.9920529801327</v>
      </c>
      <c r="G19" s="437">
        <f t="shared" si="0"/>
        <v>1347.9920529801327</v>
      </c>
      <c r="H19" s="438">
        <f t="shared" si="0"/>
        <v>1347.9920529801327</v>
      </c>
    </row>
    <row r="20" spans="1:9" ht="57" customHeight="1" x14ac:dyDescent="0.25">
      <c r="A20" s="131" t="s">
        <v>394</v>
      </c>
      <c r="B20" s="132" t="s">
        <v>395</v>
      </c>
      <c r="C20" s="437"/>
      <c r="D20" s="437"/>
      <c r="E20" s="437"/>
      <c r="F20" s="437"/>
      <c r="G20" s="437"/>
      <c r="H20" s="437"/>
    </row>
    <row r="21" spans="1:9" ht="37.5" x14ac:dyDescent="0.25">
      <c r="A21" s="131" t="s">
        <v>396</v>
      </c>
      <c r="B21" s="132" t="s">
        <v>395</v>
      </c>
      <c r="C21" s="437"/>
      <c r="D21" s="437"/>
      <c r="E21" s="437"/>
      <c r="F21" s="437"/>
      <c r="G21" s="437"/>
      <c r="H21" s="437"/>
    </row>
    <row r="22" spans="1:9" s="133" customFormat="1" ht="37.5" x14ac:dyDescent="0.3">
      <c r="A22" s="131" t="s">
        <v>9</v>
      </c>
      <c r="B22" s="134" t="s">
        <v>397</v>
      </c>
      <c r="C22" s="438">
        <f>C13</f>
        <v>673996.02649006632</v>
      </c>
      <c r="D22" s="438">
        <f>C22</f>
        <v>673996.02649006632</v>
      </c>
      <c r="E22" s="437">
        <f>D22</f>
        <v>673996.02649006632</v>
      </c>
      <c r="F22" s="438">
        <f>C22*0.051</f>
        <v>34373.79735099338</v>
      </c>
      <c r="G22" s="437">
        <f t="shared" si="0"/>
        <v>34373.79735099338</v>
      </c>
      <c r="H22" s="438">
        <f t="shared" si="0"/>
        <v>34373.79735099338</v>
      </c>
    </row>
    <row r="23" spans="1:9" s="133" customFormat="1" ht="39" customHeight="1" x14ac:dyDescent="0.25">
      <c r="A23" s="131"/>
      <c r="B23" s="132" t="s">
        <v>364</v>
      </c>
      <c r="C23" s="439" t="s">
        <v>374</v>
      </c>
      <c r="D23" s="439" t="s">
        <v>374</v>
      </c>
      <c r="E23" s="439" t="s">
        <v>374</v>
      </c>
      <c r="F23" s="439">
        <f>203546.85-0.05</f>
        <v>203546.80000000002</v>
      </c>
      <c r="G23" s="437">
        <f>F23</f>
        <v>203546.80000000002</v>
      </c>
      <c r="H23" s="439">
        <v>203546.8</v>
      </c>
    </row>
    <row r="24" spans="1:9" x14ac:dyDescent="0.3">
      <c r="A24" s="419"/>
      <c r="B24" s="418"/>
      <c r="C24" s="137"/>
      <c r="D24" s="137"/>
      <c r="E24" s="420">
        <f>6672524.86+9278</f>
        <v>6681802.8600000003</v>
      </c>
      <c r="F24" s="418"/>
      <c r="G24" s="418"/>
      <c r="H24" s="418"/>
    </row>
    <row r="25" spans="1:9" x14ac:dyDescent="0.3">
      <c r="A25" s="419"/>
      <c r="B25" s="418"/>
      <c r="C25" s="137"/>
      <c r="D25" s="137"/>
      <c r="E25" s="420"/>
      <c r="F25" s="418"/>
      <c r="G25" s="418"/>
      <c r="H25" s="418"/>
    </row>
    <row r="26" spans="1:9" s="82" customFormat="1" ht="23.25" customHeight="1" x14ac:dyDescent="0.25">
      <c r="A26" s="1001" t="s">
        <v>541</v>
      </c>
      <c r="B26" s="84"/>
      <c r="D26" s="378"/>
      <c r="F26" s="379"/>
      <c r="G26" s="1000" t="s">
        <v>694</v>
      </c>
      <c r="H26" s="84"/>
      <c r="I26" s="394"/>
    </row>
    <row r="27" spans="1:9" s="389" customFormat="1" ht="12.75" x14ac:dyDescent="0.25">
      <c r="D27" s="391" t="s">
        <v>171</v>
      </c>
      <c r="F27" s="393"/>
      <c r="G27" s="391" t="s">
        <v>172</v>
      </c>
      <c r="I27" s="393"/>
    </row>
    <row r="28" spans="1:9" s="82" customFormat="1" x14ac:dyDescent="0.25">
      <c r="A28" s="84"/>
      <c r="B28" s="84"/>
      <c r="D28" s="84"/>
      <c r="F28" s="379"/>
      <c r="G28" s="84"/>
      <c r="H28" s="84"/>
      <c r="I28" s="392"/>
    </row>
    <row r="29" spans="1:9" s="82" customFormat="1" ht="23.25" customHeight="1" x14ac:dyDescent="0.25">
      <c r="A29" s="97" t="s">
        <v>173</v>
      </c>
      <c r="B29" s="84"/>
      <c r="D29" s="378"/>
      <c r="F29" s="379"/>
      <c r="G29" s="1002" t="s">
        <v>810</v>
      </c>
      <c r="H29" s="84"/>
      <c r="I29" s="394"/>
    </row>
    <row r="30" spans="1:9" s="389" customFormat="1" ht="12.75" x14ac:dyDescent="0.25">
      <c r="D30" s="391" t="s">
        <v>171</v>
      </c>
      <c r="F30" s="393"/>
      <c r="G30" s="391" t="s">
        <v>172</v>
      </c>
      <c r="I30" s="393"/>
    </row>
    <row r="68" ht="18.75" hidden="1" customHeight="1" x14ac:dyDescent="0.3"/>
    <row r="69" ht="18.75" hidden="1" customHeight="1" x14ac:dyDescent="0.3"/>
    <row r="70" ht="18.75" hidden="1" customHeight="1" x14ac:dyDescent="0.3"/>
    <row r="71" ht="18.75" hidden="1" customHeight="1" x14ac:dyDescent="0.3"/>
    <row r="72" ht="18.75" hidden="1" customHeight="1" x14ac:dyDescent="0.3"/>
    <row r="73" ht="18.75" hidden="1" customHeight="1" x14ac:dyDescent="0.3"/>
    <row r="74" ht="18.75" hidden="1" customHeight="1" x14ac:dyDescent="0.3"/>
    <row r="79" ht="18.75" hidden="1" customHeight="1" x14ac:dyDescent="0.3"/>
    <row r="80" ht="18.75" hidden="1" customHeight="1" x14ac:dyDescent="0.3"/>
    <row r="81" ht="18.75" hidden="1" customHeight="1" x14ac:dyDescent="0.3"/>
    <row r="82" ht="18.75" hidden="1" customHeight="1" x14ac:dyDescent="0.3"/>
    <row r="83" ht="18.75" hidden="1" customHeight="1" x14ac:dyDescent="0.3"/>
    <row r="84" ht="18.75" hidden="1" customHeight="1" x14ac:dyDescent="0.3"/>
    <row r="85" ht="18.75" hidden="1" customHeight="1" x14ac:dyDescent="0.3"/>
    <row r="86" ht="18.75" hidden="1" customHeight="1" x14ac:dyDescent="0.3"/>
    <row r="90" ht="18.75" hidden="1" customHeight="1" x14ac:dyDescent="0.3"/>
    <row r="91" ht="18.75" hidden="1" customHeight="1" x14ac:dyDescent="0.3"/>
    <row r="92" ht="18.75" hidden="1" customHeight="1" x14ac:dyDescent="0.3"/>
  </sheetData>
  <mergeCells count="6">
    <mergeCell ref="A2:H3"/>
    <mergeCell ref="A9:A10"/>
    <mergeCell ref="B9:B10"/>
    <mergeCell ref="C9:E9"/>
    <mergeCell ref="F9:H9"/>
    <mergeCell ref="A6:D6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39"/>
  <sheetViews>
    <sheetView view="pageBreakPreview" topLeftCell="A7" zoomScale="80" zoomScaleNormal="70" zoomScaleSheetLayoutView="80" workbookViewId="0">
      <selection activeCell="G25" sqref="G25"/>
    </sheetView>
  </sheetViews>
  <sheetFormatPr defaultColWidth="8.85546875" defaultRowHeight="18.75" x14ac:dyDescent="0.3"/>
  <cols>
    <col min="1" max="1" width="5.7109375" style="102" customWidth="1"/>
    <col min="2" max="2" width="49.710937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6.140625" style="102" customWidth="1"/>
    <col min="7" max="8" width="19.140625" style="102" customWidth="1"/>
    <col min="9" max="9" width="16.140625" style="138" customWidth="1"/>
    <col min="10" max="256" width="8.85546875" style="102"/>
    <col min="257" max="257" width="5.7109375" style="102" customWidth="1"/>
    <col min="258" max="258" width="49.710937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6.140625" style="102" customWidth="1"/>
    <col min="263" max="263" width="16.42578125" style="102" customWidth="1"/>
    <col min="264" max="264" width="27.7109375" style="102" customWidth="1"/>
    <col min="265" max="265" width="16.140625" style="102" customWidth="1"/>
    <col min="266" max="512" width="8.85546875" style="102"/>
    <col min="513" max="513" width="5.7109375" style="102" customWidth="1"/>
    <col min="514" max="514" width="49.710937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6.140625" style="102" customWidth="1"/>
    <col min="519" max="519" width="16.42578125" style="102" customWidth="1"/>
    <col min="520" max="520" width="27.7109375" style="102" customWidth="1"/>
    <col min="521" max="521" width="16.140625" style="102" customWidth="1"/>
    <col min="522" max="768" width="8.85546875" style="102"/>
    <col min="769" max="769" width="5.7109375" style="102" customWidth="1"/>
    <col min="770" max="770" width="49.710937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6.140625" style="102" customWidth="1"/>
    <col min="775" max="775" width="16.42578125" style="102" customWidth="1"/>
    <col min="776" max="776" width="27.7109375" style="102" customWidth="1"/>
    <col min="777" max="777" width="16.140625" style="102" customWidth="1"/>
    <col min="778" max="1024" width="8.85546875" style="102"/>
    <col min="1025" max="1025" width="5.7109375" style="102" customWidth="1"/>
    <col min="1026" max="1026" width="49.710937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6.140625" style="102" customWidth="1"/>
    <col min="1031" max="1031" width="16.42578125" style="102" customWidth="1"/>
    <col min="1032" max="1032" width="27.7109375" style="102" customWidth="1"/>
    <col min="1033" max="1033" width="16.140625" style="102" customWidth="1"/>
    <col min="1034" max="1280" width="8.85546875" style="102"/>
    <col min="1281" max="1281" width="5.7109375" style="102" customWidth="1"/>
    <col min="1282" max="1282" width="49.710937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6.140625" style="102" customWidth="1"/>
    <col min="1287" max="1287" width="16.42578125" style="102" customWidth="1"/>
    <col min="1288" max="1288" width="27.7109375" style="102" customWidth="1"/>
    <col min="1289" max="1289" width="16.140625" style="102" customWidth="1"/>
    <col min="1290" max="1536" width="8.85546875" style="102"/>
    <col min="1537" max="1537" width="5.7109375" style="102" customWidth="1"/>
    <col min="1538" max="1538" width="49.710937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6.140625" style="102" customWidth="1"/>
    <col min="1543" max="1543" width="16.42578125" style="102" customWidth="1"/>
    <col min="1544" max="1544" width="27.7109375" style="102" customWidth="1"/>
    <col min="1545" max="1545" width="16.140625" style="102" customWidth="1"/>
    <col min="1546" max="1792" width="8.85546875" style="102"/>
    <col min="1793" max="1793" width="5.7109375" style="102" customWidth="1"/>
    <col min="1794" max="1794" width="49.710937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6.140625" style="102" customWidth="1"/>
    <col min="1799" max="1799" width="16.42578125" style="102" customWidth="1"/>
    <col min="1800" max="1800" width="27.7109375" style="102" customWidth="1"/>
    <col min="1801" max="1801" width="16.140625" style="102" customWidth="1"/>
    <col min="1802" max="2048" width="8.85546875" style="102"/>
    <col min="2049" max="2049" width="5.7109375" style="102" customWidth="1"/>
    <col min="2050" max="2050" width="49.710937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6.140625" style="102" customWidth="1"/>
    <col min="2055" max="2055" width="16.42578125" style="102" customWidth="1"/>
    <col min="2056" max="2056" width="27.7109375" style="102" customWidth="1"/>
    <col min="2057" max="2057" width="16.140625" style="102" customWidth="1"/>
    <col min="2058" max="2304" width="8.85546875" style="102"/>
    <col min="2305" max="2305" width="5.7109375" style="102" customWidth="1"/>
    <col min="2306" max="2306" width="49.710937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6.140625" style="102" customWidth="1"/>
    <col min="2311" max="2311" width="16.42578125" style="102" customWidth="1"/>
    <col min="2312" max="2312" width="27.7109375" style="102" customWidth="1"/>
    <col min="2313" max="2313" width="16.140625" style="102" customWidth="1"/>
    <col min="2314" max="2560" width="8.85546875" style="102"/>
    <col min="2561" max="2561" width="5.7109375" style="102" customWidth="1"/>
    <col min="2562" max="2562" width="49.710937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6.140625" style="102" customWidth="1"/>
    <col min="2567" max="2567" width="16.42578125" style="102" customWidth="1"/>
    <col min="2568" max="2568" width="27.7109375" style="102" customWidth="1"/>
    <col min="2569" max="2569" width="16.140625" style="102" customWidth="1"/>
    <col min="2570" max="2816" width="8.85546875" style="102"/>
    <col min="2817" max="2817" width="5.7109375" style="102" customWidth="1"/>
    <col min="2818" max="2818" width="49.710937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6.140625" style="102" customWidth="1"/>
    <col min="2823" max="2823" width="16.42578125" style="102" customWidth="1"/>
    <col min="2824" max="2824" width="27.7109375" style="102" customWidth="1"/>
    <col min="2825" max="2825" width="16.140625" style="102" customWidth="1"/>
    <col min="2826" max="3072" width="8.85546875" style="102"/>
    <col min="3073" max="3073" width="5.7109375" style="102" customWidth="1"/>
    <col min="3074" max="3074" width="49.710937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6.140625" style="102" customWidth="1"/>
    <col min="3079" max="3079" width="16.42578125" style="102" customWidth="1"/>
    <col min="3080" max="3080" width="27.7109375" style="102" customWidth="1"/>
    <col min="3081" max="3081" width="16.140625" style="102" customWidth="1"/>
    <col min="3082" max="3328" width="8.85546875" style="102"/>
    <col min="3329" max="3329" width="5.7109375" style="102" customWidth="1"/>
    <col min="3330" max="3330" width="49.710937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6.140625" style="102" customWidth="1"/>
    <col min="3335" max="3335" width="16.42578125" style="102" customWidth="1"/>
    <col min="3336" max="3336" width="27.7109375" style="102" customWidth="1"/>
    <col min="3337" max="3337" width="16.140625" style="102" customWidth="1"/>
    <col min="3338" max="3584" width="8.85546875" style="102"/>
    <col min="3585" max="3585" width="5.7109375" style="102" customWidth="1"/>
    <col min="3586" max="3586" width="49.710937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6.140625" style="102" customWidth="1"/>
    <col min="3591" max="3591" width="16.42578125" style="102" customWidth="1"/>
    <col min="3592" max="3592" width="27.7109375" style="102" customWidth="1"/>
    <col min="3593" max="3593" width="16.140625" style="102" customWidth="1"/>
    <col min="3594" max="3840" width="8.85546875" style="102"/>
    <col min="3841" max="3841" width="5.7109375" style="102" customWidth="1"/>
    <col min="3842" max="3842" width="49.710937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6.140625" style="102" customWidth="1"/>
    <col min="3847" max="3847" width="16.42578125" style="102" customWidth="1"/>
    <col min="3848" max="3848" width="27.7109375" style="102" customWidth="1"/>
    <col min="3849" max="3849" width="16.140625" style="102" customWidth="1"/>
    <col min="3850" max="4096" width="8.85546875" style="102"/>
    <col min="4097" max="4097" width="5.7109375" style="102" customWidth="1"/>
    <col min="4098" max="4098" width="49.710937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6.140625" style="102" customWidth="1"/>
    <col min="4103" max="4103" width="16.42578125" style="102" customWidth="1"/>
    <col min="4104" max="4104" width="27.7109375" style="102" customWidth="1"/>
    <col min="4105" max="4105" width="16.140625" style="102" customWidth="1"/>
    <col min="4106" max="4352" width="8.85546875" style="102"/>
    <col min="4353" max="4353" width="5.7109375" style="102" customWidth="1"/>
    <col min="4354" max="4354" width="49.710937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6.140625" style="102" customWidth="1"/>
    <col min="4359" max="4359" width="16.42578125" style="102" customWidth="1"/>
    <col min="4360" max="4360" width="27.7109375" style="102" customWidth="1"/>
    <col min="4361" max="4361" width="16.140625" style="102" customWidth="1"/>
    <col min="4362" max="4608" width="8.85546875" style="102"/>
    <col min="4609" max="4609" width="5.7109375" style="102" customWidth="1"/>
    <col min="4610" max="4610" width="49.710937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6.140625" style="102" customWidth="1"/>
    <col min="4615" max="4615" width="16.42578125" style="102" customWidth="1"/>
    <col min="4616" max="4616" width="27.7109375" style="102" customWidth="1"/>
    <col min="4617" max="4617" width="16.140625" style="102" customWidth="1"/>
    <col min="4618" max="4864" width="8.85546875" style="102"/>
    <col min="4865" max="4865" width="5.7109375" style="102" customWidth="1"/>
    <col min="4866" max="4866" width="49.710937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6.140625" style="102" customWidth="1"/>
    <col min="4871" max="4871" width="16.42578125" style="102" customWidth="1"/>
    <col min="4872" max="4872" width="27.7109375" style="102" customWidth="1"/>
    <col min="4873" max="4873" width="16.140625" style="102" customWidth="1"/>
    <col min="4874" max="5120" width="8.85546875" style="102"/>
    <col min="5121" max="5121" width="5.7109375" style="102" customWidth="1"/>
    <col min="5122" max="5122" width="49.710937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6.140625" style="102" customWidth="1"/>
    <col min="5127" max="5127" width="16.42578125" style="102" customWidth="1"/>
    <col min="5128" max="5128" width="27.7109375" style="102" customWidth="1"/>
    <col min="5129" max="5129" width="16.140625" style="102" customWidth="1"/>
    <col min="5130" max="5376" width="8.85546875" style="102"/>
    <col min="5377" max="5377" width="5.7109375" style="102" customWidth="1"/>
    <col min="5378" max="5378" width="49.710937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6.140625" style="102" customWidth="1"/>
    <col min="5383" max="5383" width="16.42578125" style="102" customWidth="1"/>
    <col min="5384" max="5384" width="27.7109375" style="102" customWidth="1"/>
    <col min="5385" max="5385" width="16.140625" style="102" customWidth="1"/>
    <col min="5386" max="5632" width="8.85546875" style="102"/>
    <col min="5633" max="5633" width="5.7109375" style="102" customWidth="1"/>
    <col min="5634" max="5634" width="49.710937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6.140625" style="102" customWidth="1"/>
    <col min="5639" max="5639" width="16.42578125" style="102" customWidth="1"/>
    <col min="5640" max="5640" width="27.7109375" style="102" customWidth="1"/>
    <col min="5641" max="5641" width="16.140625" style="102" customWidth="1"/>
    <col min="5642" max="5888" width="8.85546875" style="102"/>
    <col min="5889" max="5889" width="5.7109375" style="102" customWidth="1"/>
    <col min="5890" max="5890" width="49.710937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6.140625" style="102" customWidth="1"/>
    <col min="5895" max="5895" width="16.42578125" style="102" customWidth="1"/>
    <col min="5896" max="5896" width="27.7109375" style="102" customWidth="1"/>
    <col min="5897" max="5897" width="16.140625" style="102" customWidth="1"/>
    <col min="5898" max="6144" width="8.85546875" style="102"/>
    <col min="6145" max="6145" width="5.7109375" style="102" customWidth="1"/>
    <col min="6146" max="6146" width="49.710937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6.140625" style="102" customWidth="1"/>
    <col min="6151" max="6151" width="16.42578125" style="102" customWidth="1"/>
    <col min="6152" max="6152" width="27.7109375" style="102" customWidth="1"/>
    <col min="6153" max="6153" width="16.140625" style="102" customWidth="1"/>
    <col min="6154" max="6400" width="8.85546875" style="102"/>
    <col min="6401" max="6401" width="5.7109375" style="102" customWidth="1"/>
    <col min="6402" max="6402" width="49.710937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6.140625" style="102" customWidth="1"/>
    <col min="6407" max="6407" width="16.42578125" style="102" customWidth="1"/>
    <col min="6408" max="6408" width="27.7109375" style="102" customWidth="1"/>
    <col min="6409" max="6409" width="16.140625" style="102" customWidth="1"/>
    <col min="6410" max="6656" width="8.85546875" style="102"/>
    <col min="6657" max="6657" width="5.7109375" style="102" customWidth="1"/>
    <col min="6658" max="6658" width="49.710937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6.140625" style="102" customWidth="1"/>
    <col min="6663" max="6663" width="16.42578125" style="102" customWidth="1"/>
    <col min="6664" max="6664" width="27.7109375" style="102" customWidth="1"/>
    <col min="6665" max="6665" width="16.140625" style="102" customWidth="1"/>
    <col min="6666" max="6912" width="8.85546875" style="102"/>
    <col min="6913" max="6913" width="5.7109375" style="102" customWidth="1"/>
    <col min="6914" max="6914" width="49.710937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6.140625" style="102" customWidth="1"/>
    <col min="6919" max="6919" width="16.42578125" style="102" customWidth="1"/>
    <col min="6920" max="6920" width="27.7109375" style="102" customWidth="1"/>
    <col min="6921" max="6921" width="16.140625" style="102" customWidth="1"/>
    <col min="6922" max="7168" width="8.85546875" style="102"/>
    <col min="7169" max="7169" width="5.7109375" style="102" customWidth="1"/>
    <col min="7170" max="7170" width="49.710937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6.140625" style="102" customWidth="1"/>
    <col min="7175" max="7175" width="16.42578125" style="102" customWidth="1"/>
    <col min="7176" max="7176" width="27.7109375" style="102" customWidth="1"/>
    <col min="7177" max="7177" width="16.140625" style="102" customWidth="1"/>
    <col min="7178" max="7424" width="8.85546875" style="102"/>
    <col min="7425" max="7425" width="5.7109375" style="102" customWidth="1"/>
    <col min="7426" max="7426" width="49.710937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6.140625" style="102" customWidth="1"/>
    <col min="7431" max="7431" width="16.42578125" style="102" customWidth="1"/>
    <col min="7432" max="7432" width="27.7109375" style="102" customWidth="1"/>
    <col min="7433" max="7433" width="16.140625" style="102" customWidth="1"/>
    <col min="7434" max="7680" width="8.85546875" style="102"/>
    <col min="7681" max="7681" width="5.7109375" style="102" customWidth="1"/>
    <col min="7682" max="7682" width="49.710937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6.140625" style="102" customWidth="1"/>
    <col min="7687" max="7687" width="16.42578125" style="102" customWidth="1"/>
    <col min="7688" max="7688" width="27.7109375" style="102" customWidth="1"/>
    <col min="7689" max="7689" width="16.140625" style="102" customWidth="1"/>
    <col min="7690" max="7936" width="8.85546875" style="102"/>
    <col min="7937" max="7937" width="5.7109375" style="102" customWidth="1"/>
    <col min="7938" max="7938" width="49.710937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6.140625" style="102" customWidth="1"/>
    <col min="7943" max="7943" width="16.42578125" style="102" customWidth="1"/>
    <col min="7944" max="7944" width="27.7109375" style="102" customWidth="1"/>
    <col min="7945" max="7945" width="16.140625" style="102" customWidth="1"/>
    <col min="7946" max="8192" width="8.85546875" style="102"/>
    <col min="8193" max="8193" width="5.7109375" style="102" customWidth="1"/>
    <col min="8194" max="8194" width="49.710937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6.140625" style="102" customWidth="1"/>
    <col min="8199" max="8199" width="16.42578125" style="102" customWidth="1"/>
    <col min="8200" max="8200" width="27.7109375" style="102" customWidth="1"/>
    <col min="8201" max="8201" width="16.140625" style="102" customWidth="1"/>
    <col min="8202" max="8448" width="8.85546875" style="102"/>
    <col min="8449" max="8449" width="5.7109375" style="102" customWidth="1"/>
    <col min="8450" max="8450" width="49.710937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6.140625" style="102" customWidth="1"/>
    <col min="8455" max="8455" width="16.42578125" style="102" customWidth="1"/>
    <col min="8456" max="8456" width="27.7109375" style="102" customWidth="1"/>
    <col min="8457" max="8457" width="16.140625" style="102" customWidth="1"/>
    <col min="8458" max="8704" width="8.85546875" style="102"/>
    <col min="8705" max="8705" width="5.7109375" style="102" customWidth="1"/>
    <col min="8706" max="8706" width="49.710937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6.140625" style="102" customWidth="1"/>
    <col min="8711" max="8711" width="16.42578125" style="102" customWidth="1"/>
    <col min="8712" max="8712" width="27.7109375" style="102" customWidth="1"/>
    <col min="8713" max="8713" width="16.140625" style="102" customWidth="1"/>
    <col min="8714" max="8960" width="8.85546875" style="102"/>
    <col min="8961" max="8961" width="5.7109375" style="102" customWidth="1"/>
    <col min="8962" max="8962" width="49.710937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6.140625" style="102" customWidth="1"/>
    <col min="8967" max="8967" width="16.42578125" style="102" customWidth="1"/>
    <col min="8968" max="8968" width="27.7109375" style="102" customWidth="1"/>
    <col min="8969" max="8969" width="16.140625" style="102" customWidth="1"/>
    <col min="8970" max="9216" width="8.85546875" style="102"/>
    <col min="9217" max="9217" width="5.7109375" style="102" customWidth="1"/>
    <col min="9218" max="9218" width="49.710937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6.140625" style="102" customWidth="1"/>
    <col min="9223" max="9223" width="16.42578125" style="102" customWidth="1"/>
    <col min="9224" max="9224" width="27.7109375" style="102" customWidth="1"/>
    <col min="9225" max="9225" width="16.140625" style="102" customWidth="1"/>
    <col min="9226" max="9472" width="8.85546875" style="102"/>
    <col min="9473" max="9473" width="5.7109375" style="102" customWidth="1"/>
    <col min="9474" max="9474" width="49.710937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6.140625" style="102" customWidth="1"/>
    <col min="9479" max="9479" width="16.42578125" style="102" customWidth="1"/>
    <col min="9480" max="9480" width="27.7109375" style="102" customWidth="1"/>
    <col min="9481" max="9481" width="16.140625" style="102" customWidth="1"/>
    <col min="9482" max="9728" width="8.85546875" style="102"/>
    <col min="9729" max="9729" width="5.7109375" style="102" customWidth="1"/>
    <col min="9730" max="9730" width="49.710937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6.140625" style="102" customWidth="1"/>
    <col min="9735" max="9735" width="16.42578125" style="102" customWidth="1"/>
    <col min="9736" max="9736" width="27.7109375" style="102" customWidth="1"/>
    <col min="9737" max="9737" width="16.140625" style="102" customWidth="1"/>
    <col min="9738" max="9984" width="8.85546875" style="102"/>
    <col min="9985" max="9985" width="5.7109375" style="102" customWidth="1"/>
    <col min="9986" max="9986" width="49.710937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6.140625" style="102" customWidth="1"/>
    <col min="9991" max="9991" width="16.42578125" style="102" customWidth="1"/>
    <col min="9992" max="9992" width="27.7109375" style="102" customWidth="1"/>
    <col min="9993" max="9993" width="16.140625" style="102" customWidth="1"/>
    <col min="9994" max="10240" width="8.85546875" style="102"/>
    <col min="10241" max="10241" width="5.7109375" style="102" customWidth="1"/>
    <col min="10242" max="10242" width="49.710937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6.140625" style="102" customWidth="1"/>
    <col min="10247" max="10247" width="16.42578125" style="102" customWidth="1"/>
    <col min="10248" max="10248" width="27.7109375" style="102" customWidth="1"/>
    <col min="10249" max="10249" width="16.140625" style="102" customWidth="1"/>
    <col min="10250" max="10496" width="8.85546875" style="102"/>
    <col min="10497" max="10497" width="5.7109375" style="102" customWidth="1"/>
    <col min="10498" max="10498" width="49.710937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6.140625" style="102" customWidth="1"/>
    <col min="10503" max="10503" width="16.42578125" style="102" customWidth="1"/>
    <col min="10504" max="10504" width="27.7109375" style="102" customWidth="1"/>
    <col min="10505" max="10505" width="16.140625" style="102" customWidth="1"/>
    <col min="10506" max="10752" width="8.85546875" style="102"/>
    <col min="10753" max="10753" width="5.7109375" style="102" customWidth="1"/>
    <col min="10754" max="10754" width="49.710937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6.140625" style="102" customWidth="1"/>
    <col min="10759" max="10759" width="16.42578125" style="102" customWidth="1"/>
    <col min="10760" max="10760" width="27.7109375" style="102" customWidth="1"/>
    <col min="10761" max="10761" width="16.140625" style="102" customWidth="1"/>
    <col min="10762" max="11008" width="8.85546875" style="102"/>
    <col min="11009" max="11009" width="5.7109375" style="102" customWidth="1"/>
    <col min="11010" max="11010" width="49.710937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6.140625" style="102" customWidth="1"/>
    <col min="11015" max="11015" width="16.42578125" style="102" customWidth="1"/>
    <col min="11016" max="11016" width="27.7109375" style="102" customWidth="1"/>
    <col min="11017" max="11017" width="16.140625" style="102" customWidth="1"/>
    <col min="11018" max="11264" width="8.85546875" style="102"/>
    <col min="11265" max="11265" width="5.7109375" style="102" customWidth="1"/>
    <col min="11266" max="11266" width="49.710937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6.140625" style="102" customWidth="1"/>
    <col min="11271" max="11271" width="16.42578125" style="102" customWidth="1"/>
    <col min="11272" max="11272" width="27.7109375" style="102" customWidth="1"/>
    <col min="11273" max="11273" width="16.140625" style="102" customWidth="1"/>
    <col min="11274" max="11520" width="8.85546875" style="102"/>
    <col min="11521" max="11521" width="5.7109375" style="102" customWidth="1"/>
    <col min="11522" max="11522" width="49.710937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6.140625" style="102" customWidth="1"/>
    <col min="11527" max="11527" width="16.42578125" style="102" customWidth="1"/>
    <col min="11528" max="11528" width="27.7109375" style="102" customWidth="1"/>
    <col min="11529" max="11529" width="16.140625" style="102" customWidth="1"/>
    <col min="11530" max="11776" width="8.85546875" style="102"/>
    <col min="11777" max="11777" width="5.7109375" style="102" customWidth="1"/>
    <col min="11778" max="11778" width="49.710937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6.140625" style="102" customWidth="1"/>
    <col min="11783" max="11783" width="16.42578125" style="102" customWidth="1"/>
    <col min="11784" max="11784" width="27.7109375" style="102" customWidth="1"/>
    <col min="11785" max="11785" width="16.140625" style="102" customWidth="1"/>
    <col min="11786" max="12032" width="8.85546875" style="102"/>
    <col min="12033" max="12033" width="5.7109375" style="102" customWidth="1"/>
    <col min="12034" max="12034" width="49.710937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6.140625" style="102" customWidth="1"/>
    <col min="12039" max="12039" width="16.42578125" style="102" customWidth="1"/>
    <col min="12040" max="12040" width="27.7109375" style="102" customWidth="1"/>
    <col min="12041" max="12041" width="16.140625" style="102" customWidth="1"/>
    <col min="12042" max="12288" width="8.85546875" style="102"/>
    <col min="12289" max="12289" width="5.7109375" style="102" customWidth="1"/>
    <col min="12290" max="12290" width="49.710937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6.140625" style="102" customWidth="1"/>
    <col min="12295" max="12295" width="16.42578125" style="102" customWidth="1"/>
    <col min="12296" max="12296" width="27.7109375" style="102" customWidth="1"/>
    <col min="12297" max="12297" width="16.140625" style="102" customWidth="1"/>
    <col min="12298" max="12544" width="8.85546875" style="102"/>
    <col min="12545" max="12545" width="5.7109375" style="102" customWidth="1"/>
    <col min="12546" max="12546" width="49.710937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6.140625" style="102" customWidth="1"/>
    <col min="12551" max="12551" width="16.42578125" style="102" customWidth="1"/>
    <col min="12552" max="12552" width="27.7109375" style="102" customWidth="1"/>
    <col min="12553" max="12553" width="16.140625" style="102" customWidth="1"/>
    <col min="12554" max="12800" width="8.85546875" style="102"/>
    <col min="12801" max="12801" width="5.7109375" style="102" customWidth="1"/>
    <col min="12802" max="12802" width="49.710937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6.140625" style="102" customWidth="1"/>
    <col min="12807" max="12807" width="16.42578125" style="102" customWidth="1"/>
    <col min="12808" max="12808" width="27.7109375" style="102" customWidth="1"/>
    <col min="12809" max="12809" width="16.140625" style="102" customWidth="1"/>
    <col min="12810" max="13056" width="8.85546875" style="102"/>
    <col min="13057" max="13057" width="5.7109375" style="102" customWidth="1"/>
    <col min="13058" max="13058" width="49.710937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6.140625" style="102" customWidth="1"/>
    <col min="13063" max="13063" width="16.42578125" style="102" customWidth="1"/>
    <col min="13064" max="13064" width="27.7109375" style="102" customWidth="1"/>
    <col min="13065" max="13065" width="16.140625" style="102" customWidth="1"/>
    <col min="13066" max="13312" width="8.85546875" style="102"/>
    <col min="13313" max="13313" width="5.7109375" style="102" customWidth="1"/>
    <col min="13314" max="13314" width="49.710937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6.140625" style="102" customWidth="1"/>
    <col min="13319" max="13319" width="16.42578125" style="102" customWidth="1"/>
    <col min="13320" max="13320" width="27.7109375" style="102" customWidth="1"/>
    <col min="13321" max="13321" width="16.140625" style="102" customWidth="1"/>
    <col min="13322" max="13568" width="8.85546875" style="102"/>
    <col min="13569" max="13569" width="5.7109375" style="102" customWidth="1"/>
    <col min="13570" max="13570" width="49.710937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6.140625" style="102" customWidth="1"/>
    <col min="13575" max="13575" width="16.42578125" style="102" customWidth="1"/>
    <col min="13576" max="13576" width="27.7109375" style="102" customWidth="1"/>
    <col min="13577" max="13577" width="16.140625" style="102" customWidth="1"/>
    <col min="13578" max="13824" width="8.85546875" style="102"/>
    <col min="13825" max="13825" width="5.7109375" style="102" customWidth="1"/>
    <col min="13826" max="13826" width="49.710937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6.140625" style="102" customWidth="1"/>
    <col min="13831" max="13831" width="16.42578125" style="102" customWidth="1"/>
    <col min="13832" max="13832" width="27.7109375" style="102" customWidth="1"/>
    <col min="13833" max="13833" width="16.140625" style="102" customWidth="1"/>
    <col min="13834" max="14080" width="8.85546875" style="102"/>
    <col min="14081" max="14081" width="5.7109375" style="102" customWidth="1"/>
    <col min="14082" max="14082" width="49.710937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6.140625" style="102" customWidth="1"/>
    <col min="14087" max="14087" width="16.42578125" style="102" customWidth="1"/>
    <col min="14088" max="14088" width="27.7109375" style="102" customWidth="1"/>
    <col min="14089" max="14089" width="16.140625" style="102" customWidth="1"/>
    <col min="14090" max="14336" width="8.85546875" style="102"/>
    <col min="14337" max="14337" width="5.7109375" style="102" customWidth="1"/>
    <col min="14338" max="14338" width="49.710937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6.140625" style="102" customWidth="1"/>
    <col min="14343" max="14343" width="16.42578125" style="102" customWidth="1"/>
    <col min="14344" max="14344" width="27.7109375" style="102" customWidth="1"/>
    <col min="14345" max="14345" width="16.140625" style="102" customWidth="1"/>
    <col min="14346" max="14592" width="8.85546875" style="102"/>
    <col min="14593" max="14593" width="5.7109375" style="102" customWidth="1"/>
    <col min="14594" max="14594" width="49.710937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6.140625" style="102" customWidth="1"/>
    <col min="14599" max="14599" width="16.42578125" style="102" customWidth="1"/>
    <col min="14600" max="14600" width="27.7109375" style="102" customWidth="1"/>
    <col min="14601" max="14601" width="16.140625" style="102" customWidth="1"/>
    <col min="14602" max="14848" width="8.85546875" style="102"/>
    <col min="14849" max="14849" width="5.7109375" style="102" customWidth="1"/>
    <col min="14850" max="14850" width="49.710937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6.140625" style="102" customWidth="1"/>
    <col min="14855" max="14855" width="16.42578125" style="102" customWidth="1"/>
    <col min="14856" max="14856" width="27.7109375" style="102" customWidth="1"/>
    <col min="14857" max="14857" width="16.140625" style="102" customWidth="1"/>
    <col min="14858" max="15104" width="8.85546875" style="102"/>
    <col min="15105" max="15105" width="5.7109375" style="102" customWidth="1"/>
    <col min="15106" max="15106" width="49.710937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6.140625" style="102" customWidth="1"/>
    <col min="15111" max="15111" width="16.42578125" style="102" customWidth="1"/>
    <col min="15112" max="15112" width="27.7109375" style="102" customWidth="1"/>
    <col min="15113" max="15113" width="16.140625" style="102" customWidth="1"/>
    <col min="15114" max="15360" width="8.85546875" style="102"/>
    <col min="15361" max="15361" width="5.7109375" style="102" customWidth="1"/>
    <col min="15362" max="15362" width="49.710937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6.140625" style="102" customWidth="1"/>
    <col min="15367" max="15367" width="16.42578125" style="102" customWidth="1"/>
    <col min="15368" max="15368" width="27.7109375" style="102" customWidth="1"/>
    <col min="15369" max="15369" width="16.140625" style="102" customWidth="1"/>
    <col min="15370" max="15616" width="8.85546875" style="102"/>
    <col min="15617" max="15617" width="5.7109375" style="102" customWidth="1"/>
    <col min="15618" max="15618" width="49.710937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6.140625" style="102" customWidth="1"/>
    <col min="15623" max="15623" width="16.42578125" style="102" customWidth="1"/>
    <col min="15624" max="15624" width="27.7109375" style="102" customWidth="1"/>
    <col min="15625" max="15625" width="16.140625" style="102" customWidth="1"/>
    <col min="15626" max="15872" width="8.85546875" style="102"/>
    <col min="15873" max="15873" width="5.7109375" style="102" customWidth="1"/>
    <col min="15874" max="15874" width="49.710937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6.140625" style="102" customWidth="1"/>
    <col min="15879" max="15879" width="16.42578125" style="102" customWidth="1"/>
    <col min="15880" max="15880" width="27.7109375" style="102" customWidth="1"/>
    <col min="15881" max="15881" width="16.140625" style="102" customWidth="1"/>
    <col min="15882" max="16128" width="8.85546875" style="102"/>
    <col min="16129" max="16129" width="5.7109375" style="102" customWidth="1"/>
    <col min="16130" max="16130" width="49.710937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6.140625" style="102" customWidth="1"/>
    <col min="16135" max="16135" width="16.42578125" style="102" customWidth="1"/>
    <col min="16136" max="16136" width="27.7109375" style="102" customWidth="1"/>
    <col min="16137" max="16137" width="16.140625" style="102" customWidth="1"/>
    <col min="16138" max="16384" width="8.85546875" style="102"/>
  </cols>
  <sheetData>
    <row r="1" spans="1:11" x14ac:dyDescent="0.3">
      <c r="E1" s="106"/>
      <c r="F1" s="400" t="s">
        <v>515</v>
      </c>
    </row>
    <row r="2" spans="1:11" ht="55.9" customHeight="1" x14ac:dyDescent="0.3">
      <c r="A2" s="1191" t="s">
        <v>618</v>
      </c>
      <c r="B2" s="1191"/>
      <c r="C2" s="1191"/>
      <c r="D2" s="1191"/>
      <c r="E2" s="1191"/>
      <c r="F2" s="1191"/>
    </row>
    <row r="3" spans="1:11" s="402" customFormat="1" ht="27" customHeight="1" x14ac:dyDescent="0.3">
      <c r="A3" s="410" t="s">
        <v>693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</row>
    <row r="4" spans="1:11" s="401" customFormat="1" ht="19.5" customHeight="1" x14ac:dyDescent="0.3">
      <c r="A4" s="411" t="s">
        <v>398</v>
      </c>
      <c r="B4" s="210"/>
      <c r="C4" s="210"/>
      <c r="D4" s="210"/>
      <c r="E4" s="210"/>
      <c r="F4" s="210"/>
      <c r="G4" s="210"/>
      <c r="H4" s="210"/>
      <c r="I4" s="210"/>
      <c r="J4" s="101"/>
      <c r="K4" s="101"/>
    </row>
    <row r="5" spans="1:11" ht="39" customHeight="1" x14ac:dyDescent="0.3">
      <c r="A5" s="1190" t="s">
        <v>683</v>
      </c>
      <c r="B5" s="1190"/>
      <c r="C5" s="1190"/>
      <c r="D5" s="1190"/>
      <c r="E5" s="412"/>
      <c r="F5" s="412"/>
      <c r="G5" s="412"/>
      <c r="H5" s="412"/>
      <c r="I5" s="412"/>
      <c r="J5" s="138"/>
      <c r="K5" s="138"/>
    </row>
    <row r="6" spans="1:11" ht="17.25" customHeight="1" x14ac:dyDescent="0.3">
      <c r="A6" s="412" t="s">
        <v>350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x14ac:dyDescent="0.3">
      <c r="A7" s="107"/>
    </row>
    <row r="8" spans="1:11" ht="69" customHeight="1" x14ac:dyDescent="0.3">
      <c r="A8" s="108" t="s">
        <v>351</v>
      </c>
      <c r="B8" s="108" t="s">
        <v>366</v>
      </c>
      <c r="C8" s="109" t="s">
        <v>399</v>
      </c>
      <c r="D8" s="109" t="s">
        <v>400</v>
      </c>
      <c r="E8" s="109" t="s">
        <v>401</v>
      </c>
      <c r="F8" s="110" t="s">
        <v>369</v>
      </c>
    </row>
    <row r="9" spans="1:11" s="100" customFormat="1" ht="35.25" customHeight="1" x14ac:dyDescent="0.3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421" t="s">
        <v>402</v>
      </c>
      <c r="G9" s="140" t="s">
        <v>371</v>
      </c>
      <c r="H9" s="140" t="s">
        <v>372</v>
      </c>
      <c r="I9" s="141"/>
    </row>
    <row r="10" spans="1:11" ht="43.5" customHeight="1" x14ac:dyDescent="0.3">
      <c r="A10" s="142">
        <v>1</v>
      </c>
      <c r="B10" s="143" t="s">
        <v>403</v>
      </c>
      <c r="C10" s="659"/>
      <c r="D10" s="659"/>
      <c r="E10" s="422"/>
      <c r="F10" s="440"/>
      <c r="G10" s="441"/>
      <c r="H10" s="442"/>
      <c r="I10" s="145">
        <v>8600</v>
      </c>
    </row>
    <row r="11" spans="1:11" ht="65.25" customHeight="1" x14ac:dyDescent="0.3">
      <c r="A11" s="142" t="s">
        <v>244</v>
      </c>
      <c r="B11" s="644" t="s">
        <v>404</v>
      </c>
      <c r="C11" s="683">
        <v>100</v>
      </c>
      <c r="D11" s="683">
        <v>3</v>
      </c>
      <c r="E11" s="654">
        <v>5</v>
      </c>
      <c r="F11" s="443">
        <f>C11*D11*E11</f>
        <v>1500</v>
      </c>
      <c r="G11" s="444"/>
      <c r="H11" s="444">
        <f>F11-G11</f>
        <v>1500</v>
      </c>
    </row>
    <row r="12" spans="1:11" s="153" customFormat="1" x14ac:dyDescent="0.3">
      <c r="A12" s="149"/>
      <c r="B12" s="1250" t="s">
        <v>405</v>
      </c>
      <c r="C12" s="1253"/>
      <c r="D12" s="1253"/>
      <c r="E12" s="1252"/>
      <c r="F12" s="150">
        <f>F11</f>
        <v>1500</v>
      </c>
      <c r="G12" s="151" t="s">
        <v>462</v>
      </c>
      <c r="H12" s="151">
        <f>SUM(H10:H11)</f>
        <v>1500</v>
      </c>
      <c r="I12" s="152"/>
    </row>
    <row r="13" spans="1:11" ht="44.25" customHeight="1" x14ac:dyDescent="0.3">
      <c r="A13" s="142" t="s">
        <v>248</v>
      </c>
      <c r="B13" s="696"/>
      <c r="C13" s="422"/>
      <c r="D13" s="422"/>
      <c r="E13" s="422"/>
      <c r="F13" s="440">
        <f>C13*D13*E13</f>
        <v>0</v>
      </c>
      <c r="G13" s="441"/>
      <c r="H13" s="444">
        <f t="shared" ref="H13:H14" si="0">F13-G13</f>
        <v>0</v>
      </c>
    </row>
    <row r="14" spans="1:11" ht="40.5" customHeight="1" x14ac:dyDescent="0.3">
      <c r="A14" s="142" t="s">
        <v>276</v>
      </c>
      <c r="B14" s="146" t="s">
        <v>549</v>
      </c>
      <c r="C14" s="422">
        <v>500</v>
      </c>
      <c r="D14" s="422">
        <v>6</v>
      </c>
      <c r="E14" s="422">
        <v>8</v>
      </c>
      <c r="F14" s="443">
        <f>C14*D14*E14</f>
        <v>24000</v>
      </c>
      <c r="G14" s="444"/>
      <c r="H14" s="444">
        <f t="shared" si="0"/>
        <v>24000</v>
      </c>
    </row>
    <row r="15" spans="1:11" s="153" customFormat="1" x14ac:dyDescent="0.3">
      <c r="A15" s="154"/>
      <c r="B15" s="1250" t="s">
        <v>406</v>
      </c>
      <c r="C15" s="1251"/>
      <c r="D15" s="1251"/>
      <c r="E15" s="1252"/>
      <c r="F15" s="150">
        <f>SUM(F13:F14)</f>
        <v>24000</v>
      </c>
      <c r="G15" s="151" t="s">
        <v>462</v>
      </c>
      <c r="H15" s="151">
        <f>SUM(H13:H14)</f>
        <v>24000</v>
      </c>
      <c r="I15" s="152"/>
    </row>
    <row r="16" spans="1:11" s="153" customFormat="1" x14ac:dyDescent="0.3">
      <c r="A16" s="155"/>
      <c r="B16" s="156"/>
      <c r="C16" s="156"/>
      <c r="D16" s="156"/>
      <c r="E16" s="156"/>
      <c r="F16" s="157"/>
      <c r="G16" s="158"/>
      <c r="H16" s="158"/>
      <c r="I16" s="152"/>
    </row>
    <row r="17" spans="1:9" s="153" customFormat="1" x14ac:dyDescent="0.3">
      <c r="A17" s="155"/>
      <c r="B17" s="156"/>
      <c r="C17" s="156"/>
      <c r="D17" s="156"/>
      <c r="E17" s="156"/>
      <c r="F17" s="157"/>
      <c r="G17" s="158"/>
      <c r="H17" s="158"/>
      <c r="I17" s="152"/>
    </row>
    <row r="18" spans="1:9" x14ac:dyDescent="0.3">
      <c r="B18" s="159"/>
      <c r="C18" s="379"/>
      <c r="D18" s="610"/>
      <c r="E18" s="379"/>
      <c r="F18" s="392"/>
      <c r="G18" s="82"/>
      <c r="H18" s="82"/>
    </row>
    <row r="19" spans="1:9" s="82" customFormat="1" ht="23.25" customHeight="1" x14ac:dyDescent="0.25">
      <c r="A19" s="719" t="s">
        <v>541</v>
      </c>
      <c r="B19" s="720"/>
      <c r="C19" s="718"/>
      <c r="D19" s="720"/>
      <c r="E19" s="718" t="s">
        <v>694</v>
      </c>
      <c r="F19" s="392"/>
      <c r="I19" s="394"/>
    </row>
    <row r="20" spans="1:9" s="389" customFormat="1" ht="12.75" x14ac:dyDescent="0.25">
      <c r="C20" s="391" t="s">
        <v>171</v>
      </c>
      <c r="E20" s="391" t="s">
        <v>172</v>
      </c>
      <c r="F20" s="393"/>
      <c r="I20" s="393"/>
    </row>
    <row r="21" spans="1:9" s="82" customFormat="1" ht="15.75" x14ac:dyDescent="0.25">
      <c r="F21" s="392"/>
      <c r="I21" s="392"/>
    </row>
    <row r="22" spans="1:9" s="82" customFormat="1" ht="23.25" customHeight="1" x14ac:dyDescent="0.25">
      <c r="A22" s="719" t="s">
        <v>173</v>
      </c>
      <c r="B22" s="720"/>
      <c r="C22" s="718"/>
      <c r="D22" s="720"/>
      <c r="E22" s="718" t="s">
        <v>742</v>
      </c>
      <c r="F22" s="392"/>
      <c r="I22" s="394"/>
    </row>
    <row r="23" spans="1:9" s="389" customFormat="1" ht="12.75" x14ac:dyDescent="0.25">
      <c r="C23" s="391" t="s">
        <v>171</v>
      </c>
      <c r="E23" s="391" t="s">
        <v>172</v>
      </c>
      <c r="F23" s="393"/>
      <c r="I23" s="393"/>
    </row>
    <row r="26" spans="1:9" hidden="1" x14ac:dyDescent="0.3"/>
    <row r="27" spans="1:9" hidden="1" x14ac:dyDescent="0.3"/>
    <row r="28" spans="1:9" hidden="1" x14ac:dyDescent="0.3"/>
    <row r="29" spans="1:9" hidden="1" x14ac:dyDescent="0.3"/>
    <row r="30" spans="1:9" hidden="1" x14ac:dyDescent="0.3"/>
    <row r="31" spans="1:9" hidden="1" x14ac:dyDescent="0.3"/>
    <row r="32" spans="1:9" hidden="1" x14ac:dyDescent="0.3"/>
    <row r="33" hidden="1" x14ac:dyDescent="0.3"/>
    <row r="37" hidden="1" x14ac:dyDescent="0.3"/>
    <row r="38" hidden="1" x14ac:dyDescent="0.3"/>
    <row r="39" hidden="1" x14ac:dyDescent="0.3"/>
  </sheetData>
  <mergeCells count="4">
    <mergeCell ref="A2:F2"/>
    <mergeCell ref="B12:E12"/>
    <mergeCell ref="B15:E15"/>
    <mergeCell ref="A5:D5"/>
  </mergeCells>
  <pageMargins left="0.31496062992125984" right="0.31496062992125984" top="0.35433070866141736" bottom="0.35433070866141736" header="0.31496062992125984" footer="0.31496062992125984"/>
  <pageSetup paperSize="9" scale="50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24"/>
  <sheetViews>
    <sheetView view="pageBreakPreview" topLeftCell="A10" zoomScale="80" zoomScaleNormal="70" zoomScaleSheetLayoutView="80" workbookViewId="0">
      <selection activeCell="A18" sqref="A18:E22"/>
    </sheetView>
  </sheetViews>
  <sheetFormatPr defaultColWidth="8.85546875" defaultRowHeight="18.75" x14ac:dyDescent="0.3"/>
  <cols>
    <col min="1" max="1" width="5.7109375" style="102" customWidth="1"/>
    <col min="2" max="2" width="49.710937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6.140625" style="102" customWidth="1"/>
    <col min="7" max="8" width="19.140625" style="102" customWidth="1"/>
    <col min="9" max="9" width="16.140625" style="138" customWidth="1"/>
    <col min="10" max="256" width="8.85546875" style="102"/>
    <col min="257" max="257" width="5.7109375" style="102" customWidth="1"/>
    <col min="258" max="258" width="49.710937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6.140625" style="102" customWidth="1"/>
    <col min="263" max="263" width="16.42578125" style="102" customWidth="1"/>
    <col min="264" max="264" width="27.7109375" style="102" customWidth="1"/>
    <col min="265" max="265" width="16.140625" style="102" customWidth="1"/>
    <col min="266" max="512" width="8.85546875" style="102"/>
    <col min="513" max="513" width="5.7109375" style="102" customWidth="1"/>
    <col min="514" max="514" width="49.710937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6.140625" style="102" customWidth="1"/>
    <col min="519" max="519" width="16.42578125" style="102" customWidth="1"/>
    <col min="520" max="520" width="27.7109375" style="102" customWidth="1"/>
    <col min="521" max="521" width="16.140625" style="102" customWidth="1"/>
    <col min="522" max="768" width="8.85546875" style="102"/>
    <col min="769" max="769" width="5.7109375" style="102" customWidth="1"/>
    <col min="770" max="770" width="49.710937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6.140625" style="102" customWidth="1"/>
    <col min="775" max="775" width="16.42578125" style="102" customWidth="1"/>
    <col min="776" max="776" width="27.7109375" style="102" customWidth="1"/>
    <col min="777" max="777" width="16.140625" style="102" customWidth="1"/>
    <col min="778" max="1024" width="8.85546875" style="102"/>
    <col min="1025" max="1025" width="5.7109375" style="102" customWidth="1"/>
    <col min="1026" max="1026" width="49.710937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6.140625" style="102" customWidth="1"/>
    <col min="1031" max="1031" width="16.42578125" style="102" customWidth="1"/>
    <col min="1032" max="1032" width="27.7109375" style="102" customWidth="1"/>
    <col min="1033" max="1033" width="16.140625" style="102" customWidth="1"/>
    <col min="1034" max="1280" width="8.85546875" style="102"/>
    <col min="1281" max="1281" width="5.7109375" style="102" customWidth="1"/>
    <col min="1282" max="1282" width="49.710937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6.140625" style="102" customWidth="1"/>
    <col min="1287" max="1287" width="16.42578125" style="102" customWidth="1"/>
    <col min="1288" max="1288" width="27.7109375" style="102" customWidth="1"/>
    <col min="1289" max="1289" width="16.140625" style="102" customWidth="1"/>
    <col min="1290" max="1536" width="8.85546875" style="102"/>
    <col min="1537" max="1537" width="5.7109375" style="102" customWidth="1"/>
    <col min="1538" max="1538" width="49.710937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6.140625" style="102" customWidth="1"/>
    <col min="1543" max="1543" width="16.42578125" style="102" customWidth="1"/>
    <col min="1544" max="1544" width="27.7109375" style="102" customWidth="1"/>
    <col min="1545" max="1545" width="16.140625" style="102" customWidth="1"/>
    <col min="1546" max="1792" width="8.85546875" style="102"/>
    <col min="1793" max="1793" width="5.7109375" style="102" customWidth="1"/>
    <col min="1794" max="1794" width="49.710937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6.140625" style="102" customWidth="1"/>
    <col min="1799" max="1799" width="16.42578125" style="102" customWidth="1"/>
    <col min="1800" max="1800" width="27.7109375" style="102" customWidth="1"/>
    <col min="1801" max="1801" width="16.140625" style="102" customWidth="1"/>
    <col min="1802" max="2048" width="8.85546875" style="102"/>
    <col min="2049" max="2049" width="5.7109375" style="102" customWidth="1"/>
    <col min="2050" max="2050" width="49.710937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6.140625" style="102" customWidth="1"/>
    <col min="2055" max="2055" width="16.42578125" style="102" customWidth="1"/>
    <col min="2056" max="2056" width="27.7109375" style="102" customWidth="1"/>
    <col min="2057" max="2057" width="16.140625" style="102" customWidth="1"/>
    <col min="2058" max="2304" width="8.85546875" style="102"/>
    <col min="2305" max="2305" width="5.7109375" style="102" customWidth="1"/>
    <col min="2306" max="2306" width="49.710937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6.140625" style="102" customWidth="1"/>
    <col min="2311" max="2311" width="16.42578125" style="102" customWidth="1"/>
    <col min="2312" max="2312" width="27.7109375" style="102" customWidth="1"/>
    <col min="2313" max="2313" width="16.140625" style="102" customWidth="1"/>
    <col min="2314" max="2560" width="8.85546875" style="102"/>
    <col min="2561" max="2561" width="5.7109375" style="102" customWidth="1"/>
    <col min="2562" max="2562" width="49.710937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6.140625" style="102" customWidth="1"/>
    <col min="2567" max="2567" width="16.42578125" style="102" customWidth="1"/>
    <col min="2568" max="2568" width="27.7109375" style="102" customWidth="1"/>
    <col min="2569" max="2569" width="16.140625" style="102" customWidth="1"/>
    <col min="2570" max="2816" width="8.85546875" style="102"/>
    <col min="2817" max="2817" width="5.7109375" style="102" customWidth="1"/>
    <col min="2818" max="2818" width="49.710937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6.140625" style="102" customWidth="1"/>
    <col min="2823" max="2823" width="16.42578125" style="102" customWidth="1"/>
    <col min="2824" max="2824" width="27.7109375" style="102" customWidth="1"/>
    <col min="2825" max="2825" width="16.140625" style="102" customWidth="1"/>
    <col min="2826" max="3072" width="8.85546875" style="102"/>
    <col min="3073" max="3073" width="5.7109375" style="102" customWidth="1"/>
    <col min="3074" max="3074" width="49.710937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6.140625" style="102" customWidth="1"/>
    <col min="3079" max="3079" width="16.42578125" style="102" customWidth="1"/>
    <col min="3080" max="3080" width="27.7109375" style="102" customWidth="1"/>
    <col min="3081" max="3081" width="16.140625" style="102" customWidth="1"/>
    <col min="3082" max="3328" width="8.85546875" style="102"/>
    <col min="3329" max="3329" width="5.7109375" style="102" customWidth="1"/>
    <col min="3330" max="3330" width="49.710937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6.140625" style="102" customWidth="1"/>
    <col min="3335" max="3335" width="16.42578125" style="102" customWidth="1"/>
    <col min="3336" max="3336" width="27.7109375" style="102" customWidth="1"/>
    <col min="3337" max="3337" width="16.140625" style="102" customWidth="1"/>
    <col min="3338" max="3584" width="8.85546875" style="102"/>
    <col min="3585" max="3585" width="5.7109375" style="102" customWidth="1"/>
    <col min="3586" max="3586" width="49.710937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6.140625" style="102" customWidth="1"/>
    <col min="3591" max="3591" width="16.42578125" style="102" customWidth="1"/>
    <col min="3592" max="3592" width="27.7109375" style="102" customWidth="1"/>
    <col min="3593" max="3593" width="16.140625" style="102" customWidth="1"/>
    <col min="3594" max="3840" width="8.85546875" style="102"/>
    <col min="3841" max="3841" width="5.7109375" style="102" customWidth="1"/>
    <col min="3842" max="3842" width="49.710937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6.140625" style="102" customWidth="1"/>
    <col min="3847" max="3847" width="16.42578125" style="102" customWidth="1"/>
    <col min="3848" max="3848" width="27.7109375" style="102" customWidth="1"/>
    <col min="3849" max="3849" width="16.140625" style="102" customWidth="1"/>
    <col min="3850" max="4096" width="8.85546875" style="102"/>
    <col min="4097" max="4097" width="5.7109375" style="102" customWidth="1"/>
    <col min="4098" max="4098" width="49.710937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6.140625" style="102" customWidth="1"/>
    <col min="4103" max="4103" width="16.42578125" style="102" customWidth="1"/>
    <col min="4104" max="4104" width="27.7109375" style="102" customWidth="1"/>
    <col min="4105" max="4105" width="16.140625" style="102" customWidth="1"/>
    <col min="4106" max="4352" width="8.85546875" style="102"/>
    <col min="4353" max="4353" width="5.7109375" style="102" customWidth="1"/>
    <col min="4354" max="4354" width="49.710937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6.140625" style="102" customWidth="1"/>
    <col min="4359" max="4359" width="16.42578125" style="102" customWidth="1"/>
    <col min="4360" max="4360" width="27.7109375" style="102" customWidth="1"/>
    <col min="4361" max="4361" width="16.140625" style="102" customWidth="1"/>
    <col min="4362" max="4608" width="8.85546875" style="102"/>
    <col min="4609" max="4609" width="5.7109375" style="102" customWidth="1"/>
    <col min="4610" max="4610" width="49.710937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6.140625" style="102" customWidth="1"/>
    <col min="4615" max="4615" width="16.42578125" style="102" customWidth="1"/>
    <col min="4616" max="4616" width="27.7109375" style="102" customWidth="1"/>
    <col min="4617" max="4617" width="16.140625" style="102" customWidth="1"/>
    <col min="4618" max="4864" width="8.85546875" style="102"/>
    <col min="4865" max="4865" width="5.7109375" style="102" customWidth="1"/>
    <col min="4866" max="4866" width="49.710937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6.140625" style="102" customWidth="1"/>
    <col min="4871" max="4871" width="16.42578125" style="102" customWidth="1"/>
    <col min="4872" max="4872" width="27.7109375" style="102" customWidth="1"/>
    <col min="4873" max="4873" width="16.140625" style="102" customWidth="1"/>
    <col min="4874" max="5120" width="8.85546875" style="102"/>
    <col min="5121" max="5121" width="5.7109375" style="102" customWidth="1"/>
    <col min="5122" max="5122" width="49.710937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6.140625" style="102" customWidth="1"/>
    <col min="5127" max="5127" width="16.42578125" style="102" customWidth="1"/>
    <col min="5128" max="5128" width="27.7109375" style="102" customWidth="1"/>
    <col min="5129" max="5129" width="16.140625" style="102" customWidth="1"/>
    <col min="5130" max="5376" width="8.85546875" style="102"/>
    <col min="5377" max="5377" width="5.7109375" style="102" customWidth="1"/>
    <col min="5378" max="5378" width="49.710937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6.140625" style="102" customWidth="1"/>
    <col min="5383" max="5383" width="16.42578125" style="102" customWidth="1"/>
    <col min="5384" max="5384" width="27.7109375" style="102" customWidth="1"/>
    <col min="5385" max="5385" width="16.140625" style="102" customWidth="1"/>
    <col min="5386" max="5632" width="8.85546875" style="102"/>
    <col min="5633" max="5633" width="5.7109375" style="102" customWidth="1"/>
    <col min="5634" max="5634" width="49.710937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6.140625" style="102" customWidth="1"/>
    <col min="5639" max="5639" width="16.42578125" style="102" customWidth="1"/>
    <col min="5640" max="5640" width="27.7109375" style="102" customWidth="1"/>
    <col min="5641" max="5641" width="16.140625" style="102" customWidth="1"/>
    <col min="5642" max="5888" width="8.85546875" style="102"/>
    <col min="5889" max="5889" width="5.7109375" style="102" customWidth="1"/>
    <col min="5890" max="5890" width="49.710937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6.140625" style="102" customWidth="1"/>
    <col min="5895" max="5895" width="16.42578125" style="102" customWidth="1"/>
    <col min="5896" max="5896" width="27.7109375" style="102" customWidth="1"/>
    <col min="5897" max="5897" width="16.140625" style="102" customWidth="1"/>
    <col min="5898" max="6144" width="8.85546875" style="102"/>
    <col min="6145" max="6145" width="5.7109375" style="102" customWidth="1"/>
    <col min="6146" max="6146" width="49.710937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6.140625" style="102" customWidth="1"/>
    <col min="6151" max="6151" width="16.42578125" style="102" customWidth="1"/>
    <col min="6152" max="6152" width="27.7109375" style="102" customWidth="1"/>
    <col min="6153" max="6153" width="16.140625" style="102" customWidth="1"/>
    <col min="6154" max="6400" width="8.85546875" style="102"/>
    <col min="6401" max="6401" width="5.7109375" style="102" customWidth="1"/>
    <col min="6402" max="6402" width="49.710937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6.140625" style="102" customWidth="1"/>
    <col min="6407" max="6407" width="16.42578125" style="102" customWidth="1"/>
    <col min="6408" max="6408" width="27.7109375" style="102" customWidth="1"/>
    <col min="6409" max="6409" width="16.140625" style="102" customWidth="1"/>
    <col min="6410" max="6656" width="8.85546875" style="102"/>
    <col min="6657" max="6657" width="5.7109375" style="102" customWidth="1"/>
    <col min="6658" max="6658" width="49.710937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6.140625" style="102" customWidth="1"/>
    <col min="6663" max="6663" width="16.42578125" style="102" customWidth="1"/>
    <col min="6664" max="6664" width="27.7109375" style="102" customWidth="1"/>
    <col min="6665" max="6665" width="16.140625" style="102" customWidth="1"/>
    <col min="6666" max="6912" width="8.85546875" style="102"/>
    <col min="6913" max="6913" width="5.7109375" style="102" customWidth="1"/>
    <col min="6914" max="6914" width="49.710937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6.140625" style="102" customWidth="1"/>
    <col min="6919" max="6919" width="16.42578125" style="102" customWidth="1"/>
    <col min="6920" max="6920" width="27.7109375" style="102" customWidth="1"/>
    <col min="6921" max="6921" width="16.140625" style="102" customWidth="1"/>
    <col min="6922" max="7168" width="8.85546875" style="102"/>
    <col min="7169" max="7169" width="5.7109375" style="102" customWidth="1"/>
    <col min="7170" max="7170" width="49.710937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6.140625" style="102" customWidth="1"/>
    <col min="7175" max="7175" width="16.42578125" style="102" customWidth="1"/>
    <col min="7176" max="7176" width="27.7109375" style="102" customWidth="1"/>
    <col min="7177" max="7177" width="16.140625" style="102" customWidth="1"/>
    <col min="7178" max="7424" width="8.85546875" style="102"/>
    <col min="7425" max="7425" width="5.7109375" style="102" customWidth="1"/>
    <col min="7426" max="7426" width="49.710937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6.140625" style="102" customWidth="1"/>
    <col min="7431" max="7431" width="16.42578125" style="102" customWidth="1"/>
    <col min="7432" max="7432" width="27.7109375" style="102" customWidth="1"/>
    <col min="7433" max="7433" width="16.140625" style="102" customWidth="1"/>
    <col min="7434" max="7680" width="8.85546875" style="102"/>
    <col min="7681" max="7681" width="5.7109375" style="102" customWidth="1"/>
    <col min="7682" max="7682" width="49.710937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6.140625" style="102" customWidth="1"/>
    <col min="7687" max="7687" width="16.42578125" style="102" customWidth="1"/>
    <col min="7688" max="7688" width="27.7109375" style="102" customWidth="1"/>
    <col min="7689" max="7689" width="16.140625" style="102" customWidth="1"/>
    <col min="7690" max="7936" width="8.85546875" style="102"/>
    <col min="7937" max="7937" width="5.7109375" style="102" customWidth="1"/>
    <col min="7938" max="7938" width="49.710937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6.140625" style="102" customWidth="1"/>
    <col min="7943" max="7943" width="16.42578125" style="102" customWidth="1"/>
    <col min="7944" max="7944" width="27.7109375" style="102" customWidth="1"/>
    <col min="7945" max="7945" width="16.140625" style="102" customWidth="1"/>
    <col min="7946" max="8192" width="8.85546875" style="102"/>
    <col min="8193" max="8193" width="5.7109375" style="102" customWidth="1"/>
    <col min="8194" max="8194" width="49.710937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6.140625" style="102" customWidth="1"/>
    <col min="8199" max="8199" width="16.42578125" style="102" customWidth="1"/>
    <col min="8200" max="8200" width="27.7109375" style="102" customWidth="1"/>
    <col min="8201" max="8201" width="16.140625" style="102" customWidth="1"/>
    <col min="8202" max="8448" width="8.85546875" style="102"/>
    <col min="8449" max="8449" width="5.7109375" style="102" customWidth="1"/>
    <col min="8450" max="8450" width="49.710937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6.140625" style="102" customWidth="1"/>
    <col min="8455" max="8455" width="16.42578125" style="102" customWidth="1"/>
    <col min="8456" max="8456" width="27.7109375" style="102" customWidth="1"/>
    <col min="8457" max="8457" width="16.140625" style="102" customWidth="1"/>
    <col min="8458" max="8704" width="8.85546875" style="102"/>
    <col min="8705" max="8705" width="5.7109375" style="102" customWidth="1"/>
    <col min="8706" max="8706" width="49.710937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6.140625" style="102" customWidth="1"/>
    <col min="8711" max="8711" width="16.42578125" style="102" customWidth="1"/>
    <col min="8712" max="8712" width="27.7109375" style="102" customWidth="1"/>
    <col min="8713" max="8713" width="16.140625" style="102" customWidth="1"/>
    <col min="8714" max="8960" width="8.85546875" style="102"/>
    <col min="8961" max="8961" width="5.7109375" style="102" customWidth="1"/>
    <col min="8962" max="8962" width="49.710937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6.140625" style="102" customWidth="1"/>
    <col min="8967" max="8967" width="16.42578125" style="102" customWidth="1"/>
    <col min="8968" max="8968" width="27.7109375" style="102" customWidth="1"/>
    <col min="8969" max="8969" width="16.140625" style="102" customWidth="1"/>
    <col min="8970" max="9216" width="8.85546875" style="102"/>
    <col min="9217" max="9217" width="5.7109375" style="102" customWidth="1"/>
    <col min="9218" max="9218" width="49.710937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6.140625" style="102" customWidth="1"/>
    <col min="9223" max="9223" width="16.42578125" style="102" customWidth="1"/>
    <col min="9224" max="9224" width="27.7109375" style="102" customWidth="1"/>
    <col min="9225" max="9225" width="16.140625" style="102" customWidth="1"/>
    <col min="9226" max="9472" width="8.85546875" style="102"/>
    <col min="9473" max="9473" width="5.7109375" style="102" customWidth="1"/>
    <col min="9474" max="9474" width="49.710937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6.140625" style="102" customWidth="1"/>
    <col min="9479" max="9479" width="16.42578125" style="102" customWidth="1"/>
    <col min="9480" max="9480" width="27.7109375" style="102" customWidth="1"/>
    <col min="9481" max="9481" width="16.140625" style="102" customWidth="1"/>
    <col min="9482" max="9728" width="8.85546875" style="102"/>
    <col min="9729" max="9729" width="5.7109375" style="102" customWidth="1"/>
    <col min="9730" max="9730" width="49.710937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6.140625" style="102" customWidth="1"/>
    <col min="9735" max="9735" width="16.42578125" style="102" customWidth="1"/>
    <col min="9736" max="9736" width="27.7109375" style="102" customWidth="1"/>
    <col min="9737" max="9737" width="16.140625" style="102" customWidth="1"/>
    <col min="9738" max="9984" width="8.85546875" style="102"/>
    <col min="9985" max="9985" width="5.7109375" style="102" customWidth="1"/>
    <col min="9986" max="9986" width="49.710937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6.140625" style="102" customWidth="1"/>
    <col min="9991" max="9991" width="16.42578125" style="102" customWidth="1"/>
    <col min="9992" max="9992" width="27.7109375" style="102" customWidth="1"/>
    <col min="9993" max="9993" width="16.140625" style="102" customWidth="1"/>
    <col min="9994" max="10240" width="8.85546875" style="102"/>
    <col min="10241" max="10241" width="5.7109375" style="102" customWidth="1"/>
    <col min="10242" max="10242" width="49.710937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6.140625" style="102" customWidth="1"/>
    <col min="10247" max="10247" width="16.42578125" style="102" customWidth="1"/>
    <col min="10248" max="10248" width="27.7109375" style="102" customWidth="1"/>
    <col min="10249" max="10249" width="16.140625" style="102" customWidth="1"/>
    <col min="10250" max="10496" width="8.85546875" style="102"/>
    <col min="10497" max="10497" width="5.7109375" style="102" customWidth="1"/>
    <col min="10498" max="10498" width="49.710937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6.140625" style="102" customWidth="1"/>
    <col min="10503" max="10503" width="16.42578125" style="102" customWidth="1"/>
    <col min="10504" max="10504" width="27.7109375" style="102" customWidth="1"/>
    <col min="10505" max="10505" width="16.140625" style="102" customWidth="1"/>
    <col min="10506" max="10752" width="8.85546875" style="102"/>
    <col min="10753" max="10753" width="5.7109375" style="102" customWidth="1"/>
    <col min="10754" max="10754" width="49.710937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6.140625" style="102" customWidth="1"/>
    <col min="10759" max="10759" width="16.42578125" style="102" customWidth="1"/>
    <col min="10760" max="10760" width="27.7109375" style="102" customWidth="1"/>
    <col min="10761" max="10761" width="16.140625" style="102" customWidth="1"/>
    <col min="10762" max="11008" width="8.85546875" style="102"/>
    <col min="11009" max="11009" width="5.7109375" style="102" customWidth="1"/>
    <col min="11010" max="11010" width="49.710937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6.140625" style="102" customWidth="1"/>
    <col min="11015" max="11015" width="16.42578125" style="102" customWidth="1"/>
    <col min="11016" max="11016" width="27.7109375" style="102" customWidth="1"/>
    <col min="11017" max="11017" width="16.140625" style="102" customWidth="1"/>
    <col min="11018" max="11264" width="8.85546875" style="102"/>
    <col min="11265" max="11265" width="5.7109375" style="102" customWidth="1"/>
    <col min="11266" max="11266" width="49.710937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6.140625" style="102" customWidth="1"/>
    <col min="11271" max="11271" width="16.42578125" style="102" customWidth="1"/>
    <col min="11272" max="11272" width="27.7109375" style="102" customWidth="1"/>
    <col min="11273" max="11273" width="16.140625" style="102" customWidth="1"/>
    <col min="11274" max="11520" width="8.85546875" style="102"/>
    <col min="11521" max="11521" width="5.7109375" style="102" customWidth="1"/>
    <col min="11522" max="11522" width="49.710937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6.140625" style="102" customWidth="1"/>
    <col min="11527" max="11527" width="16.42578125" style="102" customWidth="1"/>
    <col min="11528" max="11528" width="27.7109375" style="102" customWidth="1"/>
    <col min="11529" max="11529" width="16.140625" style="102" customWidth="1"/>
    <col min="11530" max="11776" width="8.85546875" style="102"/>
    <col min="11777" max="11777" width="5.7109375" style="102" customWidth="1"/>
    <col min="11778" max="11778" width="49.710937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6.140625" style="102" customWidth="1"/>
    <col min="11783" max="11783" width="16.42578125" style="102" customWidth="1"/>
    <col min="11784" max="11784" width="27.7109375" style="102" customWidth="1"/>
    <col min="11785" max="11785" width="16.140625" style="102" customWidth="1"/>
    <col min="11786" max="12032" width="8.85546875" style="102"/>
    <col min="12033" max="12033" width="5.7109375" style="102" customWidth="1"/>
    <col min="12034" max="12034" width="49.710937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6.140625" style="102" customWidth="1"/>
    <col min="12039" max="12039" width="16.42578125" style="102" customWidth="1"/>
    <col min="12040" max="12040" width="27.7109375" style="102" customWidth="1"/>
    <col min="12041" max="12041" width="16.140625" style="102" customWidth="1"/>
    <col min="12042" max="12288" width="8.85546875" style="102"/>
    <col min="12289" max="12289" width="5.7109375" style="102" customWidth="1"/>
    <col min="12290" max="12290" width="49.710937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6.140625" style="102" customWidth="1"/>
    <col min="12295" max="12295" width="16.42578125" style="102" customWidth="1"/>
    <col min="12296" max="12296" width="27.7109375" style="102" customWidth="1"/>
    <col min="12297" max="12297" width="16.140625" style="102" customWidth="1"/>
    <col min="12298" max="12544" width="8.85546875" style="102"/>
    <col min="12545" max="12545" width="5.7109375" style="102" customWidth="1"/>
    <col min="12546" max="12546" width="49.710937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6.140625" style="102" customWidth="1"/>
    <col min="12551" max="12551" width="16.42578125" style="102" customWidth="1"/>
    <col min="12552" max="12552" width="27.7109375" style="102" customWidth="1"/>
    <col min="12553" max="12553" width="16.140625" style="102" customWidth="1"/>
    <col min="12554" max="12800" width="8.85546875" style="102"/>
    <col min="12801" max="12801" width="5.7109375" style="102" customWidth="1"/>
    <col min="12802" max="12802" width="49.710937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6.140625" style="102" customWidth="1"/>
    <col min="12807" max="12807" width="16.42578125" style="102" customWidth="1"/>
    <col min="12808" max="12808" width="27.7109375" style="102" customWidth="1"/>
    <col min="12809" max="12809" width="16.140625" style="102" customWidth="1"/>
    <col min="12810" max="13056" width="8.85546875" style="102"/>
    <col min="13057" max="13057" width="5.7109375" style="102" customWidth="1"/>
    <col min="13058" max="13058" width="49.710937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6.140625" style="102" customWidth="1"/>
    <col min="13063" max="13063" width="16.42578125" style="102" customWidth="1"/>
    <col min="13064" max="13064" width="27.7109375" style="102" customWidth="1"/>
    <col min="13065" max="13065" width="16.140625" style="102" customWidth="1"/>
    <col min="13066" max="13312" width="8.85546875" style="102"/>
    <col min="13313" max="13313" width="5.7109375" style="102" customWidth="1"/>
    <col min="13314" max="13314" width="49.710937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6.140625" style="102" customWidth="1"/>
    <col min="13319" max="13319" width="16.42578125" style="102" customWidth="1"/>
    <col min="13320" max="13320" width="27.7109375" style="102" customWidth="1"/>
    <col min="13321" max="13321" width="16.140625" style="102" customWidth="1"/>
    <col min="13322" max="13568" width="8.85546875" style="102"/>
    <col min="13569" max="13569" width="5.7109375" style="102" customWidth="1"/>
    <col min="13570" max="13570" width="49.710937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6.140625" style="102" customWidth="1"/>
    <col min="13575" max="13575" width="16.42578125" style="102" customWidth="1"/>
    <col min="13576" max="13576" width="27.7109375" style="102" customWidth="1"/>
    <col min="13577" max="13577" width="16.140625" style="102" customWidth="1"/>
    <col min="13578" max="13824" width="8.85546875" style="102"/>
    <col min="13825" max="13825" width="5.7109375" style="102" customWidth="1"/>
    <col min="13826" max="13826" width="49.710937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6.140625" style="102" customWidth="1"/>
    <col min="13831" max="13831" width="16.42578125" style="102" customWidth="1"/>
    <col min="13832" max="13832" width="27.7109375" style="102" customWidth="1"/>
    <col min="13833" max="13833" width="16.140625" style="102" customWidth="1"/>
    <col min="13834" max="14080" width="8.85546875" style="102"/>
    <col min="14081" max="14081" width="5.7109375" style="102" customWidth="1"/>
    <col min="14082" max="14082" width="49.710937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6.140625" style="102" customWidth="1"/>
    <col min="14087" max="14087" width="16.42578125" style="102" customWidth="1"/>
    <col min="14088" max="14088" width="27.7109375" style="102" customWidth="1"/>
    <col min="14089" max="14089" width="16.140625" style="102" customWidth="1"/>
    <col min="14090" max="14336" width="8.85546875" style="102"/>
    <col min="14337" max="14337" width="5.7109375" style="102" customWidth="1"/>
    <col min="14338" max="14338" width="49.710937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6.140625" style="102" customWidth="1"/>
    <col min="14343" max="14343" width="16.42578125" style="102" customWidth="1"/>
    <col min="14344" max="14344" width="27.7109375" style="102" customWidth="1"/>
    <col min="14345" max="14345" width="16.140625" style="102" customWidth="1"/>
    <col min="14346" max="14592" width="8.85546875" style="102"/>
    <col min="14593" max="14593" width="5.7109375" style="102" customWidth="1"/>
    <col min="14594" max="14594" width="49.710937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6.140625" style="102" customWidth="1"/>
    <col min="14599" max="14599" width="16.42578125" style="102" customWidth="1"/>
    <col min="14600" max="14600" width="27.7109375" style="102" customWidth="1"/>
    <col min="14601" max="14601" width="16.140625" style="102" customWidth="1"/>
    <col min="14602" max="14848" width="8.85546875" style="102"/>
    <col min="14849" max="14849" width="5.7109375" style="102" customWidth="1"/>
    <col min="14850" max="14850" width="49.710937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6.140625" style="102" customWidth="1"/>
    <col min="14855" max="14855" width="16.42578125" style="102" customWidth="1"/>
    <col min="14856" max="14856" width="27.7109375" style="102" customWidth="1"/>
    <col min="14857" max="14857" width="16.140625" style="102" customWidth="1"/>
    <col min="14858" max="15104" width="8.85546875" style="102"/>
    <col min="15105" max="15105" width="5.7109375" style="102" customWidth="1"/>
    <col min="15106" max="15106" width="49.710937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6.140625" style="102" customWidth="1"/>
    <col min="15111" max="15111" width="16.42578125" style="102" customWidth="1"/>
    <col min="15112" max="15112" width="27.7109375" style="102" customWidth="1"/>
    <col min="15113" max="15113" width="16.140625" style="102" customWidth="1"/>
    <col min="15114" max="15360" width="8.85546875" style="102"/>
    <col min="15361" max="15361" width="5.7109375" style="102" customWidth="1"/>
    <col min="15362" max="15362" width="49.710937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6.140625" style="102" customWidth="1"/>
    <col min="15367" max="15367" width="16.42578125" style="102" customWidth="1"/>
    <col min="15368" max="15368" width="27.7109375" style="102" customWidth="1"/>
    <col min="15369" max="15369" width="16.140625" style="102" customWidth="1"/>
    <col min="15370" max="15616" width="8.85546875" style="102"/>
    <col min="15617" max="15617" width="5.7109375" style="102" customWidth="1"/>
    <col min="15618" max="15618" width="49.710937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6.140625" style="102" customWidth="1"/>
    <col min="15623" max="15623" width="16.42578125" style="102" customWidth="1"/>
    <col min="15624" max="15624" width="27.7109375" style="102" customWidth="1"/>
    <col min="15625" max="15625" width="16.140625" style="102" customWidth="1"/>
    <col min="15626" max="15872" width="8.85546875" style="102"/>
    <col min="15873" max="15873" width="5.7109375" style="102" customWidth="1"/>
    <col min="15874" max="15874" width="49.710937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6.140625" style="102" customWidth="1"/>
    <col min="15879" max="15879" width="16.42578125" style="102" customWidth="1"/>
    <col min="15880" max="15880" width="27.7109375" style="102" customWidth="1"/>
    <col min="15881" max="15881" width="16.140625" style="102" customWidth="1"/>
    <col min="15882" max="16128" width="8.85546875" style="102"/>
    <col min="16129" max="16129" width="5.7109375" style="102" customWidth="1"/>
    <col min="16130" max="16130" width="49.710937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6.140625" style="102" customWidth="1"/>
    <col min="16135" max="16135" width="16.42578125" style="102" customWidth="1"/>
    <col min="16136" max="16136" width="27.7109375" style="102" customWidth="1"/>
    <col min="16137" max="16137" width="16.140625" style="102" customWidth="1"/>
    <col min="16138" max="16384" width="8.85546875" style="102"/>
  </cols>
  <sheetData>
    <row r="1" spans="1:11" x14ac:dyDescent="0.3">
      <c r="E1" s="106"/>
      <c r="F1" s="400" t="s">
        <v>515</v>
      </c>
    </row>
    <row r="2" spans="1:11" ht="55.9" customHeight="1" x14ac:dyDescent="0.3">
      <c r="A2" s="1191" t="s">
        <v>619</v>
      </c>
      <c r="B2" s="1191"/>
      <c r="C2" s="1191"/>
      <c r="D2" s="1191"/>
      <c r="E2" s="1191"/>
      <c r="F2" s="1191"/>
    </row>
    <row r="3" spans="1:11" s="402" customFormat="1" ht="27" customHeight="1" x14ac:dyDescent="0.3">
      <c r="A3" s="410" t="s">
        <v>693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</row>
    <row r="4" spans="1:11" s="401" customFormat="1" ht="19.5" customHeight="1" x14ac:dyDescent="0.3">
      <c r="A4" s="411" t="s">
        <v>398</v>
      </c>
      <c r="B4" s="210"/>
      <c r="C4" s="210"/>
      <c r="D4" s="210"/>
      <c r="E4" s="210"/>
      <c r="F4" s="210"/>
      <c r="G4" s="210"/>
      <c r="H4" s="210"/>
      <c r="I4" s="210"/>
      <c r="J4" s="101"/>
      <c r="K4" s="101"/>
    </row>
    <row r="5" spans="1:11" ht="39" customHeight="1" x14ac:dyDescent="0.3">
      <c r="A5" s="1190" t="s">
        <v>683</v>
      </c>
      <c r="B5" s="1190"/>
      <c r="C5" s="1190"/>
      <c r="D5" s="1190"/>
      <c r="E5" s="412"/>
      <c r="F5" s="412"/>
      <c r="G5" s="412"/>
      <c r="H5" s="412"/>
      <c r="I5" s="412"/>
      <c r="J5" s="138"/>
      <c r="K5" s="138"/>
    </row>
    <row r="6" spans="1:11" ht="17.25" customHeight="1" x14ac:dyDescent="0.3">
      <c r="A6" s="412" t="s">
        <v>350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x14ac:dyDescent="0.3">
      <c r="A7" s="107"/>
    </row>
    <row r="8" spans="1:11" ht="69" customHeight="1" x14ac:dyDescent="0.3">
      <c r="A8" s="108" t="s">
        <v>351</v>
      </c>
      <c r="B8" s="108" t="s">
        <v>366</v>
      </c>
      <c r="C8" s="109" t="s">
        <v>399</v>
      </c>
      <c r="D8" s="109" t="s">
        <v>400</v>
      </c>
      <c r="E8" s="109" t="s">
        <v>401</v>
      </c>
      <c r="F8" s="110" t="s">
        <v>369</v>
      </c>
    </row>
    <row r="9" spans="1:11" s="100" customFormat="1" ht="35.25" customHeight="1" x14ac:dyDescent="0.3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421" t="s">
        <v>402</v>
      </c>
      <c r="G9" s="140" t="s">
        <v>371</v>
      </c>
      <c r="H9" s="140" t="s">
        <v>372</v>
      </c>
      <c r="I9" s="141"/>
    </row>
    <row r="10" spans="1:11" ht="43.5" customHeight="1" x14ac:dyDescent="0.3">
      <c r="A10" s="142">
        <v>1</v>
      </c>
      <c r="B10" s="143" t="s">
        <v>403</v>
      </c>
      <c r="C10" s="659"/>
      <c r="D10" s="659"/>
      <c r="E10" s="422"/>
      <c r="F10" s="440"/>
      <c r="G10" s="441"/>
      <c r="H10" s="442"/>
      <c r="I10" s="145">
        <v>8600</v>
      </c>
    </row>
    <row r="11" spans="1:11" ht="65.25" customHeight="1" x14ac:dyDescent="0.3">
      <c r="A11" s="142" t="s">
        <v>244</v>
      </c>
      <c r="B11" s="644" t="s">
        <v>404</v>
      </c>
      <c r="C11" s="683">
        <v>100</v>
      </c>
      <c r="D11" s="683">
        <v>3</v>
      </c>
      <c r="E11" s="654">
        <v>5</v>
      </c>
      <c r="F11" s="443">
        <f>C11*D11*E11</f>
        <v>1500</v>
      </c>
      <c r="G11" s="444"/>
      <c r="H11" s="444">
        <f>F11-G11</f>
        <v>1500</v>
      </c>
    </row>
    <row r="12" spans="1:11" s="153" customFormat="1" x14ac:dyDescent="0.3">
      <c r="A12" s="149"/>
      <c r="B12" s="1250" t="s">
        <v>405</v>
      </c>
      <c r="C12" s="1253"/>
      <c r="D12" s="1253"/>
      <c r="E12" s="1252"/>
      <c r="F12" s="150">
        <f>F11</f>
        <v>1500</v>
      </c>
      <c r="G12" s="151" t="s">
        <v>462</v>
      </c>
      <c r="H12" s="151">
        <f>SUM(H10:H11)</f>
        <v>1500</v>
      </c>
      <c r="I12" s="152"/>
    </row>
    <row r="13" spans="1:11" ht="44.25" customHeight="1" x14ac:dyDescent="0.3">
      <c r="A13" s="142" t="s">
        <v>248</v>
      </c>
      <c r="B13" s="696"/>
      <c r="C13" s="422"/>
      <c r="D13" s="422"/>
      <c r="E13" s="422"/>
      <c r="F13" s="440">
        <f>C13*D13*E13</f>
        <v>0</v>
      </c>
      <c r="G13" s="441"/>
      <c r="H13" s="444">
        <f t="shared" ref="H13:H14" si="0">F13-G13</f>
        <v>0</v>
      </c>
    </row>
    <row r="14" spans="1:11" ht="40.5" customHeight="1" x14ac:dyDescent="0.3">
      <c r="A14" s="142" t="s">
        <v>276</v>
      </c>
      <c r="B14" s="146" t="s">
        <v>549</v>
      </c>
      <c r="C14" s="422">
        <v>500</v>
      </c>
      <c r="D14" s="422">
        <v>6</v>
      </c>
      <c r="E14" s="422">
        <v>8</v>
      </c>
      <c r="F14" s="443">
        <f>C14*D14*E14</f>
        <v>24000</v>
      </c>
      <c r="G14" s="444"/>
      <c r="H14" s="444">
        <f t="shared" si="0"/>
        <v>24000</v>
      </c>
    </row>
    <row r="15" spans="1:11" s="153" customFormat="1" x14ac:dyDescent="0.3">
      <c r="A15" s="154"/>
      <c r="B15" s="1250" t="s">
        <v>406</v>
      </c>
      <c r="C15" s="1251"/>
      <c r="D15" s="1251"/>
      <c r="E15" s="1252"/>
      <c r="F15" s="150">
        <f>SUM(F13:F14)</f>
        <v>24000</v>
      </c>
      <c r="G15" s="151" t="s">
        <v>462</v>
      </c>
      <c r="H15" s="151">
        <f>SUM(H13:H14)</f>
        <v>24000</v>
      </c>
      <c r="I15" s="152"/>
    </row>
    <row r="16" spans="1:11" s="153" customFormat="1" x14ac:dyDescent="0.3">
      <c r="A16" s="155"/>
      <c r="B16" s="156"/>
      <c r="C16" s="156"/>
      <c r="D16" s="156"/>
      <c r="E16" s="156"/>
      <c r="F16" s="157"/>
      <c r="G16" s="158"/>
      <c r="H16" s="158"/>
      <c r="I16" s="152"/>
    </row>
    <row r="17" spans="1:9" s="153" customFormat="1" x14ac:dyDescent="0.3">
      <c r="A17" s="155"/>
      <c r="B17" s="156"/>
      <c r="C17" s="156"/>
      <c r="D17" s="156"/>
      <c r="E17" s="156"/>
      <c r="F17" s="157"/>
      <c r="G17" s="158"/>
      <c r="H17" s="158"/>
      <c r="I17" s="152"/>
    </row>
    <row r="18" spans="1:9" x14ac:dyDescent="0.3">
      <c r="A18" s="719" t="s">
        <v>541</v>
      </c>
      <c r="B18" s="720"/>
      <c r="C18" s="718"/>
      <c r="D18" s="720"/>
      <c r="E18" s="718" t="s">
        <v>694</v>
      </c>
      <c r="F18" s="392"/>
      <c r="G18" s="82"/>
      <c r="H18" s="82"/>
    </row>
    <row r="19" spans="1:9" s="82" customFormat="1" ht="23.25" customHeight="1" x14ac:dyDescent="0.25">
      <c r="A19" s="389"/>
      <c r="B19" s="389"/>
      <c r="C19" s="391" t="s">
        <v>171</v>
      </c>
      <c r="D19" s="389"/>
      <c r="E19" s="391" t="s">
        <v>172</v>
      </c>
      <c r="F19" s="392"/>
      <c r="I19" s="394"/>
    </row>
    <row r="20" spans="1:9" s="389" customFormat="1" ht="15.75" x14ac:dyDescent="0.25">
      <c r="A20" s="82"/>
      <c r="B20" s="82"/>
      <c r="C20" s="82"/>
      <c r="D20" s="82"/>
      <c r="E20" s="82"/>
      <c r="F20" s="393"/>
      <c r="I20" s="393"/>
    </row>
    <row r="21" spans="1:9" s="82" customFormat="1" x14ac:dyDescent="0.25">
      <c r="A21" s="719" t="s">
        <v>173</v>
      </c>
      <c r="B21" s="720"/>
      <c r="C21" s="718"/>
      <c r="D21" s="720"/>
      <c r="E21" s="718" t="s">
        <v>742</v>
      </c>
      <c r="F21" s="392"/>
      <c r="I21" s="392"/>
    </row>
    <row r="22" spans="1:9" s="82" customFormat="1" ht="23.25" customHeight="1" x14ac:dyDescent="0.25">
      <c r="A22" s="389"/>
      <c r="B22" s="389"/>
      <c r="C22" s="391" t="s">
        <v>171</v>
      </c>
      <c r="D22" s="389"/>
      <c r="E22" s="391" t="s">
        <v>172</v>
      </c>
      <c r="F22" s="392"/>
      <c r="I22" s="394"/>
    </row>
    <row r="23" spans="1:9" s="389" customFormat="1" ht="12.75" x14ac:dyDescent="0.25">
      <c r="A23" s="721"/>
      <c r="B23" s="721"/>
      <c r="C23" s="721"/>
      <c r="D23" s="721"/>
      <c r="E23" s="721"/>
      <c r="F23" s="393"/>
      <c r="I23" s="393"/>
    </row>
    <row r="24" spans="1:9" x14ac:dyDescent="0.3">
      <c r="A24" s="160"/>
      <c r="B24" s="160"/>
      <c r="C24" s="160"/>
      <c r="D24" s="160"/>
      <c r="E24" s="160"/>
      <c r="F24" s="160"/>
    </row>
  </sheetData>
  <mergeCells count="4">
    <mergeCell ref="A2:F2"/>
    <mergeCell ref="B12:E12"/>
    <mergeCell ref="B15:E15"/>
    <mergeCell ref="A5:D5"/>
  </mergeCells>
  <pageMargins left="0.31496062992125984" right="0.31496062992125984" top="0.35433070866141736" bottom="0.35433070866141736" header="0.31496062992125984" footer="0.31496062992125984"/>
  <pageSetup paperSize="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2:AS19"/>
  <sheetViews>
    <sheetView view="pageBreakPreview" zoomScaleSheetLayoutView="100" workbookViewId="0">
      <selection activeCell="N27" sqref="N27"/>
    </sheetView>
  </sheetViews>
  <sheetFormatPr defaultColWidth="9.140625" defaultRowHeight="15" x14ac:dyDescent="0.25"/>
  <cols>
    <col min="1" max="1" width="91" style="65" customWidth="1"/>
    <col min="2" max="4" width="26.42578125" style="65" customWidth="1"/>
    <col min="5" max="6" width="20.140625" style="65" customWidth="1"/>
    <col min="7" max="16384" width="9.140625" style="65"/>
  </cols>
  <sheetData>
    <row r="2" spans="1:45" x14ac:dyDescent="0.25">
      <c r="D2" s="65" t="s">
        <v>499</v>
      </c>
    </row>
    <row r="4" spans="1:45" ht="18.75" x14ac:dyDescent="0.3">
      <c r="A4" s="575" t="s">
        <v>500</v>
      </c>
    </row>
    <row r="5" spans="1:45" x14ac:dyDescent="0.25">
      <c r="B5" s="1164"/>
      <c r="C5" s="1164"/>
      <c r="D5" s="1164"/>
    </row>
    <row r="6" spans="1:45" ht="18.75" x14ac:dyDescent="0.3">
      <c r="A6" s="1150" t="s">
        <v>0</v>
      </c>
      <c r="B6" s="1162" t="s">
        <v>178</v>
      </c>
      <c r="C6" s="1162"/>
      <c r="D6" s="1162"/>
      <c r="E6" s="575"/>
      <c r="F6" s="575"/>
    </row>
    <row r="7" spans="1:45" ht="56.25" x14ac:dyDescent="0.3">
      <c r="A7" s="1136"/>
      <c r="B7" s="574" t="s">
        <v>543</v>
      </c>
      <c r="C7" s="574" t="s">
        <v>544</v>
      </c>
      <c r="D7" s="574" t="s">
        <v>545</v>
      </c>
      <c r="E7" s="575"/>
      <c r="F7" s="575"/>
    </row>
    <row r="8" spans="1:45" ht="18.75" x14ac:dyDescent="0.3">
      <c r="A8" s="541">
        <v>1</v>
      </c>
      <c r="B8" s="85">
        <v>2</v>
      </c>
      <c r="C8" s="85">
        <v>3</v>
      </c>
      <c r="D8" s="85">
        <v>4</v>
      </c>
      <c r="E8" s="575"/>
      <c r="F8" s="575"/>
    </row>
    <row r="9" spans="1:45" ht="18.75" x14ac:dyDescent="0.3">
      <c r="A9" s="581" t="s">
        <v>325</v>
      </c>
      <c r="B9" s="551">
        <f>SUM(B10:B11)</f>
        <v>800000</v>
      </c>
      <c r="C9" s="551">
        <f>SUM(C10:C11)</f>
        <v>800000</v>
      </c>
      <c r="D9" s="551">
        <f>SUM(D10:D11)</f>
        <v>800000</v>
      </c>
      <c r="E9" s="575"/>
      <c r="F9" s="575"/>
    </row>
    <row r="10" spans="1:45" ht="37.5" x14ac:dyDescent="0.3">
      <c r="A10" s="582" t="s">
        <v>326</v>
      </c>
      <c r="B10" s="551"/>
      <c r="C10" s="551"/>
      <c r="D10" s="551"/>
      <c r="E10" s="575"/>
      <c r="F10" s="575"/>
    </row>
    <row r="11" spans="1:45" ht="18.75" x14ac:dyDescent="0.3">
      <c r="A11" s="581" t="s">
        <v>327</v>
      </c>
      <c r="B11" s="551">
        <v>800000</v>
      </c>
      <c r="C11" s="551">
        <v>800000</v>
      </c>
      <c r="D11" s="551">
        <v>800000</v>
      </c>
      <c r="E11" s="575"/>
      <c r="F11" s="575"/>
    </row>
    <row r="12" spans="1:45" ht="18.75" x14ac:dyDescent="0.3">
      <c r="A12" s="571" t="s">
        <v>316</v>
      </c>
      <c r="B12" s="550">
        <f>B9</f>
        <v>800000</v>
      </c>
      <c r="C12" s="550">
        <f>C9</f>
        <v>800000</v>
      </c>
      <c r="D12" s="550">
        <f>D9</f>
        <v>800000</v>
      </c>
      <c r="E12" s="602">
        <f>B12-'225  (2020)ВНЕБ, 150Д'!F83-'226 (2020)ВНЕБ, 150Д'!F73-'227 (2020)ВНЕБ, 150Д'!D16-'228 (2020)ВНЕБ, 150Д'!D30-'310 (2020)ВНЕБ, 150Д'!E21-'343 (2020)ВНЕБ 150Д'!D31-'344 (2020)ВНЕБ 150Д'!D31-'345 (2020)ВНЕБ 150Д'!E16-'346 (2020)ВНЕБ 150Д'!E31-'349 (2020)ВНЕБ 150Д'!E19-'291(852) (2020)ВНЕБ 150Д'!F16-'291(853) (2020)ВНЕБ 150Д'!F15-'295(853) (2020)ВНЕБ 150Д'!F15</f>
        <v>0</v>
      </c>
      <c r="F12" s="575"/>
    </row>
    <row r="13" spans="1:45" ht="18.75" x14ac:dyDescent="0.3">
      <c r="A13" s="575"/>
      <c r="B13" s="575"/>
      <c r="C13" s="575"/>
      <c r="D13" s="575"/>
      <c r="E13" s="575"/>
      <c r="F13" s="575"/>
    </row>
    <row r="15" spans="1:45" s="386" customFormat="1" ht="18" customHeight="1" x14ac:dyDescent="0.3">
      <c r="A15" s="570" t="s">
        <v>891</v>
      </c>
      <c r="B15" s="579"/>
      <c r="C15" s="580"/>
      <c r="D15" s="579" t="s">
        <v>694</v>
      </c>
      <c r="F15" s="567"/>
      <c r="G15" s="567"/>
      <c r="H15" s="569"/>
      <c r="I15" s="569"/>
      <c r="K15" s="567"/>
      <c r="L15" s="567"/>
      <c r="M15" s="567"/>
      <c r="N15" s="567"/>
      <c r="O15" s="567"/>
      <c r="P15" s="567"/>
      <c r="Q15" s="567"/>
      <c r="R15" s="567"/>
      <c r="S15" s="568"/>
      <c r="T15" s="568"/>
      <c r="AF15" s="567"/>
      <c r="AG15" s="567"/>
      <c r="AH15" s="567"/>
      <c r="AI15" s="567"/>
      <c r="AJ15" s="567"/>
      <c r="AK15" s="567"/>
      <c r="AL15" s="567"/>
      <c r="AM15" s="567"/>
      <c r="AN15" s="567"/>
      <c r="AO15" s="567"/>
      <c r="AP15" s="567"/>
      <c r="AQ15" s="567"/>
      <c r="AR15" s="567"/>
      <c r="AS15" s="567"/>
    </row>
    <row r="16" spans="1:45" s="99" customFormat="1" ht="18" customHeight="1" x14ac:dyDescent="0.25">
      <c r="A16" s="388" t="s">
        <v>329</v>
      </c>
      <c r="B16" s="577" t="s">
        <v>171</v>
      </c>
      <c r="C16" s="578"/>
      <c r="D16" s="577" t="s">
        <v>172</v>
      </c>
      <c r="F16" s="565"/>
      <c r="G16" s="565"/>
      <c r="H16" s="565"/>
      <c r="I16" s="565"/>
      <c r="K16" s="565"/>
      <c r="L16" s="565"/>
      <c r="M16" s="565"/>
      <c r="N16" s="565"/>
      <c r="O16" s="565"/>
      <c r="P16" s="565"/>
      <c r="Q16" s="565"/>
      <c r="R16" s="565"/>
      <c r="S16" s="566"/>
      <c r="T16" s="566"/>
      <c r="AF16" s="565"/>
      <c r="AG16" s="565"/>
      <c r="AH16" s="565"/>
      <c r="AI16" s="565"/>
      <c r="AJ16" s="565"/>
      <c r="AK16" s="565"/>
      <c r="AL16" s="565"/>
      <c r="AM16" s="565"/>
      <c r="AN16" s="565"/>
      <c r="AO16" s="565"/>
      <c r="AP16" s="565"/>
      <c r="AQ16" s="565"/>
      <c r="AR16" s="565"/>
      <c r="AS16" s="565"/>
    </row>
    <row r="17" spans="1:45" s="99" customFormat="1" ht="18" customHeight="1" x14ac:dyDescent="0.25">
      <c r="A17" s="387"/>
      <c r="B17" s="578"/>
      <c r="C17" s="578"/>
      <c r="D17" s="578"/>
      <c r="F17" s="566"/>
      <c r="G17" s="566"/>
      <c r="H17" s="565"/>
      <c r="I17" s="566"/>
      <c r="K17" s="566"/>
      <c r="L17" s="566"/>
      <c r="M17" s="566"/>
      <c r="N17" s="566"/>
      <c r="O17" s="566"/>
      <c r="P17" s="566"/>
      <c r="Q17" s="566"/>
      <c r="R17" s="566"/>
      <c r="S17" s="566"/>
      <c r="T17" s="566"/>
      <c r="AF17" s="566"/>
      <c r="AG17" s="566"/>
      <c r="AH17" s="566"/>
      <c r="AI17" s="566"/>
      <c r="AJ17" s="566"/>
      <c r="AK17" s="566"/>
      <c r="AL17" s="566"/>
      <c r="AM17" s="566"/>
      <c r="AN17" s="566"/>
      <c r="AO17" s="566"/>
      <c r="AP17" s="566"/>
      <c r="AQ17" s="566"/>
      <c r="AR17" s="566"/>
      <c r="AS17" s="566"/>
    </row>
    <row r="18" spans="1:45" s="386" customFormat="1" ht="18" customHeight="1" x14ac:dyDescent="0.3">
      <c r="A18" s="570" t="s">
        <v>809</v>
      </c>
      <c r="B18" s="579"/>
      <c r="C18" s="580"/>
      <c r="D18" s="579" t="s">
        <v>810</v>
      </c>
      <c r="F18" s="567"/>
      <c r="G18" s="567"/>
      <c r="H18" s="569"/>
      <c r="I18" s="569"/>
      <c r="K18" s="567"/>
      <c r="L18" s="567"/>
      <c r="M18" s="567"/>
      <c r="N18" s="567"/>
      <c r="O18" s="567"/>
      <c r="P18" s="567"/>
      <c r="Q18" s="567"/>
      <c r="R18" s="567"/>
      <c r="S18" s="568"/>
      <c r="T18" s="568"/>
      <c r="AF18" s="567"/>
      <c r="AG18" s="567"/>
      <c r="AH18" s="567"/>
      <c r="AI18" s="567"/>
      <c r="AJ18" s="567"/>
      <c r="AK18" s="567"/>
      <c r="AL18" s="567"/>
      <c r="AM18" s="567"/>
      <c r="AN18" s="567"/>
      <c r="AO18" s="567"/>
      <c r="AP18" s="567"/>
      <c r="AQ18" s="567"/>
      <c r="AR18" s="567"/>
      <c r="AS18" s="567"/>
    </row>
    <row r="19" spans="1:45" s="99" customFormat="1" ht="18" customHeight="1" x14ac:dyDescent="0.25">
      <c r="A19" s="387"/>
      <c r="B19" s="577" t="s">
        <v>171</v>
      </c>
      <c r="C19" s="578"/>
      <c r="D19" s="577" t="s">
        <v>172</v>
      </c>
      <c r="F19" s="565"/>
      <c r="G19" s="565"/>
      <c r="H19" s="565"/>
      <c r="I19" s="565"/>
      <c r="K19" s="565"/>
      <c r="L19" s="565"/>
      <c r="M19" s="565"/>
      <c r="N19" s="565"/>
      <c r="O19" s="565"/>
      <c r="P19" s="565"/>
      <c r="Q19" s="565"/>
      <c r="R19" s="565"/>
      <c r="S19" s="566"/>
      <c r="T19" s="566"/>
      <c r="AF19" s="565"/>
      <c r="AG19" s="565"/>
      <c r="AH19" s="565"/>
      <c r="AI19" s="565"/>
      <c r="AJ19" s="565"/>
      <c r="AK19" s="565"/>
      <c r="AL19" s="565"/>
      <c r="AM19" s="565"/>
      <c r="AN19" s="565"/>
      <c r="AO19" s="565"/>
      <c r="AP19" s="565"/>
      <c r="AQ19" s="565"/>
      <c r="AR19" s="565"/>
      <c r="AS19" s="565"/>
    </row>
  </sheetData>
  <mergeCells count="3">
    <mergeCell ref="A6:A7"/>
    <mergeCell ref="B5:D5"/>
    <mergeCell ref="B6:D6"/>
  </mergeCells>
  <pageMargins left="0.7" right="0.7" top="0.75" bottom="0.75" header="0.3" footer="0.3"/>
  <pageSetup paperSize="9" scale="59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88"/>
  <sheetViews>
    <sheetView view="pageBreakPreview" zoomScale="70" zoomScaleNormal="70" zoomScaleSheetLayoutView="70" workbookViewId="0">
      <selection activeCell="I26" sqref="I26"/>
    </sheetView>
  </sheetViews>
  <sheetFormatPr defaultColWidth="8.85546875" defaultRowHeight="18.75" x14ac:dyDescent="0.3"/>
  <cols>
    <col min="1" max="1" width="5.7109375" style="102" customWidth="1"/>
    <col min="2" max="2" width="49.710937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6.140625" style="102" customWidth="1"/>
    <col min="7" max="8" width="21.28515625" style="102" customWidth="1"/>
    <col min="9" max="9" width="11.28515625" style="105" customWidth="1"/>
    <col min="10" max="10" width="26.42578125" style="102" customWidth="1"/>
    <col min="11" max="256" width="8.85546875" style="102"/>
    <col min="257" max="257" width="5.7109375" style="102" customWidth="1"/>
    <col min="258" max="258" width="49.710937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6.140625" style="102" customWidth="1"/>
    <col min="263" max="263" width="16.42578125" style="102" customWidth="1"/>
    <col min="264" max="264" width="27.7109375" style="102" customWidth="1"/>
    <col min="265" max="265" width="11.28515625" style="102" customWidth="1"/>
    <col min="266" max="266" width="26.42578125" style="102" customWidth="1"/>
    <col min="267" max="512" width="8.85546875" style="102"/>
    <col min="513" max="513" width="5.7109375" style="102" customWidth="1"/>
    <col min="514" max="514" width="49.710937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6.140625" style="102" customWidth="1"/>
    <col min="519" max="519" width="16.42578125" style="102" customWidth="1"/>
    <col min="520" max="520" width="27.7109375" style="102" customWidth="1"/>
    <col min="521" max="521" width="11.28515625" style="102" customWidth="1"/>
    <col min="522" max="522" width="26.42578125" style="102" customWidth="1"/>
    <col min="523" max="768" width="8.85546875" style="102"/>
    <col min="769" max="769" width="5.7109375" style="102" customWidth="1"/>
    <col min="770" max="770" width="49.710937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6.140625" style="102" customWidth="1"/>
    <col min="775" max="775" width="16.42578125" style="102" customWidth="1"/>
    <col min="776" max="776" width="27.7109375" style="102" customWidth="1"/>
    <col min="777" max="777" width="11.28515625" style="102" customWidth="1"/>
    <col min="778" max="778" width="26.42578125" style="102" customWidth="1"/>
    <col min="779" max="1024" width="8.85546875" style="102"/>
    <col min="1025" max="1025" width="5.7109375" style="102" customWidth="1"/>
    <col min="1026" max="1026" width="49.710937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6.140625" style="102" customWidth="1"/>
    <col min="1031" max="1031" width="16.42578125" style="102" customWidth="1"/>
    <col min="1032" max="1032" width="27.7109375" style="102" customWidth="1"/>
    <col min="1033" max="1033" width="11.28515625" style="102" customWidth="1"/>
    <col min="1034" max="1034" width="26.42578125" style="102" customWidth="1"/>
    <col min="1035" max="1280" width="8.85546875" style="102"/>
    <col min="1281" max="1281" width="5.7109375" style="102" customWidth="1"/>
    <col min="1282" max="1282" width="49.710937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6.140625" style="102" customWidth="1"/>
    <col min="1287" max="1287" width="16.42578125" style="102" customWidth="1"/>
    <col min="1288" max="1288" width="27.7109375" style="102" customWidth="1"/>
    <col min="1289" max="1289" width="11.28515625" style="102" customWidth="1"/>
    <col min="1290" max="1290" width="26.42578125" style="102" customWidth="1"/>
    <col min="1291" max="1536" width="8.85546875" style="102"/>
    <col min="1537" max="1537" width="5.7109375" style="102" customWidth="1"/>
    <col min="1538" max="1538" width="49.710937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6.140625" style="102" customWidth="1"/>
    <col min="1543" max="1543" width="16.42578125" style="102" customWidth="1"/>
    <col min="1544" max="1544" width="27.7109375" style="102" customWidth="1"/>
    <col min="1545" max="1545" width="11.28515625" style="102" customWidth="1"/>
    <col min="1546" max="1546" width="26.42578125" style="102" customWidth="1"/>
    <col min="1547" max="1792" width="8.85546875" style="102"/>
    <col min="1793" max="1793" width="5.7109375" style="102" customWidth="1"/>
    <col min="1794" max="1794" width="49.710937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6.140625" style="102" customWidth="1"/>
    <col min="1799" max="1799" width="16.42578125" style="102" customWidth="1"/>
    <col min="1800" max="1800" width="27.7109375" style="102" customWidth="1"/>
    <col min="1801" max="1801" width="11.28515625" style="102" customWidth="1"/>
    <col min="1802" max="1802" width="26.42578125" style="102" customWidth="1"/>
    <col min="1803" max="2048" width="8.85546875" style="102"/>
    <col min="2049" max="2049" width="5.7109375" style="102" customWidth="1"/>
    <col min="2050" max="2050" width="49.710937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6.140625" style="102" customWidth="1"/>
    <col min="2055" max="2055" width="16.42578125" style="102" customWidth="1"/>
    <col min="2056" max="2056" width="27.7109375" style="102" customWidth="1"/>
    <col min="2057" max="2057" width="11.28515625" style="102" customWidth="1"/>
    <col min="2058" max="2058" width="26.42578125" style="102" customWidth="1"/>
    <col min="2059" max="2304" width="8.85546875" style="102"/>
    <col min="2305" max="2305" width="5.7109375" style="102" customWidth="1"/>
    <col min="2306" max="2306" width="49.710937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6.140625" style="102" customWidth="1"/>
    <col min="2311" max="2311" width="16.42578125" style="102" customWidth="1"/>
    <col min="2312" max="2312" width="27.7109375" style="102" customWidth="1"/>
    <col min="2313" max="2313" width="11.28515625" style="102" customWidth="1"/>
    <col min="2314" max="2314" width="26.42578125" style="102" customWidth="1"/>
    <col min="2315" max="2560" width="8.85546875" style="102"/>
    <col min="2561" max="2561" width="5.7109375" style="102" customWidth="1"/>
    <col min="2562" max="2562" width="49.710937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6.140625" style="102" customWidth="1"/>
    <col min="2567" max="2567" width="16.42578125" style="102" customWidth="1"/>
    <col min="2568" max="2568" width="27.7109375" style="102" customWidth="1"/>
    <col min="2569" max="2569" width="11.28515625" style="102" customWidth="1"/>
    <col min="2570" max="2570" width="26.42578125" style="102" customWidth="1"/>
    <col min="2571" max="2816" width="8.85546875" style="102"/>
    <col min="2817" max="2817" width="5.7109375" style="102" customWidth="1"/>
    <col min="2818" max="2818" width="49.710937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6.140625" style="102" customWidth="1"/>
    <col min="2823" max="2823" width="16.42578125" style="102" customWidth="1"/>
    <col min="2824" max="2824" width="27.7109375" style="102" customWidth="1"/>
    <col min="2825" max="2825" width="11.28515625" style="102" customWidth="1"/>
    <col min="2826" max="2826" width="26.42578125" style="102" customWidth="1"/>
    <col min="2827" max="3072" width="8.85546875" style="102"/>
    <col min="3073" max="3073" width="5.7109375" style="102" customWidth="1"/>
    <col min="3074" max="3074" width="49.710937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6.140625" style="102" customWidth="1"/>
    <col min="3079" max="3079" width="16.42578125" style="102" customWidth="1"/>
    <col min="3080" max="3080" width="27.7109375" style="102" customWidth="1"/>
    <col min="3081" max="3081" width="11.28515625" style="102" customWidth="1"/>
    <col min="3082" max="3082" width="26.42578125" style="102" customWidth="1"/>
    <col min="3083" max="3328" width="8.85546875" style="102"/>
    <col min="3329" max="3329" width="5.7109375" style="102" customWidth="1"/>
    <col min="3330" max="3330" width="49.710937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6.140625" style="102" customWidth="1"/>
    <col min="3335" max="3335" width="16.42578125" style="102" customWidth="1"/>
    <col min="3336" max="3336" width="27.7109375" style="102" customWidth="1"/>
    <col min="3337" max="3337" width="11.28515625" style="102" customWidth="1"/>
    <col min="3338" max="3338" width="26.42578125" style="102" customWidth="1"/>
    <col min="3339" max="3584" width="8.85546875" style="102"/>
    <col min="3585" max="3585" width="5.7109375" style="102" customWidth="1"/>
    <col min="3586" max="3586" width="49.710937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6.140625" style="102" customWidth="1"/>
    <col min="3591" max="3591" width="16.42578125" style="102" customWidth="1"/>
    <col min="3592" max="3592" width="27.7109375" style="102" customWidth="1"/>
    <col min="3593" max="3593" width="11.28515625" style="102" customWidth="1"/>
    <col min="3594" max="3594" width="26.42578125" style="102" customWidth="1"/>
    <col min="3595" max="3840" width="8.85546875" style="102"/>
    <col min="3841" max="3841" width="5.7109375" style="102" customWidth="1"/>
    <col min="3842" max="3842" width="49.710937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6.140625" style="102" customWidth="1"/>
    <col min="3847" max="3847" width="16.42578125" style="102" customWidth="1"/>
    <col min="3848" max="3848" width="27.7109375" style="102" customWidth="1"/>
    <col min="3849" max="3849" width="11.28515625" style="102" customWidth="1"/>
    <col min="3850" max="3850" width="26.42578125" style="102" customWidth="1"/>
    <col min="3851" max="4096" width="8.85546875" style="102"/>
    <col min="4097" max="4097" width="5.7109375" style="102" customWidth="1"/>
    <col min="4098" max="4098" width="49.710937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6.140625" style="102" customWidth="1"/>
    <col min="4103" max="4103" width="16.42578125" style="102" customWidth="1"/>
    <col min="4104" max="4104" width="27.7109375" style="102" customWidth="1"/>
    <col min="4105" max="4105" width="11.28515625" style="102" customWidth="1"/>
    <col min="4106" max="4106" width="26.42578125" style="102" customWidth="1"/>
    <col min="4107" max="4352" width="8.85546875" style="102"/>
    <col min="4353" max="4353" width="5.7109375" style="102" customWidth="1"/>
    <col min="4354" max="4354" width="49.710937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6.140625" style="102" customWidth="1"/>
    <col min="4359" max="4359" width="16.42578125" style="102" customWidth="1"/>
    <col min="4360" max="4360" width="27.7109375" style="102" customWidth="1"/>
    <col min="4361" max="4361" width="11.28515625" style="102" customWidth="1"/>
    <col min="4362" max="4362" width="26.42578125" style="102" customWidth="1"/>
    <col min="4363" max="4608" width="8.85546875" style="102"/>
    <col min="4609" max="4609" width="5.7109375" style="102" customWidth="1"/>
    <col min="4610" max="4610" width="49.710937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6.140625" style="102" customWidth="1"/>
    <col min="4615" max="4615" width="16.42578125" style="102" customWidth="1"/>
    <col min="4616" max="4616" width="27.7109375" style="102" customWidth="1"/>
    <col min="4617" max="4617" width="11.28515625" style="102" customWidth="1"/>
    <col min="4618" max="4618" width="26.42578125" style="102" customWidth="1"/>
    <col min="4619" max="4864" width="8.85546875" style="102"/>
    <col min="4865" max="4865" width="5.7109375" style="102" customWidth="1"/>
    <col min="4866" max="4866" width="49.710937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6.140625" style="102" customWidth="1"/>
    <col min="4871" max="4871" width="16.42578125" style="102" customWidth="1"/>
    <col min="4872" max="4872" width="27.7109375" style="102" customWidth="1"/>
    <col min="4873" max="4873" width="11.28515625" style="102" customWidth="1"/>
    <col min="4874" max="4874" width="26.42578125" style="102" customWidth="1"/>
    <col min="4875" max="5120" width="8.85546875" style="102"/>
    <col min="5121" max="5121" width="5.7109375" style="102" customWidth="1"/>
    <col min="5122" max="5122" width="49.710937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6.140625" style="102" customWidth="1"/>
    <col min="5127" max="5127" width="16.42578125" style="102" customWidth="1"/>
    <col min="5128" max="5128" width="27.7109375" style="102" customWidth="1"/>
    <col min="5129" max="5129" width="11.28515625" style="102" customWidth="1"/>
    <col min="5130" max="5130" width="26.42578125" style="102" customWidth="1"/>
    <col min="5131" max="5376" width="8.85546875" style="102"/>
    <col min="5377" max="5377" width="5.7109375" style="102" customWidth="1"/>
    <col min="5378" max="5378" width="49.710937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6.140625" style="102" customWidth="1"/>
    <col min="5383" max="5383" width="16.42578125" style="102" customWidth="1"/>
    <col min="5384" max="5384" width="27.7109375" style="102" customWidth="1"/>
    <col min="5385" max="5385" width="11.28515625" style="102" customWidth="1"/>
    <col min="5386" max="5386" width="26.42578125" style="102" customWidth="1"/>
    <col min="5387" max="5632" width="8.85546875" style="102"/>
    <col min="5633" max="5633" width="5.7109375" style="102" customWidth="1"/>
    <col min="5634" max="5634" width="49.710937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6.140625" style="102" customWidth="1"/>
    <col min="5639" max="5639" width="16.42578125" style="102" customWidth="1"/>
    <col min="5640" max="5640" width="27.7109375" style="102" customWidth="1"/>
    <col min="5641" max="5641" width="11.28515625" style="102" customWidth="1"/>
    <col min="5642" max="5642" width="26.42578125" style="102" customWidth="1"/>
    <col min="5643" max="5888" width="8.85546875" style="102"/>
    <col min="5889" max="5889" width="5.7109375" style="102" customWidth="1"/>
    <col min="5890" max="5890" width="49.710937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6.140625" style="102" customWidth="1"/>
    <col min="5895" max="5895" width="16.42578125" style="102" customWidth="1"/>
    <col min="5896" max="5896" width="27.7109375" style="102" customWidth="1"/>
    <col min="5897" max="5897" width="11.28515625" style="102" customWidth="1"/>
    <col min="5898" max="5898" width="26.42578125" style="102" customWidth="1"/>
    <col min="5899" max="6144" width="8.85546875" style="102"/>
    <col min="6145" max="6145" width="5.7109375" style="102" customWidth="1"/>
    <col min="6146" max="6146" width="49.710937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6.140625" style="102" customWidth="1"/>
    <col min="6151" max="6151" width="16.42578125" style="102" customWidth="1"/>
    <col min="6152" max="6152" width="27.7109375" style="102" customWidth="1"/>
    <col min="6153" max="6153" width="11.28515625" style="102" customWidth="1"/>
    <col min="6154" max="6154" width="26.42578125" style="102" customWidth="1"/>
    <col min="6155" max="6400" width="8.85546875" style="102"/>
    <col min="6401" max="6401" width="5.7109375" style="102" customWidth="1"/>
    <col min="6402" max="6402" width="49.710937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6.140625" style="102" customWidth="1"/>
    <col min="6407" max="6407" width="16.42578125" style="102" customWidth="1"/>
    <col min="6408" max="6408" width="27.7109375" style="102" customWidth="1"/>
    <col min="6409" max="6409" width="11.28515625" style="102" customWidth="1"/>
    <col min="6410" max="6410" width="26.42578125" style="102" customWidth="1"/>
    <col min="6411" max="6656" width="8.85546875" style="102"/>
    <col min="6657" max="6657" width="5.7109375" style="102" customWidth="1"/>
    <col min="6658" max="6658" width="49.710937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6.140625" style="102" customWidth="1"/>
    <col min="6663" max="6663" width="16.42578125" style="102" customWidth="1"/>
    <col min="6664" max="6664" width="27.7109375" style="102" customWidth="1"/>
    <col min="6665" max="6665" width="11.28515625" style="102" customWidth="1"/>
    <col min="6666" max="6666" width="26.42578125" style="102" customWidth="1"/>
    <col min="6667" max="6912" width="8.85546875" style="102"/>
    <col min="6913" max="6913" width="5.7109375" style="102" customWidth="1"/>
    <col min="6914" max="6914" width="49.710937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6.140625" style="102" customWidth="1"/>
    <col min="6919" max="6919" width="16.42578125" style="102" customWidth="1"/>
    <col min="6920" max="6920" width="27.7109375" style="102" customWidth="1"/>
    <col min="6921" max="6921" width="11.28515625" style="102" customWidth="1"/>
    <col min="6922" max="6922" width="26.42578125" style="102" customWidth="1"/>
    <col min="6923" max="7168" width="8.85546875" style="102"/>
    <col min="7169" max="7169" width="5.7109375" style="102" customWidth="1"/>
    <col min="7170" max="7170" width="49.710937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6.140625" style="102" customWidth="1"/>
    <col min="7175" max="7175" width="16.42578125" style="102" customWidth="1"/>
    <col min="7176" max="7176" width="27.7109375" style="102" customWidth="1"/>
    <col min="7177" max="7177" width="11.28515625" style="102" customWidth="1"/>
    <col min="7178" max="7178" width="26.42578125" style="102" customWidth="1"/>
    <col min="7179" max="7424" width="8.85546875" style="102"/>
    <col min="7425" max="7425" width="5.7109375" style="102" customWidth="1"/>
    <col min="7426" max="7426" width="49.710937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6.140625" style="102" customWidth="1"/>
    <col min="7431" max="7431" width="16.42578125" style="102" customWidth="1"/>
    <col min="7432" max="7432" width="27.7109375" style="102" customWidth="1"/>
    <col min="7433" max="7433" width="11.28515625" style="102" customWidth="1"/>
    <col min="7434" max="7434" width="26.42578125" style="102" customWidth="1"/>
    <col min="7435" max="7680" width="8.85546875" style="102"/>
    <col min="7681" max="7681" width="5.7109375" style="102" customWidth="1"/>
    <col min="7682" max="7682" width="49.710937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6.140625" style="102" customWidth="1"/>
    <col min="7687" max="7687" width="16.42578125" style="102" customWidth="1"/>
    <col min="7688" max="7688" width="27.7109375" style="102" customWidth="1"/>
    <col min="7689" max="7689" width="11.28515625" style="102" customWidth="1"/>
    <col min="7690" max="7690" width="26.42578125" style="102" customWidth="1"/>
    <col min="7691" max="7936" width="8.85546875" style="102"/>
    <col min="7937" max="7937" width="5.7109375" style="102" customWidth="1"/>
    <col min="7938" max="7938" width="49.710937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6.140625" style="102" customWidth="1"/>
    <col min="7943" max="7943" width="16.42578125" style="102" customWidth="1"/>
    <col min="7944" max="7944" width="27.7109375" style="102" customWidth="1"/>
    <col min="7945" max="7945" width="11.28515625" style="102" customWidth="1"/>
    <col min="7946" max="7946" width="26.42578125" style="102" customWidth="1"/>
    <col min="7947" max="8192" width="8.85546875" style="102"/>
    <col min="8193" max="8193" width="5.7109375" style="102" customWidth="1"/>
    <col min="8194" max="8194" width="49.710937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6.140625" style="102" customWidth="1"/>
    <col min="8199" max="8199" width="16.42578125" style="102" customWidth="1"/>
    <col min="8200" max="8200" width="27.7109375" style="102" customWidth="1"/>
    <col min="8201" max="8201" width="11.28515625" style="102" customWidth="1"/>
    <col min="8202" max="8202" width="26.42578125" style="102" customWidth="1"/>
    <col min="8203" max="8448" width="8.85546875" style="102"/>
    <col min="8449" max="8449" width="5.7109375" style="102" customWidth="1"/>
    <col min="8450" max="8450" width="49.710937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6.140625" style="102" customWidth="1"/>
    <col min="8455" max="8455" width="16.42578125" style="102" customWidth="1"/>
    <col min="8456" max="8456" width="27.7109375" style="102" customWidth="1"/>
    <col min="8457" max="8457" width="11.28515625" style="102" customWidth="1"/>
    <col min="8458" max="8458" width="26.42578125" style="102" customWidth="1"/>
    <col min="8459" max="8704" width="8.85546875" style="102"/>
    <col min="8705" max="8705" width="5.7109375" style="102" customWidth="1"/>
    <col min="8706" max="8706" width="49.710937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6.140625" style="102" customWidth="1"/>
    <col min="8711" max="8711" width="16.42578125" style="102" customWidth="1"/>
    <col min="8712" max="8712" width="27.7109375" style="102" customWidth="1"/>
    <col min="8713" max="8713" width="11.28515625" style="102" customWidth="1"/>
    <col min="8714" max="8714" width="26.42578125" style="102" customWidth="1"/>
    <col min="8715" max="8960" width="8.85546875" style="102"/>
    <col min="8961" max="8961" width="5.7109375" style="102" customWidth="1"/>
    <col min="8962" max="8962" width="49.710937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6.140625" style="102" customWidth="1"/>
    <col min="8967" max="8967" width="16.42578125" style="102" customWidth="1"/>
    <col min="8968" max="8968" width="27.7109375" style="102" customWidth="1"/>
    <col min="8969" max="8969" width="11.28515625" style="102" customWidth="1"/>
    <col min="8970" max="8970" width="26.42578125" style="102" customWidth="1"/>
    <col min="8971" max="9216" width="8.85546875" style="102"/>
    <col min="9217" max="9217" width="5.7109375" style="102" customWidth="1"/>
    <col min="9218" max="9218" width="49.710937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6.140625" style="102" customWidth="1"/>
    <col min="9223" max="9223" width="16.42578125" style="102" customWidth="1"/>
    <col min="9224" max="9224" width="27.7109375" style="102" customWidth="1"/>
    <col min="9225" max="9225" width="11.28515625" style="102" customWidth="1"/>
    <col min="9226" max="9226" width="26.42578125" style="102" customWidth="1"/>
    <col min="9227" max="9472" width="8.85546875" style="102"/>
    <col min="9473" max="9473" width="5.7109375" style="102" customWidth="1"/>
    <col min="9474" max="9474" width="49.710937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6.140625" style="102" customWidth="1"/>
    <col min="9479" max="9479" width="16.42578125" style="102" customWidth="1"/>
    <col min="9480" max="9480" width="27.7109375" style="102" customWidth="1"/>
    <col min="9481" max="9481" width="11.28515625" style="102" customWidth="1"/>
    <col min="9482" max="9482" width="26.42578125" style="102" customWidth="1"/>
    <col min="9483" max="9728" width="8.85546875" style="102"/>
    <col min="9729" max="9729" width="5.7109375" style="102" customWidth="1"/>
    <col min="9730" max="9730" width="49.710937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6.140625" style="102" customWidth="1"/>
    <col min="9735" max="9735" width="16.42578125" style="102" customWidth="1"/>
    <col min="9736" max="9736" width="27.7109375" style="102" customWidth="1"/>
    <col min="9737" max="9737" width="11.28515625" style="102" customWidth="1"/>
    <col min="9738" max="9738" width="26.42578125" style="102" customWidth="1"/>
    <col min="9739" max="9984" width="8.85546875" style="102"/>
    <col min="9985" max="9985" width="5.7109375" style="102" customWidth="1"/>
    <col min="9986" max="9986" width="49.710937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6.140625" style="102" customWidth="1"/>
    <col min="9991" max="9991" width="16.42578125" style="102" customWidth="1"/>
    <col min="9992" max="9992" width="27.7109375" style="102" customWidth="1"/>
    <col min="9993" max="9993" width="11.28515625" style="102" customWidth="1"/>
    <col min="9994" max="9994" width="26.42578125" style="102" customWidth="1"/>
    <col min="9995" max="10240" width="8.85546875" style="102"/>
    <col min="10241" max="10241" width="5.7109375" style="102" customWidth="1"/>
    <col min="10242" max="10242" width="49.710937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6.140625" style="102" customWidth="1"/>
    <col min="10247" max="10247" width="16.42578125" style="102" customWidth="1"/>
    <col min="10248" max="10248" width="27.7109375" style="102" customWidth="1"/>
    <col min="10249" max="10249" width="11.28515625" style="102" customWidth="1"/>
    <col min="10250" max="10250" width="26.42578125" style="102" customWidth="1"/>
    <col min="10251" max="10496" width="8.85546875" style="102"/>
    <col min="10497" max="10497" width="5.7109375" style="102" customWidth="1"/>
    <col min="10498" max="10498" width="49.710937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6.140625" style="102" customWidth="1"/>
    <col min="10503" max="10503" width="16.42578125" style="102" customWidth="1"/>
    <col min="10504" max="10504" width="27.7109375" style="102" customWidth="1"/>
    <col min="10505" max="10505" width="11.28515625" style="102" customWidth="1"/>
    <col min="10506" max="10506" width="26.42578125" style="102" customWidth="1"/>
    <col min="10507" max="10752" width="8.85546875" style="102"/>
    <col min="10753" max="10753" width="5.7109375" style="102" customWidth="1"/>
    <col min="10754" max="10754" width="49.710937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6.140625" style="102" customWidth="1"/>
    <col min="10759" max="10759" width="16.42578125" style="102" customWidth="1"/>
    <col min="10760" max="10760" width="27.7109375" style="102" customWidth="1"/>
    <col min="10761" max="10761" width="11.28515625" style="102" customWidth="1"/>
    <col min="10762" max="10762" width="26.42578125" style="102" customWidth="1"/>
    <col min="10763" max="11008" width="8.85546875" style="102"/>
    <col min="11009" max="11009" width="5.7109375" style="102" customWidth="1"/>
    <col min="11010" max="11010" width="49.710937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6.140625" style="102" customWidth="1"/>
    <col min="11015" max="11015" width="16.42578125" style="102" customWidth="1"/>
    <col min="11016" max="11016" width="27.7109375" style="102" customWidth="1"/>
    <col min="11017" max="11017" width="11.28515625" style="102" customWidth="1"/>
    <col min="11018" max="11018" width="26.42578125" style="102" customWidth="1"/>
    <col min="11019" max="11264" width="8.85546875" style="102"/>
    <col min="11265" max="11265" width="5.7109375" style="102" customWidth="1"/>
    <col min="11266" max="11266" width="49.710937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6.140625" style="102" customWidth="1"/>
    <col min="11271" max="11271" width="16.42578125" style="102" customWidth="1"/>
    <col min="11272" max="11272" width="27.7109375" style="102" customWidth="1"/>
    <col min="11273" max="11273" width="11.28515625" style="102" customWidth="1"/>
    <col min="11274" max="11274" width="26.42578125" style="102" customWidth="1"/>
    <col min="11275" max="11520" width="8.85546875" style="102"/>
    <col min="11521" max="11521" width="5.7109375" style="102" customWidth="1"/>
    <col min="11522" max="11522" width="49.710937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6.140625" style="102" customWidth="1"/>
    <col min="11527" max="11527" width="16.42578125" style="102" customWidth="1"/>
    <col min="11528" max="11528" width="27.7109375" style="102" customWidth="1"/>
    <col min="11529" max="11529" width="11.28515625" style="102" customWidth="1"/>
    <col min="11530" max="11530" width="26.42578125" style="102" customWidth="1"/>
    <col min="11531" max="11776" width="8.85546875" style="102"/>
    <col min="11777" max="11777" width="5.7109375" style="102" customWidth="1"/>
    <col min="11778" max="11778" width="49.710937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6.140625" style="102" customWidth="1"/>
    <col min="11783" max="11783" width="16.42578125" style="102" customWidth="1"/>
    <col min="11784" max="11784" width="27.7109375" style="102" customWidth="1"/>
    <col min="11785" max="11785" width="11.28515625" style="102" customWidth="1"/>
    <col min="11786" max="11786" width="26.42578125" style="102" customWidth="1"/>
    <col min="11787" max="12032" width="8.85546875" style="102"/>
    <col min="12033" max="12033" width="5.7109375" style="102" customWidth="1"/>
    <col min="12034" max="12034" width="49.710937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6.140625" style="102" customWidth="1"/>
    <col min="12039" max="12039" width="16.42578125" style="102" customWidth="1"/>
    <col min="12040" max="12040" width="27.7109375" style="102" customWidth="1"/>
    <col min="12041" max="12041" width="11.28515625" style="102" customWidth="1"/>
    <col min="12042" max="12042" width="26.42578125" style="102" customWidth="1"/>
    <col min="12043" max="12288" width="8.85546875" style="102"/>
    <col min="12289" max="12289" width="5.7109375" style="102" customWidth="1"/>
    <col min="12290" max="12290" width="49.710937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6.140625" style="102" customWidth="1"/>
    <col min="12295" max="12295" width="16.42578125" style="102" customWidth="1"/>
    <col min="12296" max="12296" width="27.7109375" style="102" customWidth="1"/>
    <col min="12297" max="12297" width="11.28515625" style="102" customWidth="1"/>
    <col min="12298" max="12298" width="26.42578125" style="102" customWidth="1"/>
    <col min="12299" max="12544" width="8.85546875" style="102"/>
    <col min="12545" max="12545" width="5.7109375" style="102" customWidth="1"/>
    <col min="12546" max="12546" width="49.710937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6.140625" style="102" customWidth="1"/>
    <col min="12551" max="12551" width="16.42578125" style="102" customWidth="1"/>
    <col min="12552" max="12552" width="27.7109375" style="102" customWidth="1"/>
    <col min="12553" max="12553" width="11.28515625" style="102" customWidth="1"/>
    <col min="12554" max="12554" width="26.42578125" style="102" customWidth="1"/>
    <col min="12555" max="12800" width="8.85546875" style="102"/>
    <col min="12801" max="12801" width="5.7109375" style="102" customWidth="1"/>
    <col min="12802" max="12802" width="49.710937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6.140625" style="102" customWidth="1"/>
    <col min="12807" max="12807" width="16.42578125" style="102" customWidth="1"/>
    <col min="12808" max="12808" width="27.7109375" style="102" customWidth="1"/>
    <col min="12809" max="12809" width="11.28515625" style="102" customWidth="1"/>
    <col min="12810" max="12810" width="26.42578125" style="102" customWidth="1"/>
    <col min="12811" max="13056" width="8.85546875" style="102"/>
    <col min="13057" max="13057" width="5.7109375" style="102" customWidth="1"/>
    <col min="13058" max="13058" width="49.710937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6.140625" style="102" customWidth="1"/>
    <col min="13063" max="13063" width="16.42578125" style="102" customWidth="1"/>
    <col min="13064" max="13064" width="27.7109375" style="102" customWidth="1"/>
    <col min="13065" max="13065" width="11.28515625" style="102" customWidth="1"/>
    <col min="13066" max="13066" width="26.42578125" style="102" customWidth="1"/>
    <col min="13067" max="13312" width="8.85546875" style="102"/>
    <col min="13313" max="13313" width="5.7109375" style="102" customWidth="1"/>
    <col min="13314" max="13314" width="49.710937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6.140625" style="102" customWidth="1"/>
    <col min="13319" max="13319" width="16.42578125" style="102" customWidth="1"/>
    <col min="13320" max="13320" width="27.7109375" style="102" customWidth="1"/>
    <col min="13321" max="13321" width="11.28515625" style="102" customWidth="1"/>
    <col min="13322" max="13322" width="26.42578125" style="102" customWidth="1"/>
    <col min="13323" max="13568" width="8.85546875" style="102"/>
    <col min="13569" max="13569" width="5.7109375" style="102" customWidth="1"/>
    <col min="13570" max="13570" width="49.710937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6.140625" style="102" customWidth="1"/>
    <col min="13575" max="13575" width="16.42578125" style="102" customWidth="1"/>
    <col min="13576" max="13576" width="27.7109375" style="102" customWidth="1"/>
    <col min="13577" max="13577" width="11.28515625" style="102" customWidth="1"/>
    <col min="13578" max="13578" width="26.42578125" style="102" customWidth="1"/>
    <col min="13579" max="13824" width="8.85546875" style="102"/>
    <col min="13825" max="13825" width="5.7109375" style="102" customWidth="1"/>
    <col min="13826" max="13826" width="49.710937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6.140625" style="102" customWidth="1"/>
    <col min="13831" max="13831" width="16.42578125" style="102" customWidth="1"/>
    <col min="13832" max="13832" width="27.7109375" style="102" customWidth="1"/>
    <col min="13833" max="13833" width="11.28515625" style="102" customWidth="1"/>
    <col min="13834" max="13834" width="26.42578125" style="102" customWidth="1"/>
    <col min="13835" max="14080" width="8.85546875" style="102"/>
    <col min="14081" max="14081" width="5.7109375" style="102" customWidth="1"/>
    <col min="14082" max="14082" width="49.710937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6.140625" style="102" customWidth="1"/>
    <col min="14087" max="14087" width="16.42578125" style="102" customWidth="1"/>
    <col min="14088" max="14088" width="27.7109375" style="102" customWidth="1"/>
    <col min="14089" max="14089" width="11.28515625" style="102" customWidth="1"/>
    <col min="14090" max="14090" width="26.42578125" style="102" customWidth="1"/>
    <col min="14091" max="14336" width="8.85546875" style="102"/>
    <col min="14337" max="14337" width="5.7109375" style="102" customWidth="1"/>
    <col min="14338" max="14338" width="49.710937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6.140625" style="102" customWidth="1"/>
    <col min="14343" max="14343" width="16.42578125" style="102" customWidth="1"/>
    <col min="14344" max="14344" width="27.7109375" style="102" customWidth="1"/>
    <col min="14345" max="14345" width="11.28515625" style="102" customWidth="1"/>
    <col min="14346" max="14346" width="26.42578125" style="102" customWidth="1"/>
    <col min="14347" max="14592" width="8.85546875" style="102"/>
    <col min="14593" max="14593" width="5.7109375" style="102" customWidth="1"/>
    <col min="14594" max="14594" width="49.710937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6.140625" style="102" customWidth="1"/>
    <col min="14599" max="14599" width="16.42578125" style="102" customWidth="1"/>
    <col min="14600" max="14600" width="27.7109375" style="102" customWidth="1"/>
    <col min="14601" max="14601" width="11.28515625" style="102" customWidth="1"/>
    <col min="14602" max="14602" width="26.42578125" style="102" customWidth="1"/>
    <col min="14603" max="14848" width="8.85546875" style="102"/>
    <col min="14849" max="14849" width="5.7109375" style="102" customWidth="1"/>
    <col min="14850" max="14850" width="49.710937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6.140625" style="102" customWidth="1"/>
    <col min="14855" max="14855" width="16.42578125" style="102" customWidth="1"/>
    <col min="14856" max="14856" width="27.7109375" style="102" customWidth="1"/>
    <col min="14857" max="14857" width="11.28515625" style="102" customWidth="1"/>
    <col min="14858" max="14858" width="26.42578125" style="102" customWidth="1"/>
    <col min="14859" max="15104" width="8.85546875" style="102"/>
    <col min="15105" max="15105" width="5.7109375" style="102" customWidth="1"/>
    <col min="15106" max="15106" width="49.710937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6.140625" style="102" customWidth="1"/>
    <col min="15111" max="15111" width="16.42578125" style="102" customWidth="1"/>
    <col min="15112" max="15112" width="27.7109375" style="102" customWidth="1"/>
    <col min="15113" max="15113" width="11.28515625" style="102" customWidth="1"/>
    <col min="15114" max="15114" width="26.42578125" style="102" customWidth="1"/>
    <col min="15115" max="15360" width="8.85546875" style="102"/>
    <col min="15361" max="15361" width="5.7109375" style="102" customWidth="1"/>
    <col min="15362" max="15362" width="49.710937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6.140625" style="102" customWidth="1"/>
    <col min="15367" max="15367" width="16.42578125" style="102" customWidth="1"/>
    <col min="15368" max="15368" width="27.7109375" style="102" customWidth="1"/>
    <col min="15369" max="15369" width="11.28515625" style="102" customWidth="1"/>
    <col min="15370" max="15370" width="26.42578125" style="102" customWidth="1"/>
    <col min="15371" max="15616" width="8.85546875" style="102"/>
    <col min="15617" max="15617" width="5.7109375" style="102" customWidth="1"/>
    <col min="15618" max="15618" width="49.710937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6.140625" style="102" customWidth="1"/>
    <col min="15623" max="15623" width="16.42578125" style="102" customWidth="1"/>
    <col min="15624" max="15624" width="27.7109375" style="102" customWidth="1"/>
    <col min="15625" max="15625" width="11.28515625" style="102" customWidth="1"/>
    <col min="15626" max="15626" width="26.42578125" style="102" customWidth="1"/>
    <col min="15627" max="15872" width="8.85546875" style="102"/>
    <col min="15873" max="15873" width="5.7109375" style="102" customWidth="1"/>
    <col min="15874" max="15874" width="49.710937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6.140625" style="102" customWidth="1"/>
    <col min="15879" max="15879" width="16.42578125" style="102" customWidth="1"/>
    <col min="15880" max="15880" width="27.7109375" style="102" customWidth="1"/>
    <col min="15881" max="15881" width="11.28515625" style="102" customWidth="1"/>
    <col min="15882" max="15882" width="26.42578125" style="102" customWidth="1"/>
    <col min="15883" max="16128" width="8.85546875" style="102"/>
    <col min="16129" max="16129" width="5.7109375" style="102" customWidth="1"/>
    <col min="16130" max="16130" width="49.710937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6.140625" style="102" customWidth="1"/>
    <col min="16135" max="16135" width="16.42578125" style="102" customWidth="1"/>
    <col min="16136" max="16136" width="27.7109375" style="102" customWidth="1"/>
    <col min="16137" max="16137" width="11.28515625" style="102" customWidth="1"/>
    <col min="16138" max="16138" width="26.42578125" style="102" customWidth="1"/>
    <col min="16139" max="16384" width="8.85546875" style="102"/>
  </cols>
  <sheetData>
    <row r="1" spans="1:11" x14ac:dyDescent="0.3">
      <c r="E1" s="106"/>
      <c r="F1" s="372" t="s">
        <v>516</v>
      </c>
    </row>
    <row r="2" spans="1:11" ht="55.9" customHeight="1" x14ac:dyDescent="0.3">
      <c r="A2" s="1191" t="s">
        <v>620</v>
      </c>
      <c r="B2" s="1191"/>
      <c r="C2" s="1191"/>
      <c r="D2" s="1191"/>
      <c r="E2" s="1191"/>
      <c r="F2" s="1191"/>
    </row>
    <row r="3" spans="1:11" s="402" customFormat="1" ht="27" customHeight="1" x14ac:dyDescent="0.3">
      <c r="A3" s="410" t="s">
        <v>693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</row>
    <row r="4" spans="1:11" s="401" customFormat="1" ht="19.5" customHeight="1" x14ac:dyDescent="0.3">
      <c r="A4" s="411" t="s">
        <v>398</v>
      </c>
      <c r="B4" s="210"/>
      <c r="C4" s="210"/>
      <c r="D4" s="210"/>
      <c r="E4" s="210"/>
      <c r="F4" s="210"/>
      <c r="G4" s="210"/>
      <c r="H4" s="210"/>
      <c r="I4" s="210"/>
      <c r="J4" s="101"/>
      <c r="K4" s="101"/>
    </row>
    <row r="5" spans="1:11" ht="39" customHeight="1" x14ac:dyDescent="0.3">
      <c r="A5" s="1190" t="s">
        <v>683</v>
      </c>
      <c r="B5" s="1190"/>
      <c r="C5" s="1190"/>
      <c r="D5" s="1190"/>
      <c r="E5" s="412"/>
      <c r="F5" s="412"/>
      <c r="G5" s="412"/>
      <c r="H5" s="412"/>
      <c r="I5" s="412"/>
      <c r="J5" s="138"/>
      <c r="K5" s="138"/>
    </row>
    <row r="6" spans="1:11" ht="17.25" customHeight="1" x14ac:dyDescent="0.3">
      <c r="A6" s="412" t="s">
        <v>350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x14ac:dyDescent="0.3">
      <c r="A7" s="107"/>
    </row>
    <row r="8" spans="1:11" ht="69" customHeight="1" x14ac:dyDescent="0.3">
      <c r="A8" s="108" t="s">
        <v>351</v>
      </c>
      <c r="B8" s="108" t="s">
        <v>366</v>
      </c>
      <c r="C8" s="109" t="s">
        <v>407</v>
      </c>
      <c r="D8" s="109" t="s">
        <v>408</v>
      </c>
      <c r="E8" s="109" t="s">
        <v>409</v>
      </c>
      <c r="F8" s="110" t="s">
        <v>369</v>
      </c>
    </row>
    <row r="9" spans="1:11" s="100" customFormat="1" ht="39" customHeight="1" x14ac:dyDescent="0.3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421" t="s">
        <v>402</v>
      </c>
      <c r="G9" s="140" t="s">
        <v>371</v>
      </c>
      <c r="H9" s="140" t="s">
        <v>372</v>
      </c>
      <c r="I9" s="105"/>
      <c r="J9" s="102"/>
      <c r="K9" s="102"/>
    </row>
    <row r="10" spans="1:11" ht="20.25" customHeight="1" x14ac:dyDescent="0.3">
      <c r="A10" s="161">
        <v>1</v>
      </c>
      <c r="B10" s="116" t="s">
        <v>410</v>
      </c>
      <c r="C10" s="658"/>
      <c r="D10" s="658"/>
      <c r="E10" s="118"/>
      <c r="F10" s="147"/>
      <c r="G10" s="144"/>
      <c r="H10" s="162">
        <f>F10-G10</f>
        <v>0</v>
      </c>
    </row>
    <row r="11" spans="1:11" s="153" customFormat="1" x14ac:dyDescent="0.3">
      <c r="A11" s="154"/>
      <c r="B11" s="643" t="s">
        <v>364</v>
      </c>
      <c r="C11" s="682">
        <v>1</v>
      </c>
      <c r="D11" s="682">
        <v>2275.33</v>
      </c>
      <c r="E11" s="653" t="s">
        <v>374</v>
      </c>
      <c r="F11" s="150">
        <f>SUM(F10:F10)</f>
        <v>0</v>
      </c>
      <c r="G11" s="151">
        <f>SUM(G10:G10)</f>
        <v>0</v>
      </c>
      <c r="H11" s="151">
        <f>SUM(H10:H10)</f>
        <v>0</v>
      </c>
      <c r="I11" s="164"/>
    </row>
    <row r="12" spans="1:11" x14ac:dyDescent="0.3">
      <c r="B12" s="159"/>
      <c r="G12" s="160"/>
      <c r="H12" s="160"/>
    </row>
    <row r="13" spans="1:11" s="84" customFormat="1" ht="23.25" customHeight="1" x14ac:dyDescent="0.25">
      <c r="A13" s="97" t="s">
        <v>541</v>
      </c>
      <c r="B13" s="225"/>
      <c r="C13" s="378"/>
      <c r="E13" s="604" t="s">
        <v>694</v>
      </c>
      <c r="F13" s="379"/>
      <c r="I13" s="415"/>
    </row>
    <row r="14" spans="1:11" s="389" customFormat="1" ht="12.75" x14ac:dyDescent="0.25">
      <c r="C14" s="391" t="s">
        <v>171</v>
      </c>
      <c r="E14" s="391" t="s">
        <v>172</v>
      </c>
      <c r="F14" s="393"/>
      <c r="I14" s="393"/>
    </row>
    <row r="15" spans="1:11" s="82" customFormat="1" ht="15.75" x14ac:dyDescent="0.25">
      <c r="F15" s="392"/>
      <c r="I15" s="392"/>
    </row>
    <row r="16" spans="1:11" s="84" customFormat="1" ht="23.25" customHeight="1" x14ac:dyDescent="0.25">
      <c r="A16" s="97" t="s">
        <v>173</v>
      </c>
      <c r="C16" s="378"/>
      <c r="E16" s="714" t="s">
        <v>742</v>
      </c>
      <c r="F16" s="379"/>
      <c r="I16" s="415"/>
    </row>
    <row r="17" spans="3:9" s="389" customFormat="1" ht="12.75" x14ac:dyDescent="0.25">
      <c r="C17" s="391" t="s">
        <v>171</v>
      </c>
      <c r="E17" s="391" t="s">
        <v>172</v>
      </c>
      <c r="F17" s="393"/>
      <c r="I17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D5"/>
  </mergeCells>
  <pageMargins left="0.31496062992125984" right="0.31496062992125984" top="0.35433070866141736" bottom="0.35433070866141736" header="0.31496062992125984" footer="0.31496062992125984"/>
  <pageSetup paperSize="9" scale="50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88"/>
  <sheetViews>
    <sheetView view="pageBreakPreview" zoomScale="70" zoomScaleNormal="70" zoomScaleSheetLayoutView="70" workbookViewId="0">
      <selection activeCell="I26" sqref="I26"/>
    </sheetView>
  </sheetViews>
  <sheetFormatPr defaultColWidth="8.85546875" defaultRowHeight="18.75" x14ac:dyDescent="0.3"/>
  <cols>
    <col min="1" max="1" width="5.7109375" style="102" customWidth="1"/>
    <col min="2" max="2" width="49.710937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6.140625" style="102" customWidth="1"/>
    <col min="7" max="8" width="21.28515625" style="102" customWidth="1"/>
    <col min="9" max="9" width="11.28515625" style="105" customWidth="1"/>
    <col min="10" max="10" width="26.42578125" style="102" customWidth="1"/>
    <col min="11" max="256" width="8.85546875" style="102"/>
    <col min="257" max="257" width="5.7109375" style="102" customWidth="1"/>
    <col min="258" max="258" width="49.710937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6.140625" style="102" customWidth="1"/>
    <col min="263" max="263" width="16.42578125" style="102" customWidth="1"/>
    <col min="264" max="264" width="27.7109375" style="102" customWidth="1"/>
    <col min="265" max="265" width="11.28515625" style="102" customWidth="1"/>
    <col min="266" max="266" width="26.42578125" style="102" customWidth="1"/>
    <col min="267" max="512" width="8.85546875" style="102"/>
    <col min="513" max="513" width="5.7109375" style="102" customWidth="1"/>
    <col min="514" max="514" width="49.710937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6.140625" style="102" customWidth="1"/>
    <col min="519" max="519" width="16.42578125" style="102" customWidth="1"/>
    <col min="520" max="520" width="27.7109375" style="102" customWidth="1"/>
    <col min="521" max="521" width="11.28515625" style="102" customWidth="1"/>
    <col min="522" max="522" width="26.42578125" style="102" customWidth="1"/>
    <col min="523" max="768" width="8.85546875" style="102"/>
    <col min="769" max="769" width="5.7109375" style="102" customWidth="1"/>
    <col min="770" max="770" width="49.710937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6.140625" style="102" customWidth="1"/>
    <col min="775" max="775" width="16.42578125" style="102" customWidth="1"/>
    <col min="776" max="776" width="27.7109375" style="102" customWidth="1"/>
    <col min="777" max="777" width="11.28515625" style="102" customWidth="1"/>
    <col min="778" max="778" width="26.42578125" style="102" customWidth="1"/>
    <col min="779" max="1024" width="8.85546875" style="102"/>
    <col min="1025" max="1025" width="5.7109375" style="102" customWidth="1"/>
    <col min="1026" max="1026" width="49.710937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6.140625" style="102" customWidth="1"/>
    <col min="1031" max="1031" width="16.42578125" style="102" customWidth="1"/>
    <col min="1032" max="1032" width="27.7109375" style="102" customWidth="1"/>
    <col min="1033" max="1033" width="11.28515625" style="102" customWidth="1"/>
    <col min="1034" max="1034" width="26.42578125" style="102" customWidth="1"/>
    <col min="1035" max="1280" width="8.85546875" style="102"/>
    <col min="1281" max="1281" width="5.7109375" style="102" customWidth="1"/>
    <col min="1282" max="1282" width="49.710937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6.140625" style="102" customWidth="1"/>
    <col min="1287" max="1287" width="16.42578125" style="102" customWidth="1"/>
    <col min="1288" max="1288" width="27.7109375" style="102" customWidth="1"/>
    <col min="1289" max="1289" width="11.28515625" style="102" customWidth="1"/>
    <col min="1290" max="1290" width="26.42578125" style="102" customWidth="1"/>
    <col min="1291" max="1536" width="8.85546875" style="102"/>
    <col min="1537" max="1537" width="5.7109375" style="102" customWidth="1"/>
    <col min="1538" max="1538" width="49.710937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6.140625" style="102" customWidth="1"/>
    <col min="1543" max="1543" width="16.42578125" style="102" customWidth="1"/>
    <col min="1544" max="1544" width="27.7109375" style="102" customWidth="1"/>
    <col min="1545" max="1545" width="11.28515625" style="102" customWidth="1"/>
    <col min="1546" max="1546" width="26.42578125" style="102" customWidth="1"/>
    <col min="1547" max="1792" width="8.85546875" style="102"/>
    <col min="1793" max="1793" width="5.7109375" style="102" customWidth="1"/>
    <col min="1794" max="1794" width="49.710937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6.140625" style="102" customWidth="1"/>
    <col min="1799" max="1799" width="16.42578125" style="102" customWidth="1"/>
    <col min="1800" max="1800" width="27.7109375" style="102" customWidth="1"/>
    <col min="1801" max="1801" width="11.28515625" style="102" customWidth="1"/>
    <col min="1802" max="1802" width="26.42578125" style="102" customWidth="1"/>
    <col min="1803" max="2048" width="8.85546875" style="102"/>
    <col min="2049" max="2049" width="5.7109375" style="102" customWidth="1"/>
    <col min="2050" max="2050" width="49.710937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6.140625" style="102" customWidth="1"/>
    <col min="2055" max="2055" width="16.42578125" style="102" customWidth="1"/>
    <col min="2056" max="2056" width="27.7109375" style="102" customWidth="1"/>
    <col min="2057" max="2057" width="11.28515625" style="102" customWidth="1"/>
    <col min="2058" max="2058" width="26.42578125" style="102" customWidth="1"/>
    <col min="2059" max="2304" width="8.85546875" style="102"/>
    <col min="2305" max="2305" width="5.7109375" style="102" customWidth="1"/>
    <col min="2306" max="2306" width="49.710937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6.140625" style="102" customWidth="1"/>
    <col min="2311" max="2311" width="16.42578125" style="102" customWidth="1"/>
    <col min="2312" max="2312" width="27.7109375" style="102" customWidth="1"/>
    <col min="2313" max="2313" width="11.28515625" style="102" customWidth="1"/>
    <col min="2314" max="2314" width="26.42578125" style="102" customWidth="1"/>
    <col min="2315" max="2560" width="8.85546875" style="102"/>
    <col min="2561" max="2561" width="5.7109375" style="102" customWidth="1"/>
    <col min="2562" max="2562" width="49.710937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6.140625" style="102" customWidth="1"/>
    <col min="2567" max="2567" width="16.42578125" style="102" customWidth="1"/>
    <col min="2568" max="2568" width="27.7109375" style="102" customWidth="1"/>
    <col min="2569" max="2569" width="11.28515625" style="102" customWidth="1"/>
    <col min="2570" max="2570" width="26.42578125" style="102" customWidth="1"/>
    <col min="2571" max="2816" width="8.85546875" style="102"/>
    <col min="2817" max="2817" width="5.7109375" style="102" customWidth="1"/>
    <col min="2818" max="2818" width="49.710937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6.140625" style="102" customWidth="1"/>
    <col min="2823" max="2823" width="16.42578125" style="102" customWidth="1"/>
    <col min="2824" max="2824" width="27.7109375" style="102" customWidth="1"/>
    <col min="2825" max="2825" width="11.28515625" style="102" customWidth="1"/>
    <col min="2826" max="2826" width="26.42578125" style="102" customWidth="1"/>
    <col min="2827" max="3072" width="8.85546875" style="102"/>
    <col min="3073" max="3073" width="5.7109375" style="102" customWidth="1"/>
    <col min="3074" max="3074" width="49.710937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6.140625" style="102" customWidth="1"/>
    <col min="3079" max="3079" width="16.42578125" style="102" customWidth="1"/>
    <col min="3080" max="3080" width="27.7109375" style="102" customWidth="1"/>
    <col min="3081" max="3081" width="11.28515625" style="102" customWidth="1"/>
    <col min="3082" max="3082" width="26.42578125" style="102" customWidth="1"/>
    <col min="3083" max="3328" width="8.85546875" style="102"/>
    <col min="3329" max="3329" width="5.7109375" style="102" customWidth="1"/>
    <col min="3330" max="3330" width="49.710937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6.140625" style="102" customWidth="1"/>
    <col min="3335" max="3335" width="16.42578125" style="102" customWidth="1"/>
    <col min="3336" max="3336" width="27.7109375" style="102" customWidth="1"/>
    <col min="3337" max="3337" width="11.28515625" style="102" customWidth="1"/>
    <col min="3338" max="3338" width="26.42578125" style="102" customWidth="1"/>
    <col min="3339" max="3584" width="8.85546875" style="102"/>
    <col min="3585" max="3585" width="5.7109375" style="102" customWidth="1"/>
    <col min="3586" max="3586" width="49.710937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6.140625" style="102" customWidth="1"/>
    <col min="3591" max="3591" width="16.42578125" style="102" customWidth="1"/>
    <col min="3592" max="3592" width="27.7109375" style="102" customWidth="1"/>
    <col min="3593" max="3593" width="11.28515625" style="102" customWidth="1"/>
    <col min="3594" max="3594" width="26.42578125" style="102" customWidth="1"/>
    <col min="3595" max="3840" width="8.85546875" style="102"/>
    <col min="3841" max="3841" width="5.7109375" style="102" customWidth="1"/>
    <col min="3842" max="3842" width="49.710937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6.140625" style="102" customWidth="1"/>
    <col min="3847" max="3847" width="16.42578125" style="102" customWidth="1"/>
    <col min="3848" max="3848" width="27.7109375" style="102" customWidth="1"/>
    <col min="3849" max="3849" width="11.28515625" style="102" customWidth="1"/>
    <col min="3850" max="3850" width="26.42578125" style="102" customWidth="1"/>
    <col min="3851" max="4096" width="8.85546875" style="102"/>
    <col min="4097" max="4097" width="5.7109375" style="102" customWidth="1"/>
    <col min="4098" max="4098" width="49.710937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6.140625" style="102" customWidth="1"/>
    <col min="4103" max="4103" width="16.42578125" style="102" customWidth="1"/>
    <col min="4104" max="4104" width="27.7109375" style="102" customWidth="1"/>
    <col min="4105" max="4105" width="11.28515625" style="102" customWidth="1"/>
    <col min="4106" max="4106" width="26.42578125" style="102" customWidth="1"/>
    <col min="4107" max="4352" width="8.85546875" style="102"/>
    <col min="4353" max="4353" width="5.7109375" style="102" customWidth="1"/>
    <col min="4354" max="4354" width="49.710937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6.140625" style="102" customWidth="1"/>
    <col min="4359" max="4359" width="16.42578125" style="102" customWidth="1"/>
    <col min="4360" max="4360" width="27.7109375" style="102" customWidth="1"/>
    <col min="4361" max="4361" width="11.28515625" style="102" customWidth="1"/>
    <col min="4362" max="4362" width="26.42578125" style="102" customWidth="1"/>
    <col min="4363" max="4608" width="8.85546875" style="102"/>
    <col min="4609" max="4609" width="5.7109375" style="102" customWidth="1"/>
    <col min="4610" max="4610" width="49.710937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6.140625" style="102" customWidth="1"/>
    <col min="4615" max="4615" width="16.42578125" style="102" customWidth="1"/>
    <col min="4616" max="4616" width="27.7109375" style="102" customWidth="1"/>
    <col min="4617" max="4617" width="11.28515625" style="102" customWidth="1"/>
    <col min="4618" max="4618" width="26.42578125" style="102" customWidth="1"/>
    <col min="4619" max="4864" width="8.85546875" style="102"/>
    <col min="4865" max="4865" width="5.7109375" style="102" customWidth="1"/>
    <col min="4866" max="4866" width="49.710937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6.140625" style="102" customWidth="1"/>
    <col min="4871" max="4871" width="16.42578125" style="102" customWidth="1"/>
    <col min="4872" max="4872" width="27.7109375" style="102" customWidth="1"/>
    <col min="4873" max="4873" width="11.28515625" style="102" customWidth="1"/>
    <col min="4874" max="4874" width="26.42578125" style="102" customWidth="1"/>
    <col min="4875" max="5120" width="8.85546875" style="102"/>
    <col min="5121" max="5121" width="5.7109375" style="102" customWidth="1"/>
    <col min="5122" max="5122" width="49.710937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6.140625" style="102" customWidth="1"/>
    <col min="5127" max="5127" width="16.42578125" style="102" customWidth="1"/>
    <col min="5128" max="5128" width="27.7109375" style="102" customWidth="1"/>
    <col min="5129" max="5129" width="11.28515625" style="102" customWidth="1"/>
    <col min="5130" max="5130" width="26.42578125" style="102" customWidth="1"/>
    <col min="5131" max="5376" width="8.85546875" style="102"/>
    <col min="5377" max="5377" width="5.7109375" style="102" customWidth="1"/>
    <col min="5378" max="5378" width="49.710937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6.140625" style="102" customWidth="1"/>
    <col min="5383" max="5383" width="16.42578125" style="102" customWidth="1"/>
    <col min="5384" max="5384" width="27.7109375" style="102" customWidth="1"/>
    <col min="5385" max="5385" width="11.28515625" style="102" customWidth="1"/>
    <col min="5386" max="5386" width="26.42578125" style="102" customWidth="1"/>
    <col min="5387" max="5632" width="8.85546875" style="102"/>
    <col min="5633" max="5633" width="5.7109375" style="102" customWidth="1"/>
    <col min="5634" max="5634" width="49.710937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6.140625" style="102" customWidth="1"/>
    <col min="5639" max="5639" width="16.42578125" style="102" customWidth="1"/>
    <col min="5640" max="5640" width="27.7109375" style="102" customWidth="1"/>
    <col min="5641" max="5641" width="11.28515625" style="102" customWidth="1"/>
    <col min="5642" max="5642" width="26.42578125" style="102" customWidth="1"/>
    <col min="5643" max="5888" width="8.85546875" style="102"/>
    <col min="5889" max="5889" width="5.7109375" style="102" customWidth="1"/>
    <col min="5890" max="5890" width="49.710937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6.140625" style="102" customWidth="1"/>
    <col min="5895" max="5895" width="16.42578125" style="102" customWidth="1"/>
    <col min="5896" max="5896" width="27.7109375" style="102" customWidth="1"/>
    <col min="5897" max="5897" width="11.28515625" style="102" customWidth="1"/>
    <col min="5898" max="5898" width="26.42578125" style="102" customWidth="1"/>
    <col min="5899" max="6144" width="8.85546875" style="102"/>
    <col min="6145" max="6145" width="5.7109375" style="102" customWidth="1"/>
    <col min="6146" max="6146" width="49.710937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6.140625" style="102" customWidth="1"/>
    <col min="6151" max="6151" width="16.42578125" style="102" customWidth="1"/>
    <col min="6152" max="6152" width="27.7109375" style="102" customWidth="1"/>
    <col min="6153" max="6153" width="11.28515625" style="102" customWidth="1"/>
    <col min="6154" max="6154" width="26.42578125" style="102" customWidth="1"/>
    <col min="6155" max="6400" width="8.85546875" style="102"/>
    <col min="6401" max="6401" width="5.7109375" style="102" customWidth="1"/>
    <col min="6402" max="6402" width="49.710937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6.140625" style="102" customWidth="1"/>
    <col min="6407" max="6407" width="16.42578125" style="102" customWidth="1"/>
    <col min="6408" max="6408" width="27.7109375" style="102" customWidth="1"/>
    <col min="6409" max="6409" width="11.28515625" style="102" customWidth="1"/>
    <col min="6410" max="6410" width="26.42578125" style="102" customWidth="1"/>
    <col min="6411" max="6656" width="8.85546875" style="102"/>
    <col min="6657" max="6657" width="5.7109375" style="102" customWidth="1"/>
    <col min="6658" max="6658" width="49.710937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6.140625" style="102" customWidth="1"/>
    <col min="6663" max="6663" width="16.42578125" style="102" customWidth="1"/>
    <col min="6664" max="6664" width="27.7109375" style="102" customWidth="1"/>
    <col min="6665" max="6665" width="11.28515625" style="102" customWidth="1"/>
    <col min="6666" max="6666" width="26.42578125" style="102" customWidth="1"/>
    <col min="6667" max="6912" width="8.85546875" style="102"/>
    <col min="6913" max="6913" width="5.7109375" style="102" customWidth="1"/>
    <col min="6914" max="6914" width="49.710937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6.140625" style="102" customWidth="1"/>
    <col min="6919" max="6919" width="16.42578125" style="102" customWidth="1"/>
    <col min="6920" max="6920" width="27.7109375" style="102" customWidth="1"/>
    <col min="6921" max="6921" width="11.28515625" style="102" customWidth="1"/>
    <col min="6922" max="6922" width="26.42578125" style="102" customWidth="1"/>
    <col min="6923" max="7168" width="8.85546875" style="102"/>
    <col min="7169" max="7169" width="5.7109375" style="102" customWidth="1"/>
    <col min="7170" max="7170" width="49.710937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6.140625" style="102" customWidth="1"/>
    <col min="7175" max="7175" width="16.42578125" style="102" customWidth="1"/>
    <col min="7176" max="7176" width="27.7109375" style="102" customWidth="1"/>
    <col min="7177" max="7177" width="11.28515625" style="102" customWidth="1"/>
    <col min="7178" max="7178" width="26.42578125" style="102" customWidth="1"/>
    <col min="7179" max="7424" width="8.85546875" style="102"/>
    <col min="7425" max="7425" width="5.7109375" style="102" customWidth="1"/>
    <col min="7426" max="7426" width="49.710937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6.140625" style="102" customWidth="1"/>
    <col min="7431" max="7431" width="16.42578125" style="102" customWidth="1"/>
    <col min="7432" max="7432" width="27.7109375" style="102" customWidth="1"/>
    <col min="7433" max="7433" width="11.28515625" style="102" customWidth="1"/>
    <col min="7434" max="7434" width="26.42578125" style="102" customWidth="1"/>
    <col min="7435" max="7680" width="8.85546875" style="102"/>
    <col min="7681" max="7681" width="5.7109375" style="102" customWidth="1"/>
    <col min="7682" max="7682" width="49.710937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6.140625" style="102" customWidth="1"/>
    <col min="7687" max="7687" width="16.42578125" style="102" customWidth="1"/>
    <col min="7688" max="7688" width="27.7109375" style="102" customWidth="1"/>
    <col min="7689" max="7689" width="11.28515625" style="102" customWidth="1"/>
    <col min="7690" max="7690" width="26.42578125" style="102" customWidth="1"/>
    <col min="7691" max="7936" width="8.85546875" style="102"/>
    <col min="7937" max="7937" width="5.7109375" style="102" customWidth="1"/>
    <col min="7938" max="7938" width="49.710937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6.140625" style="102" customWidth="1"/>
    <col min="7943" max="7943" width="16.42578125" style="102" customWidth="1"/>
    <col min="7944" max="7944" width="27.7109375" style="102" customWidth="1"/>
    <col min="7945" max="7945" width="11.28515625" style="102" customWidth="1"/>
    <col min="7946" max="7946" width="26.42578125" style="102" customWidth="1"/>
    <col min="7947" max="8192" width="8.85546875" style="102"/>
    <col min="8193" max="8193" width="5.7109375" style="102" customWidth="1"/>
    <col min="8194" max="8194" width="49.710937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6.140625" style="102" customWidth="1"/>
    <col min="8199" max="8199" width="16.42578125" style="102" customWidth="1"/>
    <col min="8200" max="8200" width="27.7109375" style="102" customWidth="1"/>
    <col min="8201" max="8201" width="11.28515625" style="102" customWidth="1"/>
    <col min="8202" max="8202" width="26.42578125" style="102" customWidth="1"/>
    <col min="8203" max="8448" width="8.85546875" style="102"/>
    <col min="8449" max="8449" width="5.7109375" style="102" customWidth="1"/>
    <col min="8450" max="8450" width="49.710937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6.140625" style="102" customWidth="1"/>
    <col min="8455" max="8455" width="16.42578125" style="102" customWidth="1"/>
    <col min="8456" max="8456" width="27.7109375" style="102" customWidth="1"/>
    <col min="8457" max="8457" width="11.28515625" style="102" customWidth="1"/>
    <col min="8458" max="8458" width="26.42578125" style="102" customWidth="1"/>
    <col min="8459" max="8704" width="8.85546875" style="102"/>
    <col min="8705" max="8705" width="5.7109375" style="102" customWidth="1"/>
    <col min="8706" max="8706" width="49.710937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6.140625" style="102" customWidth="1"/>
    <col min="8711" max="8711" width="16.42578125" style="102" customWidth="1"/>
    <col min="8712" max="8712" width="27.7109375" style="102" customWidth="1"/>
    <col min="8713" max="8713" width="11.28515625" style="102" customWidth="1"/>
    <col min="8714" max="8714" width="26.42578125" style="102" customWidth="1"/>
    <col min="8715" max="8960" width="8.85546875" style="102"/>
    <col min="8961" max="8961" width="5.7109375" style="102" customWidth="1"/>
    <col min="8962" max="8962" width="49.710937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6.140625" style="102" customWidth="1"/>
    <col min="8967" max="8967" width="16.42578125" style="102" customWidth="1"/>
    <col min="8968" max="8968" width="27.7109375" style="102" customWidth="1"/>
    <col min="8969" max="8969" width="11.28515625" style="102" customWidth="1"/>
    <col min="8970" max="8970" width="26.42578125" style="102" customWidth="1"/>
    <col min="8971" max="9216" width="8.85546875" style="102"/>
    <col min="9217" max="9217" width="5.7109375" style="102" customWidth="1"/>
    <col min="9218" max="9218" width="49.710937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6.140625" style="102" customWidth="1"/>
    <col min="9223" max="9223" width="16.42578125" style="102" customWidth="1"/>
    <col min="9224" max="9224" width="27.7109375" style="102" customWidth="1"/>
    <col min="9225" max="9225" width="11.28515625" style="102" customWidth="1"/>
    <col min="9226" max="9226" width="26.42578125" style="102" customWidth="1"/>
    <col min="9227" max="9472" width="8.85546875" style="102"/>
    <col min="9473" max="9473" width="5.7109375" style="102" customWidth="1"/>
    <col min="9474" max="9474" width="49.710937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6.140625" style="102" customWidth="1"/>
    <col min="9479" max="9479" width="16.42578125" style="102" customWidth="1"/>
    <col min="9480" max="9480" width="27.7109375" style="102" customWidth="1"/>
    <col min="9481" max="9481" width="11.28515625" style="102" customWidth="1"/>
    <col min="9482" max="9482" width="26.42578125" style="102" customWidth="1"/>
    <col min="9483" max="9728" width="8.85546875" style="102"/>
    <col min="9729" max="9729" width="5.7109375" style="102" customWidth="1"/>
    <col min="9730" max="9730" width="49.710937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6.140625" style="102" customWidth="1"/>
    <col min="9735" max="9735" width="16.42578125" style="102" customWidth="1"/>
    <col min="9736" max="9736" width="27.7109375" style="102" customWidth="1"/>
    <col min="9737" max="9737" width="11.28515625" style="102" customWidth="1"/>
    <col min="9738" max="9738" width="26.42578125" style="102" customWidth="1"/>
    <col min="9739" max="9984" width="8.85546875" style="102"/>
    <col min="9985" max="9985" width="5.7109375" style="102" customWidth="1"/>
    <col min="9986" max="9986" width="49.710937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6.140625" style="102" customWidth="1"/>
    <col min="9991" max="9991" width="16.42578125" style="102" customWidth="1"/>
    <col min="9992" max="9992" width="27.7109375" style="102" customWidth="1"/>
    <col min="9993" max="9993" width="11.28515625" style="102" customWidth="1"/>
    <col min="9994" max="9994" width="26.42578125" style="102" customWidth="1"/>
    <col min="9995" max="10240" width="8.85546875" style="102"/>
    <col min="10241" max="10241" width="5.7109375" style="102" customWidth="1"/>
    <col min="10242" max="10242" width="49.710937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6.140625" style="102" customWidth="1"/>
    <col min="10247" max="10247" width="16.42578125" style="102" customWidth="1"/>
    <col min="10248" max="10248" width="27.7109375" style="102" customWidth="1"/>
    <col min="10249" max="10249" width="11.28515625" style="102" customWidth="1"/>
    <col min="10250" max="10250" width="26.42578125" style="102" customWidth="1"/>
    <col min="10251" max="10496" width="8.85546875" style="102"/>
    <col min="10497" max="10497" width="5.7109375" style="102" customWidth="1"/>
    <col min="10498" max="10498" width="49.710937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6.140625" style="102" customWidth="1"/>
    <col min="10503" max="10503" width="16.42578125" style="102" customWidth="1"/>
    <col min="10504" max="10504" width="27.7109375" style="102" customWidth="1"/>
    <col min="10505" max="10505" width="11.28515625" style="102" customWidth="1"/>
    <col min="10506" max="10506" width="26.42578125" style="102" customWidth="1"/>
    <col min="10507" max="10752" width="8.85546875" style="102"/>
    <col min="10753" max="10753" width="5.7109375" style="102" customWidth="1"/>
    <col min="10754" max="10754" width="49.710937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6.140625" style="102" customWidth="1"/>
    <col min="10759" max="10759" width="16.42578125" style="102" customWidth="1"/>
    <col min="10760" max="10760" width="27.7109375" style="102" customWidth="1"/>
    <col min="10761" max="10761" width="11.28515625" style="102" customWidth="1"/>
    <col min="10762" max="10762" width="26.42578125" style="102" customWidth="1"/>
    <col min="10763" max="11008" width="8.85546875" style="102"/>
    <col min="11009" max="11009" width="5.7109375" style="102" customWidth="1"/>
    <col min="11010" max="11010" width="49.710937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6.140625" style="102" customWidth="1"/>
    <col min="11015" max="11015" width="16.42578125" style="102" customWidth="1"/>
    <col min="11016" max="11016" width="27.7109375" style="102" customWidth="1"/>
    <col min="11017" max="11017" width="11.28515625" style="102" customWidth="1"/>
    <col min="11018" max="11018" width="26.42578125" style="102" customWidth="1"/>
    <col min="11019" max="11264" width="8.85546875" style="102"/>
    <col min="11265" max="11265" width="5.7109375" style="102" customWidth="1"/>
    <col min="11266" max="11266" width="49.710937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6.140625" style="102" customWidth="1"/>
    <col min="11271" max="11271" width="16.42578125" style="102" customWidth="1"/>
    <col min="11272" max="11272" width="27.7109375" style="102" customWidth="1"/>
    <col min="11273" max="11273" width="11.28515625" style="102" customWidth="1"/>
    <col min="11274" max="11274" width="26.42578125" style="102" customWidth="1"/>
    <col min="11275" max="11520" width="8.85546875" style="102"/>
    <col min="11521" max="11521" width="5.7109375" style="102" customWidth="1"/>
    <col min="11522" max="11522" width="49.710937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6.140625" style="102" customWidth="1"/>
    <col min="11527" max="11527" width="16.42578125" style="102" customWidth="1"/>
    <col min="11528" max="11528" width="27.7109375" style="102" customWidth="1"/>
    <col min="11529" max="11529" width="11.28515625" style="102" customWidth="1"/>
    <col min="11530" max="11530" width="26.42578125" style="102" customWidth="1"/>
    <col min="11531" max="11776" width="8.85546875" style="102"/>
    <col min="11777" max="11777" width="5.7109375" style="102" customWidth="1"/>
    <col min="11778" max="11778" width="49.710937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6.140625" style="102" customWidth="1"/>
    <col min="11783" max="11783" width="16.42578125" style="102" customWidth="1"/>
    <col min="11784" max="11784" width="27.7109375" style="102" customWidth="1"/>
    <col min="11785" max="11785" width="11.28515625" style="102" customWidth="1"/>
    <col min="11786" max="11786" width="26.42578125" style="102" customWidth="1"/>
    <col min="11787" max="12032" width="8.85546875" style="102"/>
    <col min="12033" max="12033" width="5.7109375" style="102" customWidth="1"/>
    <col min="12034" max="12034" width="49.710937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6.140625" style="102" customWidth="1"/>
    <col min="12039" max="12039" width="16.42578125" style="102" customWidth="1"/>
    <col min="12040" max="12040" width="27.7109375" style="102" customWidth="1"/>
    <col min="12041" max="12041" width="11.28515625" style="102" customWidth="1"/>
    <col min="12042" max="12042" width="26.42578125" style="102" customWidth="1"/>
    <col min="12043" max="12288" width="8.85546875" style="102"/>
    <col min="12289" max="12289" width="5.7109375" style="102" customWidth="1"/>
    <col min="12290" max="12290" width="49.710937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6.140625" style="102" customWidth="1"/>
    <col min="12295" max="12295" width="16.42578125" style="102" customWidth="1"/>
    <col min="12296" max="12296" width="27.7109375" style="102" customWidth="1"/>
    <col min="12297" max="12297" width="11.28515625" style="102" customWidth="1"/>
    <col min="12298" max="12298" width="26.42578125" style="102" customWidth="1"/>
    <col min="12299" max="12544" width="8.85546875" style="102"/>
    <col min="12545" max="12545" width="5.7109375" style="102" customWidth="1"/>
    <col min="12546" max="12546" width="49.710937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6.140625" style="102" customWidth="1"/>
    <col min="12551" max="12551" width="16.42578125" style="102" customWidth="1"/>
    <col min="12552" max="12552" width="27.7109375" style="102" customWidth="1"/>
    <col min="12553" max="12553" width="11.28515625" style="102" customWidth="1"/>
    <col min="12554" max="12554" width="26.42578125" style="102" customWidth="1"/>
    <col min="12555" max="12800" width="8.85546875" style="102"/>
    <col min="12801" max="12801" width="5.7109375" style="102" customWidth="1"/>
    <col min="12802" max="12802" width="49.710937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6.140625" style="102" customWidth="1"/>
    <col min="12807" max="12807" width="16.42578125" style="102" customWidth="1"/>
    <col min="12808" max="12808" width="27.7109375" style="102" customWidth="1"/>
    <col min="12809" max="12809" width="11.28515625" style="102" customWidth="1"/>
    <col min="12810" max="12810" width="26.42578125" style="102" customWidth="1"/>
    <col min="12811" max="13056" width="8.85546875" style="102"/>
    <col min="13057" max="13057" width="5.7109375" style="102" customWidth="1"/>
    <col min="13058" max="13058" width="49.710937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6.140625" style="102" customWidth="1"/>
    <col min="13063" max="13063" width="16.42578125" style="102" customWidth="1"/>
    <col min="13064" max="13064" width="27.7109375" style="102" customWidth="1"/>
    <col min="13065" max="13065" width="11.28515625" style="102" customWidth="1"/>
    <col min="13066" max="13066" width="26.42578125" style="102" customWidth="1"/>
    <col min="13067" max="13312" width="8.85546875" style="102"/>
    <col min="13313" max="13313" width="5.7109375" style="102" customWidth="1"/>
    <col min="13314" max="13314" width="49.710937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6.140625" style="102" customWidth="1"/>
    <col min="13319" max="13319" width="16.42578125" style="102" customWidth="1"/>
    <col min="13320" max="13320" width="27.7109375" style="102" customWidth="1"/>
    <col min="13321" max="13321" width="11.28515625" style="102" customWidth="1"/>
    <col min="13322" max="13322" width="26.42578125" style="102" customWidth="1"/>
    <col min="13323" max="13568" width="8.85546875" style="102"/>
    <col min="13569" max="13569" width="5.7109375" style="102" customWidth="1"/>
    <col min="13570" max="13570" width="49.710937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6.140625" style="102" customWidth="1"/>
    <col min="13575" max="13575" width="16.42578125" style="102" customWidth="1"/>
    <col min="13576" max="13576" width="27.7109375" style="102" customWidth="1"/>
    <col min="13577" max="13577" width="11.28515625" style="102" customWidth="1"/>
    <col min="13578" max="13578" width="26.42578125" style="102" customWidth="1"/>
    <col min="13579" max="13824" width="8.85546875" style="102"/>
    <col min="13825" max="13825" width="5.7109375" style="102" customWidth="1"/>
    <col min="13826" max="13826" width="49.710937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6.140625" style="102" customWidth="1"/>
    <col min="13831" max="13831" width="16.42578125" style="102" customWidth="1"/>
    <col min="13832" max="13832" width="27.7109375" style="102" customWidth="1"/>
    <col min="13833" max="13833" width="11.28515625" style="102" customWidth="1"/>
    <col min="13834" max="13834" width="26.42578125" style="102" customWidth="1"/>
    <col min="13835" max="14080" width="8.85546875" style="102"/>
    <col min="14081" max="14081" width="5.7109375" style="102" customWidth="1"/>
    <col min="14082" max="14082" width="49.710937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6.140625" style="102" customWidth="1"/>
    <col min="14087" max="14087" width="16.42578125" style="102" customWidth="1"/>
    <col min="14088" max="14088" width="27.7109375" style="102" customWidth="1"/>
    <col min="14089" max="14089" width="11.28515625" style="102" customWidth="1"/>
    <col min="14090" max="14090" width="26.42578125" style="102" customWidth="1"/>
    <col min="14091" max="14336" width="8.85546875" style="102"/>
    <col min="14337" max="14337" width="5.7109375" style="102" customWidth="1"/>
    <col min="14338" max="14338" width="49.710937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6.140625" style="102" customWidth="1"/>
    <col min="14343" max="14343" width="16.42578125" style="102" customWidth="1"/>
    <col min="14344" max="14344" width="27.7109375" style="102" customWidth="1"/>
    <col min="14345" max="14345" width="11.28515625" style="102" customWidth="1"/>
    <col min="14346" max="14346" width="26.42578125" style="102" customWidth="1"/>
    <col min="14347" max="14592" width="8.85546875" style="102"/>
    <col min="14593" max="14593" width="5.7109375" style="102" customWidth="1"/>
    <col min="14594" max="14594" width="49.710937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6.140625" style="102" customWidth="1"/>
    <col min="14599" max="14599" width="16.42578125" style="102" customWidth="1"/>
    <col min="14600" max="14600" width="27.7109375" style="102" customWidth="1"/>
    <col min="14601" max="14601" width="11.28515625" style="102" customWidth="1"/>
    <col min="14602" max="14602" width="26.42578125" style="102" customWidth="1"/>
    <col min="14603" max="14848" width="8.85546875" style="102"/>
    <col min="14849" max="14849" width="5.7109375" style="102" customWidth="1"/>
    <col min="14850" max="14850" width="49.710937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6.140625" style="102" customWidth="1"/>
    <col min="14855" max="14855" width="16.42578125" style="102" customWidth="1"/>
    <col min="14856" max="14856" width="27.7109375" style="102" customWidth="1"/>
    <col min="14857" max="14857" width="11.28515625" style="102" customWidth="1"/>
    <col min="14858" max="14858" width="26.42578125" style="102" customWidth="1"/>
    <col min="14859" max="15104" width="8.85546875" style="102"/>
    <col min="15105" max="15105" width="5.7109375" style="102" customWidth="1"/>
    <col min="15106" max="15106" width="49.710937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6.140625" style="102" customWidth="1"/>
    <col min="15111" max="15111" width="16.42578125" style="102" customWidth="1"/>
    <col min="15112" max="15112" width="27.7109375" style="102" customWidth="1"/>
    <col min="15113" max="15113" width="11.28515625" style="102" customWidth="1"/>
    <col min="15114" max="15114" width="26.42578125" style="102" customWidth="1"/>
    <col min="15115" max="15360" width="8.85546875" style="102"/>
    <col min="15361" max="15361" width="5.7109375" style="102" customWidth="1"/>
    <col min="15362" max="15362" width="49.710937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6.140625" style="102" customWidth="1"/>
    <col min="15367" max="15367" width="16.42578125" style="102" customWidth="1"/>
    <col min="15368" max="15368" width="27.7109375" style="102" customWidth="1"/>
    <col min="15369" max="15369" width="11.28515625" style="102" customWidth="1"/>
    <col min="15370" max="15370" width="26.42578125" style="102" customWidth="1"/>
    <col min="15371" max="15616" width="8.85546875" style="102"/>
    <col min="15617" max="15617" width="5.7109375" style="102" customWidth="1"/>
    <col min="15618" max="15618" width="49.710937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6.140625" style="102" customWidth="1"/>
    <col min="15623" max="15623" width="16.42578125" style="102" customWidth="1"/>
    <col min="15624" max="15624" width="27.7109375" style="102" customWidth="1"/>
    <col min="15625" max="15625" width="11.28515625" style="102" customWidth="1"/>
    <col min="15626" max="15626" width="26.42578125" style="102" customWidth="1"/>
    <col min="15627" max="15872" width="8.85546875" style="102"/>
    <col min="15873" max="15873" width="5.7109375" style="102" customWidth="1"/>
    <col min="15874" max="15874" width="49.710937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6.140625" style="102" customWidth="1"/>
    <col min="15879" max="15879" width="16.42578125" style="102" customWidth="1"/>
    <col min="15880" max="15880" width="27.7109375" style="102" customWidth="1"/>
    <col min="15881" max="15881" width="11.28515625" style="102" customWidth="1"/>
    <col min="15882" max="15882" width="26.42578125" style="102" customWidth="1"/>
    <col min="15883" max="16128" width="8.85546875" style="102"/>
    <col min="16129" max="16129" width="5.7109375" style="102" customWidth="1"/>
    <col min="16130" max="16130" width="49.710937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6.140625" style="102" customWidth="1"/>
    <col min="16135" max="16135" width="16.42578125" style="102" customWidth="1"/>
    <col min="16136" max="16136" width="27.7109375" style="102" customWidth="1"/>
    <col min="16137" max="16137" width="11.28515625" style="102" customWidth="1"/>
    <col min="16138" max="16138" width="26.42578125" style="102" customWidth="1"/>
    <col min="16139" max="16384" width="8.85546875" style="102"/>
  </cols>
  <sheetData>
    <row r="1" spans="1:11" x14ac:dyDescent="0.3">
      <c r="E1" s="106"/>
      <c r="F1" s="372" t="s">
        <v>516</v>
      </c>
    </row>
    <row r="2" spans="1:11" ht="55.9" customHeight="1" x14ac:dyDescent="0.3">
      <c r="A2" s="1191" t="s">
        <v>621</v>
      </c>
      <c r="B2" s="1191"/>
      <c r="C2" s="1191"/>
      <c r="D2" s="1191"/>
      <c r="E2" s="1191"/>
      <c r="F2" s="1191"/>
    </row>
    <row r="3" spans="1:11" s="402" customFormat="1" ht="27" customHeight="1" x14ac:dyDescent="0.3">
      <c r="A3" s="410" t="s">
        <v>693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</row>
    <row r="4" spans="1:11" s="401" customFormat="1" ht="19.5" customHeight="1" x14ac:dyDescent="0.3">
      <c r="A4" s="411" t="s">
        <v>398</v>
      </c>
      <c r="B4" s="210"/>
      <c r="C4" s="210"/>
      <c r="D4" s="210"/>
      <c r="E4" s="210"/>
      <c r="F4" s="210"/>
      <c r="G4" s="210"/>
      <c r="H4" s="210"/>
      <c r="I4" s="210"/>
      <c r="J4" s="101"/>
      <c r="K4" s="101"/>
    </row>
    <row r="5" spans="1:11" ht="39" customHeight="1" x14ac:dyDescent="0.3">
      <c r="A5" s="1190" t="s">
        <v>683</v>
      </c>
      <c r="B5" s="1190"/>
      <c r="C5" s="1190"/>
      <c r="D5" s="1190"/>
      <c r="E5" s="412"/>
      <c r="F5" s="412"/>
      <c r="G5" s="412"/>
      <c r="H5" s="412"/>
      <c r="I5" s="412"/>
      <c r="J5" s="138"/>
      <c r="K5" s="138"/>
    </row>
    <row r="6" spans="1:11" ht="17.25" customHeight="1" x14ac:dyDescent="0.3">
      <c r="A6" s="412" t="s">
        <v>350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x14ac:dyDescent="0.3">
      <c r="A7" s="107"/>
    </row>
    <row r="8" spans="1:11" ht="69" customHeight="1" x14ac:dyDescent="0.3">
      <c r="A8" s="108" t="s">
        <v>351</v>
      </c>
      <c r="B8" s="108" t="s">
        <v>366</v>
      </c>
      <c r="C8" s="109" t="s">
        <v>407</v>
      </c>
      <c r="D8" s="109" t="s">
        <v>408</v>
      </c>
      <c r="E8" s="109" t="s">
        <v>409</v>
      </c>
      <c r="F8" s="110" t="s">
        <v>369</v>
      </c>
    </row>
    <row r="9" spans="1:11" s="100" customFormat="1" ht="39" customHeight="1" x14ac:dyDescent="0.3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421" t="s">
        <v>402</v>
      </c>
      <c r="G9" s="140" t="s">
        <v>371</v>
      </c>
      <c r="H9" s="140" t="s">
        <v>372</v>
      </c>
      <c r="I9" s="105"/>
      <c r="J9" s="102"/>
      <c r="K9" s="102"/>
    </row>
    <row r="10" spans="1:11" ht="20.25" customHeight="1" x14ac:dyDescent="0.3">
      <c r="A10" s="161">
        <v>1</v>
      </c>
      <c r="B10" s="116" t="s">
        <v>410</v>
      </c>
      <c r="C10" s="658"/>
      <c r="D10" s="658"/>
      <c r="E10" s="118"/>
      <c r="F10" s="147"/>
      <c r="G10" s="144"/>
      <c r="H10" s="162">
        <f>F10-G10</f>
        <v>0</v>
      </c>
    </row>
    <row r="11" spans="1:11" s="153" customFormat="1" x14ac:dyDescent="0.3">
      <c r="A11" s="154"/>
      <c r="B11" s="643" t="s">
        <v>364</v>
      </c>
      <c r="C11" s="682">
        <v>1</v>
      </c>
      <c r="D11" s="682">
        <v>2275.33</v>
      </c>
      <c r="E11" s="653" t="s">
        <v>374</v>
      </c>
      <c r="F11" s="150">
        <f>SUM(F10:F10)</f>
        <v>0</v>
      </c>
      <c r="G11" s="151">
        <f>SUM(G10:G10)</f>
        <v>0</v>
      </c>
      <c r="H11" s="151">
        <f>SUM(H10:H10)</f>
        <v>0</v>
      </c>
      <c r="I11" s="164"/>
    </row>
    <row r="12" spans="1:11" x14ac:dyDescent="0.3">
      <c r="B12" s="159"/>
      <c r="G12" s="160"/>
      <c r="H12" s="160"/>
    </row>
    <row r="13" spans="1:11" s="84" customFormat="1" ht="23.25" customHeight="1" x14ac:dyDescent="0.25">
      <c r="A13" s="97" t="s">
        <v>541</v>
      </c>
      <c r="B13" s="225"/>
      <c r="C13" s="378"/>
      <c r="E13" s="604" t="s">
        <v>694</v>
      </c>
      <c r="F13" s="379"/>
      <c r="I13" s="415"/>
    </row>
    <row r="14" spans="1:11" s="389" customFormat="1" ht="12.75" x14ac:dyDescent="0.25">
      <c r="C14" s="391" t="s">
        <v>171</v>
      </c>
      <c r="E14" s="391" t="s">
        <v>172</v>
      </c>
      <c r="F14" s="393"/>
      <c r="I14" s="393"/>
    </row>
    <row r="15" spans="1:11" s="82" customFormat="1" ht="15.75" x14ac:dyDescent="0.25">
      <c r="F15" s="392"/>
      <c r="I15" s="392"/>
    </row>
    <row r="16" spans="1:11" s="84" customFormat="1" ht="23.25" customHeight="1" x14ac:dyDescent="0.25">
      <c r="A16" s="97" t="s">
        <v>173</v>
      </c>
      <c r="C16" s="378"/>
      <c r="E16" s="714" t="s">
        <v>742</v>
      </c>
      <c r="F16" s="379"/>
      <c r="I16" s="415"/>
    </row>
    <row r="17" spans="3:9" s="389" customFormat="1" ht="12.75" x14ac:dyDescent="0.25">
      <c r="C17" s="391" t="s">
        <v>171</v>
      </c>
      <c r="E17" s="391" t="s">
        <v>172</v>
      </c>
      <c r="F17" s="393"/>
      <c r="I17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D5"/>
  </mergeCells>
  <pageMargins left="0.31496062992125984" right="0.31496062992125984" top="0.35433070866141736" bottom="0.35433070866141736" header="0.31496062992125984" footer="0.31496062992125984"/>
  <pageSetup paperSize="9" scale="50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88"/>
  <sheetViews>
    <sheetView view="pageBreakPreview" zoomScale="70" zoomScaleNormal="70" zoomScaleSheetLayoutView="70" workbookViewId="0">
      <selection activeCell="I26" sqref="I26"/>
    </sheetView>
  </sheetViews>
  <sheetFormatPr defaultColWidth="8.85546875" defaultRowHeight="18.75" x14ac:dyDescent="0.3"/>
  <cols>
    <col min="1" max="1" width="5.7109375" style="102" customWidth="1"/>
    <col min="2" max="2" width="49.7109375" style="102" customWidth="1"/>
    <col min="3" max="3" width="30.140625" style="102" customWidth="1"/>
    <col min="4" max="4" width="27.85546875" style="102" customWidth="1"/>
    <col min="5" max="5" width="31.28515625" style="102" customWidth="1"/>
    <col min="6" max="6" width="16.140625" style="102" customWidth="1"/>
    <col min="7" max="8" width="21.28515625" style="102" customWidth="1"/>
    <col min="9" max="9" width="11.28515625" style="105" customWidth="1"/>
    <col min="10" max="10" width="26.42578125" style="102" customWidth="1"/>
    <col min="11" max="256" width="8.85546875" style="102"/>
    <col min="257" max="257" width="5.7109375" style="102" customWidth="1"/>
    <col min="258" max="258" width="49.7109375" style="102" customWidth="1"/>
    <col min="259" max="259" width="30.140625" style="102" customWidth="1"/>
    <col min="260" max="260" width="27.85546875" style="102" customWidth="1"/>
    <col min="261" max="261" width="31.28515625" style="102" customWidth="1"/>
    <col min="262" max="262" width="16.140625" style="102" customWidth="1"/>
    <col min="263" max="263" width="16.42578125" style="102" customWidth="1"/>
    <col min="264" max="264" width="27.7109375" style="102" customWidth="1"/>
    <col min="265" max="265" width="11.28515625" style="102" customWidth="1"/>
    <col min="266" max="266" width="26.42578125" style="102" customWidth="1"/>
    <col min="267" max="512" width="8.85546875" style="102"/>
    <col min="513" max="513" width="5.7109375" style="102" customWidth="1"/>
    <col min="514" max="514" width="49.7109375" style="102" customWidth="1"/>
    <col min="515" max="515" width="30.140625" style="102" customWidth="1"/>
    <col min="516" max="516" width="27.85546875" style="102" customWidth="1"/>
    <col min="517" max="517" width="31.28515625" style="102" customWidth="1"/>
    <col min="518" max="518" width="16.140625" style="102" customWidth="1"/>
    <col min="519" max="519" width="16.42578125" style="102" customWidth="1"/>
    <col min="520" max="520" width="27.7109375" style="102" customWidth="1"/>
    <col min="521" max="521" width="11.28515625" style="102" customWidth="1"/>
    <col min="522" max="522" width="26.42578125" style="102" customWidth="1"/>
    <col min="523" max="768" width="8.85546875" style="102"/>
    <col min="769" max="769" width="5.7109375" style="102" customWidth="1"/>
    <col min="770" max="770" width="49.7109375" style="102" customWidth="1"/>
    <col min="771" max="771" width="30.140625" style="102" customWidth="1"/>
    <col min="772" max="772" width="27.85546875" style="102" customWidth="1"/>
    <col min="773" max="773" width="31.28515625" style="102" customWidth="1"/>
    <col min="774" max="774" width="16.140625" style="102" customWidth="1"/>
    <col min="775" max="775" width="16.42578125" style="102" customWidth="1"/>
    <col min="776" max="776" width="27.7109375" style="102" customWidth="1"/>
    <col min="777" max="777" width="11.28515625" style="102" customWidth="1"/>
    <col min="778" max="778" width="26.42578125" style="102" customWidth="1"/>
    <col min="779" max="1024" width="8.85546875" style="102"/>
    <col min="1025" max="1025" width="5.7109375" style="102" customWidth="1"/>
    <col min="1026" max="1026" width="49.7109375" style="102" customWidth="1"/>
    <col min="1027" max="1027" width="30.140625" style="102" customWidth="1"/>
    <col min="1028" max="1028" width="27.85546875" style="102" customWidth="1"/>
    <col min="1029" max="1029" width="31.28515625" style="102" customWidth="1"/>
    <col min="1030" max="1030" width="16.140625" style="102" customWidth="1"/>
    <col min="1031" max="1031" width="16.42578125" style="102" customWidth="1"/>
    <col min="1032" max="1032" width="27.7109375" style="102" customWidth="1"/>
    <col min="1033" max="1033" width="11.28515625" style="102" customWidth="1"/>
    <col min="1034" max="1034" width="26.42578125" style="102" customWidth="1"/>
    <col min="1035" max="1280" width="8.85546875" style="102"/>
    <col min="1281" max="1281" width="5.7109375" style="102" customWidth="1"/>
    <col min="1282" max="1282" width="49.7109375" style="102" customWidth="1"/>
    <col min="1283" max="1283" width="30.140625" style="102" customWidth="1"/>
    <col min="1284" max="1284" width="27.85546875" style="102" customWidth="1"/>
    <col min="1285" max="1285" width="31.28515625" style="102" customWidth="1"/>
    <col min="1286" max="1286" width="16.140625" style="102" customWidth="1"/>
    <col min="1287" max="1287" width="16.42578125" style="102" customWidth="1"/>
    <col min="1288" max="1288" width="27.7109375" style="102" customWidth="1"/>
    <col min="1289" max="1289" width="11.28515625" style="102" customWidth="1"/>
    <col min="1290" max="1290" width="26.42578125" style="102" customWidth="1"/>
    <col min="1291" max="1536" width="8.85546875" style="102"/>
    <col min="1537" max="1537" width="5.7109375" style="102" customWidth="1"/>
    <col min="1538" max="1538" width="49.7109375" style="102" customWidth="1"/>
    <col min="1539" max="1539" width="30.140625" style="102" customWidth="1"/>
    <col min="1540" max="1540" width="27.85546875" style="102" customWidth="1"/>
    <col min="1541" max="1541" width="31.28515625" style="102" customWidth="1"/>
    <col min="1542" max="1542" width="16.140625" style="102" customWidth="1"/>
    <col min="1543" max="1543" width="16.42578125" style="102" customWidth="1"/>
    <col min="1544" max="1544" width="27.7109375" style="102" customWidth="1"/>
    <col min="1545" max="1545" width="11.28515625" style="102" customWidth="1"/>
    <col min="1546" max="1546" width="26.42578125" style="102" customWidth="1"/>
    <col min="1547" max="1792" width="8.85546875" style="102"/>
    <col min="1793" max="1793" width="5.7109375" style="102" customWidth="1"/>
    <col min="1794" max="1794" width="49.7109375" style="102" customWidth="1"/>
    <col min="1795" max="1795" width="30.140625" style="102" customWidth="1"/>
    <col min="1796" max="1796" width="27.85546875" style="102" customWidth="1"/>
    <col min="1797" max="1797" width="31.28515625" style="102" customWidth="1"/>
    <col min="1798" max="1798" width="16.140625" style="102" customWidth="1"/>
    <col min="1799" max="1799" width="16.42578125" style="102" customWidth="1"/>
    <col min="1800" max="1800" width="27.7109375" style="102" customWidth="1"/>
    <col min="1801" max="1801" width="11.28515625" style="102" customWidth="1"/>
    <col min="1802" max="1802" width="26.42578125" style="102" customWidth="1"/>
    <col min="1803" max="2048" width="8.85546875" style="102"/>
    <col min="2049" max="2049" width="5.7109375" style="102" customWidth="1"/>
    <col min="2050" max="2050" width="49.7109375" style="102" customWidth="1"/>
    <col min="2051" max="2051" width="30.140625" style="102" customWidth="1"/>
    <col min="2052" max="2052" width="27.85546875" style="102" customWidth="1"/>
    <col min="2053" max="2053" width="31.28515625" style="102" customWidth="1"/>
    <col min="2054" max="2054" width="16.140625" style="102" customWidth="1"/>
    <col min="2055" max="2055" width="16.42578125" style="102" customWidth="1"/>
    <col min="2056" max="2056" width="27.7109375" style="102" customWidth="1"/>
    <col min="2057" max="2057" width="11.28515625" style="102" customWidth="1"/>
    <col min="2058" max="2058" width="26.42578125" style="102" customWidth="1"/>
    <col min="2059" max="2304" width="8.85546875" style="102"/>
    <col min="2305" max="2305" width="5.7109375" style="102" customWidth="1"/>
    <col min="2306" max="2306" width="49.7109375" style="102" customWidth="1"/>
    <col min="2307" max="2307" width="30.140625" style="102" customWidth="1"/>
    <col min="2308" max="2308" width="27.85546875" style="102" customWidth="1"/>
    <col min="2309" max="2309" width="31.28515625" style="102" customWidth="1"/>
    <col min="2310" max="2310" width="16.140625" style="102" customWidth="1"/>
    <col min="2311" max="2311" width="16.42578125" style="102" customWidth="1"/>
    <col min="2312" max="2312" width="27.7109375" style="102" customWidth="1"/>
    <col min="2313" max="2313" width="11.28515625" style="102" customWidth="1"/>
    <col min="2314" max="2314" width="26.42578125" style="102" customWidth="1"/>
    <col min="2315" max="2560" width="8.85546875" style="102"/>
    <col min="2561" max="2561" width="5.7109375" style="102" customWidth="1"/>
    <col min="2562" max="2562" width="49.7109375" style="102" customWidth="1"/>
    <col min="2563" max="2563" width="30.140625" style="102" customWidth="1"/>
    <col min="2564" max="2564" width="27.85546875" style="102" customWidth="1"/>
    <col min="2565" max="2565" width="31.28515625" style="102" customWidth="1"/>
    <col min="2566" max="2566" width="16.140625" style="102" customWidth="1"/>
    <col min="2567" max="2567" width="16.42578125" style="102" customWidth="1"/>
    <col min="2568" max="2568" width="27.7109375" style="102" customWidth="1"/>
    <col min="2569" max="2569" width="11.28515625" style="102" customWidth="1"/>
    <col min="2570" max="2570" width="26.42578125" style="102" customWidth="1"/>
    <col min="2571" max="2816" width="8.85546875" style="102"/>
    <col min="2817" max="2817" width="5.7109375" style="102" customWidth="1"/>
    <col min="2818" max="2818" width="49.7109375" style="102" customWidth="1"/>
    <col min="2819" max="2819" width="30.140625" style="102" customWidth="1"/>
    <col min="2820" max="2820" width="27.85546875" style="102" customWidth="1"/>
    <col min="2821" max="2821" width="31.28515625" style="102" customWidth="1"/>
    <col min="2822" max="2822" width="16.140625" style="102" customWidth="1"/>
    <col min="2823" max="2823" width="16.42578125" style="102" customWidth="1"/>
    <col min="2824" max="2824" width="27.7109375" style="102" customWidth="1"/>
    <col min="2825" max="2825" width="11.28515625" style="102" customWidth="1"/>
    <col min="2826" max="2826" width="26.42578125" style="102" customWidth="1"/>
    <col min="2827" max="3072" width="8.85546875" style="102"/>
    <col min="3073" max="3073" width="5.7109375" style="102" customWidth="1"/>
    <col min="3074" max="3074" width="49.7109375" style="102" customWidth="1"/>
    <col min="3075" max="3075" width="30.140625" style="102" customWidth="1"/>
    <col min="3076" max="3076" width="27.85546875" style="102" customWidth="1"/>
    <col min="3077" max="3077" width="31.28515625" style="102" customWidth="1"/>
    <col min="3078" max="3078" width="16.140625" style="102" customWidth="1"/>
    <col min="3079" max="3079" width="16.42578125" style="102" customWidth="1"/>
    <col min="3080" max="3080" width="27.7109375" style="102" customWidth="1"/>
    <col min="3081" max="3081" width="11.28515625" style="102" customWidth="1"/>
    <col min="3082" max="3082" width="26.42578125" style="102" customWidth="1"/>
    <col min="3083" max="3328" width="8.85546875" style="102"/>
    <col min="3329" max="3329" width="5.7109375" style="102" customWidth="1"/>
    <col min="3330" max="3330" width="49.7109375" style="102" customWidth="1"/>
    <col min="3331" max="3331" width="30.140625" style="102" customWidth="1"/>
    <col min="3332" max="3332" width="27.85546875" style="102" customWidth="1"/>
    <col min="3333" max="3333" width="31.28515625" style="102" customWidth="1"/>
    <col min="3334" max="3334" width="16.140625" style="102" customWidth="1"/>
    <col min="3335" max="3335" width="16.42578125" style="102" customWidth="1"/>
    <col min="3336" max="3336" width="27.7109375" style="102" customWidth="1"/>
    <col min="3337" max="3337" width="11.28515625" style="102" customWidth="1"/>
    <col min="3338" max="3338" width="26.42578125" style="102" customWidth="1"/>
    <col min="3339" max="3584" width="8.85546875" style="102"/>
    <col min="3585" max="3585" width="5.7109375" style="102" customWidth="1"/>
    <col min="3586" max="3586" width="49.7109375" style="102" customWidth="1"/>
    <col min="3587" max="3587" width="30.140625" style="102" customWidth="1"/>
    <col min="3588" max="3588" width="27.85546875" style="102" customWidth="1"/>
    <col min="3589" max="3589" width="31.28515625" style="102" customWidth="1"/>
    <col min="3590" max="3590" width="16.140625" style="102" customWidth="1"/>
    <col min="3591" max="3591" width="16.42578125" style="102" customWidth="1"/>
    <col min="3592" max="3592" width="27.7109375" style="102" customWidth="1"/>
    <col min="3593" max="3593" width="11.28515625" style="102" customWidth="1"/>
    <col min="3594" max="3594" width="26.42578125" style="102" customWidth="1"/>
    <col min="3595" max="3840" width="8.85546875" style="102"/>
    <col min="3841" max="3841" width="5.7109375" style="102" customWidth="1"/>
    <col min="3842" max="3842" width="49.7109375" style="102" customWidth="1"/>
    <col min="3843" max="3843" width="30.140625" style="102" customWidth="1"/>
    <col min="3844" max="3844" width="27.85546875" style="102" customWidth="1"/>
    <col min="3845" max="3845" width="31.28515625" style="102" customWidth="1"/>
    <col min="3846" max="3846" width="16.140625" style="102" customWidth="1"/>
    <col min="3847" max="3847" width="16.42578125" style="102" customWidth="1"/>
    <col min="3848" max="3848" width="27.7109375" style="102" customWidth="1"/>
    <col min="3849" max="3849" width="11.28515625" style="102" customWidth="1"/>
    <col min="3850" max="3850" width="26.42578125" style="102" customWidth="1"/>
    <col min="3851" max="4096" width="8.85546875" style="102"/>
    <col min="4097" max="4097" width="5.7109375" style="102" customWidth="1"/>
    <col min="4098" max="4098" width="49.7109375" style="102" customWidth="1"/>
    <col min="4099" max="4099" width="30.140625" style="102" customWidth="1"/>
    <col min="4100" max="4100" width="27.85546875" style="102" customWidth="1"/>
    <col min="4101" max="4101" width="31.28515625" style="102" customWidth="1"/>
    <col min="4102" max="4102" width="16.140625" style="102" customWidth="1"/>
    <col min="4103" max="4103" width="16.42578125" style="102" customWidth="1"/>
    <col min="4104" max="4104" width="27.7109375" style="102" customWidth="1"/>
    <col min="4105" max="4105" width="11.28515625" style="102" customWidth="1"/>
    <col min="4106" max="4106" width="26.42578125" style="102" customWidth="1"/>
    <col min="4107" max="4352" width="8.85546875" style="102"/>
    <col min="4353" max="4353" width="5.7109375" style="102" customWidth="1"/>
    <col min="4354" max="4354" width="49.7109375" style="102" customWidth="1"/>
    <col min="4355" max="4355" width="30.140625" style="102" customWidth="1"/>
    <col min="4356" max="4356" width="27.85546875" style="102" customWidth="1"/>
    <col min="4357" max="4357" width="31.28515625" style="102" customWidth="1"/>
    <col min="4358" max="4358" width="16.140625" style="102" customWidth="1"/>
    <col min="4359" max="4359" width="16.42578125" style="102" customWidth="1"/>
    <col min="4360" max="4360" width="27.7109375" style="102" customWidth="1"/>
    <col min="4361" max="4361" width="11.28515625" style="102" customWidth="1"/>
    <col min="4362" max="4362" width="26.42578125" style="102" customWidth="1"/>
    <col min="4363" max="4608" width="8.85546875" style="102"/>
    <col min="4609" max="4609" width="5.7109375" style="102" customWidth="1"/>
    <col min="4610" max="4610" width="49.7109375" style="102" customWidth="1"/>
    <col min="4611" max="4611" width="30.140625" style="102" customWidth="1"/>
    <col min="4612" max="4612" width="27.85546875" style="102" customWidth="1"/>
    <col min="4613" max="4613" width="31.28515625" style="102" customWidth="1"/>
    <col min="4614" max="4614" width="16.140625" style="102" customWidth="1"/>
    <col min="4615" max="4615" width="16.42578125" style="102" customWidth="1"/>
    <col min="4616" max="4616" width="27.7109375" style="102" customWidth="1"/>
    <col min="4617" max="4617" width="11.28515625" style="102" customWidth="1"/>
    <col min="4618" max="4618" width="26.42578125" style="102" customWidth="1"/>
    <col min="4619" max="4864" width="8.85546875" style="102"/>
    <col min="4865" max="4865" width="5.7109375" style="102" customWidth="1"/>
    <col min="4866" max="4866" width="49.7109375" style="102" customWidth="1"/>
    <col min="4867" max="4867" width="30.140625" style="102" customWidth="1"/>
    <col min="4868" max="4868" width="27.85546875" style="102" customWidth="1"/>
    <col min="4869" max="4869" width="31.28515625" style="102" customWidth="1"/>
    <col min="4870" max="4870" width="16.140625" style="102" customWidth="1"/>
    <col min="4871" max="4871" width="16.42578125" style="102" customWidth="1"/>
    <col min="4872" max="4872" width="27.7109375" style="102" customWidth="1"/>
    <col min="4873" max="4873" width="11.28515625" style="102" customWidth="1"/>
    <col min="4874" max="4874" width="26.42578125" style="102" customWidth="1"/>
    <col min="4875" max="5120" width="8.85546875" style="102"/>
    <col min="5121" max="5121" width="5.7109375" style="102" customWidth="1"/>
    <col min="5122" max="5122" width="49.7109375" style="102" customWidth="1"/>
    <col min="5123" max="5123" width="30.140625" style="102" customWidth="1"/>
    <col min="5124" max="5124" width="27.85546875" style="102" customWidth="1"/>
    <col min="5125" max="5125" width="31.28515625" style="102" customWidth="1"/>
    <col min="5126" max="5126" width="16.140625" style="102" customWidth="1"/>
    <col min="5127" max="5127" width="16.42578125" style="102" customWidth="1"/>
    <col min="5128" max="5128" width="27.7109375" style="102" customWidth="1"/>
    <col min="5129" max="5129" width="11.28515625" style="102" customWidth="1"/>
    <col min="5130" max="5130" width="26.42578125" style="102" customWidth="1"/>
    <col min="5131" max="5376" width="8.85546875" style="102"/>
    <col min="5377" max="5377" width="5.7109375" style="102" customWidth="1"/>
    <col min="5378" max="5378" width="49.7109375" style="102" customWidth="1"/>
    <col min="5379" max="5379" width="30.140625" style="102" customWidth="1"/>
    <col min="5380" max="5380" width="27.85546875" style="102" customWidth="1"/>
    <col min="5381" max="5381" width="31.28515625" style="102" customWidth="1"/>
    <col min="5382" max="5382" width="16.140625" style="102" customWidth="1"/>
    <col min="5383" max="5383" width="16.42578125" style="102" customWidth="1"/>
    <col min="5384" max="5384" width="27.7109375" style="102" customWidth="1"/>
    <col min="5385" max="5385" width="11.28515625" style="102" customWidth="1"/>
    <col min="5386" max="5386" width="26.42578125" style="102" customWidth="1"/>
    <col min="5387" max="5632" width="8.85546875" style="102"/>
    <col min="5633" max="5633" width="5.7109375" style="102" customWidth="1"/>
    <col min="5634" max="5634" width="49.7109375" style="102" customWidth="1"/>
    <col min="5635" max="5635" width="30.140625" style="102" customWidth="1"/>
    <col min="5636" max="5636" width="27.85546875" style="102" customWidth="1"/>
    <col min="5637" max="5637" width="31.28515625" style="102" customWidth="1"/>
    <col min="5638" max="5638" width="16.140625" style="102" customWidth="1"/>
    <col min="5639" max="5639" width="16.42578125" style="102" customWidth="1"/>
    <col min="5640" max="5640" width="27.7109375" style="102" customWidth="1"/>
    <col min="5641" max="5641" width="11.28515625" style="102" customWidth="1"/>
    <col min="5642" max="5642" width="26.42578125" style="102" customWidth="1"/>
    <col min="5643" max="5888" width="8.85546875" style="102"/>
    <col min="5889" max="5889" width="5.7109375" style="102" customWidth="1"/>
    <col min="5890" max="5890" width="49.7109375" style="102" customWidth="1"/>
    <col min="5891" max="5891" width="30.140625" style="102" customWidth="1"/>
    <col min="5892" max="5892" width="27.85546875" style="102" customWidth="1"/>
    <col min="5893" max="5893" width="31.28515625" style="102" customWidth="1"/>
    <col min="5894" max="5894" width="16.140625" style="102" customWidth="1"/>
    <col min="5895" max="5895" width="16.42578125" style="102" customWidth="1"/>
    <col min="5896" max="5896" width="27.7109375" style="102" customWidth="1"/>
    <col min="5897" max="5897" width="11.28515625" style="102" customWidth="1"/>
    <col min="5898" max="5898" width="26.42578125" style="102" customWidth="1"/>
    <col min="5899" max="6144" width="8.85546875" style="102"/>
    <col min="6145" max="6145" width="5.7109375" style="102" customWidth="1"/>
    <col min="6146" max="6146" width="49.7109375" style="102" customWidth="1"/>
    <col min="6147" max="6147" width="30.140625" style="102" customWidth="1"/>
    <col min="6148" max="6148" width="27.85546875" style="102" customWidth="1"/>
    <col min="6149" max="6149" width="31.28515625" style="102" customWidth="1"/>
    <col min="6150" max="6150" width="16.140625" style="102" customWidth="1"/>
    <col min="6151" max="6151" width="16.42578125" style="102" customWidth="1"/>
    <col min="6152" max="6152" width="27.7109375" style="102" customWidth="1"/>
    <col min="6153" max="6153" width="11.28515625" style="102" customWidth="1"/>
    <col min="6154" max="6154" width="26.42578125" style="102" customWidth="1"/>
    <col min="6155" max="6400" width="8.85546875" style="102"/>
    <col min="6401" max="6401" width="5.7109375" style="102" customWidth="1"/>
    <col min="6402" max="6402" width="49.7109375" style="102" customWidth="1"/>
    <col min="6403" max="6403" width="30.140625" style="102" customWidth="1"/>
    <col min="6404" max="6404" width="27.85546875" style="102" customWidth="1"/>
    <col min="6405" max="6405" width="31.28515625" style="102" customWidth="1"/>
    <col min="6406" max="6406" width="16.140625" style="102" customWidth="1"/>
    <col min="6407" max="6407" width="16.42578125" style="102" customWidth="1"/>
    <col min="6408" max="6408" width="27.7109375" style="102" customWidth="1"/>
    <col min="6409" max="6409" width="11.28515625" style="102" customWidth="1"/>
    <col min="6410" max="6410" width="26.42578125" style="102" customWidth="1"/>
    <col min="6411" max="6656" width="8.85546875" style="102"/>
    <col min="6657" max="6657" width="5.7109375" style="102" customWidth="1"/>
    <col min="6658" max="6658" width="49.7109375" style="102" customWidth="1"/>
    <col min="6659" max="6659" width="30.140625" style="102" customWidth="1"/>
    <col min="6660" max="6660" width="27.85546875" style="102" customWidth="1"/>
    <col min="6661" max="6661" width="31.28515625" style="102" customWidth="1"/>
    <col min="6662" max="6662" width="16.140625" style="102" customWidth="1"/>
    <col min="6663" max="6663" width="16.42578125" style="102" customWidth="1"/>
    <col min="6664" max="6664" width="27.7109375" style="102" customWidth="1"/>
    <col min="6665" max="6665" width="11.28515625" style="102" customWidth="1"/>
    <col min="6666" max="6666" width="26.42578125" style="102" customWidth="1"/>
    <col min="6667" max="6912" width="8.85546875" style="102"/>
    <col min="6913" max="6913" width="5.7109375" style="102" customWidth="1"/>
    <col min="6914" max="6914" width="49.7109375" style="102" customWidth="1"/>
    <col min="6915" max="6915" width="30.140625" style="102" customWidth="1"/>
    <col min="6916" max="6916" width="27.85546875" style="102" customWidth="1"/>
    <col min="6917" max="6917" width="31.28515625" style="102" customWidth="1"/>
    <col min="6918" max="6918" width="16.140625" style="102" customWidth="1"/>
    <col min="6919" max="6919" width="16.42578125" style="102" customWidth="1"/>
    <col min="6920" max="6920" width="27.7109375" style="102" customWidth="1"/>
    <col min="6921" max="6921" width="11.28515625" style="102" customWidth="1"/>
    <col min="6922" max="6922" width="26.42578125" style="102" customWidth="1"/>
    <col min="6923" max="7168" width="8.85546875" style="102"/>
    <col min="7169" max="7169" width="5.7109375" style="102" customWidth="1"/>
    <col min="7170" max="7170" width="49.7109375" style="102" customWidth="1"/>
    <col min="7171" max="7171" width="30.140625" style="102" customWidth="1"/>
    <col min="7172" max="7172" width="27.85546875" style="102" customWidth="1"/>
    <col min="7173" max="7173" width="31.28515625" style="102" customWidth="1"/>
    <col min="7174" max="7174" width="16.140625" style="102" customWidth="1"/>
    <col min="7175" max="7175" width="16.42578125" style="102" customWidth="1"/>
    <col min="7176" max="7176" width="27.7109375" style="102" customWidth="1"/>
    <col min="7177" max="7177" width="11.28515625" style="102" customWidth="1"/>
    <col min="7178" max="7178" width="26.42578125" style="102" customWidth="1"/>
    <col min="7179" max="7424" width="8.85546875" style="102"/>
    <col min="7425" max="7425" width="5.7109375" style="102" customWidth="1"/>
    <col min="7426" max="7426" width="49.7109375" style="102" customWidth="1"/>
    <col min="7427" max="7427" width="30.140625" style="102" customWidth="1"/>
    <col min="7428" max="7428" width="27.85546875" style="102" customWidth="1"/>
    <col min="7429" max="7429" width="31.28515625" style="102" customWidth="1"/>
    <col min="7430" max="7430" width="16.140625" style="102" customWidth="1"/>
    <col min="7431" max="7431" width="16.42578125" style="102" customWidth="1"/>
    <col min="7432" max="7432" width="27.7109375" style="102" customWidth="1"/>
    <col min="7433" max="7433" width="11.28515625" style="102" customWidth="1"/>
    <col min="7434" max="7434" width="26.42578125" style="102" customWidth="1"/>
    <col min="7435" max="7680" width="8.85546875" style="102"/>
    <col min="7681" max="7681" width="5.7109375" style="102" customWidth="1"/>
    <col min="7682" max="7682" width="49.7109375" style="102" customWidth="1"/>
    <col min="7683" max="7683" width="30.140625" style="102" customWidth="1"/>
    <col min="7684" max="7684" width="27.85546875" style="102" customWidth="1"/>
    <col min="7685" max="7685" width="31.28515625" style="102" customWidth="1"/>
    <col min="7686" max="7686" width="16.140625" style="102" customWidth="1"/>
    <col min="7687" max="7687" width="16.42578125" style="102" customWidth="1"/>
    <col min="7688" max="7688" width="27.7109375" style="102" customWidth="1"/>
    <col min="7689" max="7689" width="11.28515625" style="102" customWidth="1"/>
    <col min="7690" max="7690" width="26.42578125" style="102" customWidth="1"/>
    <col min="7691" max="7936" width="8.85546875" style="102"/>
    <col min="7937" max="7937" width="5.7109375" style="102" customWidth="1"/>
    <col min="7938" max="7938" width="49.7109375" style="102" customWidth="1"/>
    <col min="7939" max="7939" width="30.140625" style="102" customWidth="1"/>
    <col min="7940" max="7940" width="27.85546875" style="102" customWidth="1"/>
    <col min="7941" max="7941" width="31.28515625" style="102" customWidth="1"/>
    <col min="7942" max="7942" width="16.140625" style="102" customWidth="1"/>
    <col min="7943" max="7943" width="16.42578125" style="102" customWidth="1"/>
    <col min="7944" max="7944" width="27.7109375" style="102" customWidth="1"/>
    <col min="7945" max="7945" width="11.28515625" style="102" customWidth="1"/>
    <col min="7946" max="7946" width="26.42578125" style="102" customWidth="1"/>
    <col min="7947" max="8192" width="8.85546875" style="102"/>
    <col min="8193" max="8193" width="5.7109375" style="102" customWidth="1"/>
    <col min="8194" max="8194" width="49.7109375" style="102" customWidth="1"/>
    <col min="8195" max="8195" width="30.140625" style="102" customWidth="1"/>
    <col min="8196" max="8196" width="27.85546875" style="102" customWidth="1"/>
    <col min="8197" max="8197" width="31.28515625" style="102" customWidth="1"/>
    <col min="8198" max="8198" width="16.140625" style="102" customWidth="1"/>
    <col min="8199" max="8199" width="16.42578125" style="102" customWidth="1"/>
    <col min="8200" max="8200" width="27.7109375" style="102" customWidth="1"/>
    <col min="8201" max="8201" width="11.28515625" style="102" customWidth="1"/>
    <col min="8202" max="8202" width="26.42578125" style="102" customWidth="1"/>
    <col min="8203" max="8448" width="8.85546875" style="102"/>
    <col min="8449" max="8449" width="5.7109375" style="102" customWidth="1"/>
    <col min="8450" max="8450" width="49.7109375" style="102" customWidth="1"/>
    <col min="8451" max="8451" width="30.140625" style="102" customWidth="1"/>
    <col min="8452" max="8452" width="27.85546875" style="102" customWidth="1"/>
    <col min="8453" max="8453" width="31.28515625" style="102" customWidth="1"/>
    <col min="8454" max="8454" width="16.140625" style="102" customWidth="1"/>
    <col min="8455" max="8455" width="16.42578125" style="102" customWidth="1"/>
    <col min="8456" max="8456" width="27.7109375" style="102" customWidth="1"/>
    <col min="8457" max="8457" width="11.28515625" style="102" customWidth="1"/>
    <col min="8458" max="8458" width="26.42578125" style="102" customWidth="1"/>
    <col min="8459" max="8704" width="8.85546875" style="102"/>
    <col min="8705" max="8705" width="5.7109375" style="102" customWidth="1"/>
    <col min="8706" max="8706" width="49.7109375" style="102" customWidth="1"/>
    <col min="8707" max="8707" width="30.140625" style="102" customWidth="1"/>
    <col min="8708" max="8708" width="27.85546875" style="102" customWidth="1"/>
    <col min="8709" max="8709" width="31.28515625" style="102" customWidth="1"/>
    <col min="8710" max="8710" width="16.140625" style="102" customWidth="1"/>
    <col min="8711" max="8711" width="16.42578125" style="102" customWidth="1"/>
    <col min="8712" max="8712" width="27.7109375" style="102" customWidth="1"/>
    <col min="8713" max="8713" width="11.28515625" style="102" customWidth="1"/>
    <col min="8714" max="8714" width="26.42578125" style="102" customWidth="1"/>
    <col min="8715" max="8960" width="8.85546875" style="102"/>
    <col min="8961" max="8961" width="5.7109375" style="102" customWidth="1"/>
    <col min="8962" max="8962" width="49.7109375" style="102" customWidth="1"/>
    <col min="8963" max="8963" width="30.140625" style="102" customWidth="1"/>
    <col min="8964" max="8964" width="27.85546875" style="102" customWidth="1"/>
    <col min="8965" max="8965" width="31.28515625" style="102" customWidth="1"/>
    <col min="8966" max="8966" width="16.140625" style="102" customWidth="1"/>
    <col min="8967" max="8967" width="16.42578125" style="102" customWidth="1"/>
    <col min="8968" max="8968" width="27.7109375" style="102" customWidth="1"/>
    <col min="8969" max="8969" width="11.28515625" style="102" customWidth="1"/>
    <col min="8970" max="8970" width="26.42578125" style="102" customWidth="1"/>
    <col min="8971" max="9216" width="8.85546875" style="102"/>
    <col min="9217" max="9217" width="5.7109375" style="102" customWidth="1"/>
    <col min="9218" max="9218" width="49.7109375" style="102" customWidth="1"/>
    <col min="9219" max="9219" width="30.140625" style="102" customWidth="1"/>
    <col min="9220" max="9220" width="27.85546875" style="102" customWidth="1"/>
    <col min="9221" max="9221" width="31.28515625" style="102" customWidth="1"/>
    <col min="9222" max="9222" width="16.140625" style="102" customWidth="1"/>
    <col min="9223" max="9223" width="16.42578125" style="102" customWidth="1"/>
    <col min="9224" max="9224" width="27.7109375" style="102" customWidth="1"/>
    <col min="9225" max="9225" width="11.28515625" style="102" customWidth="1"/>
    <col min="9226" max="9226" width="26.42578125" style="102" customWidth="1"/>
    <col min="9227" max="9472" width="8.85546875" style="102"/>
    <col min="9473" max="9473" width="5.7109375" style="102" customWidth="1"/>
    <col min="9474" max="9474" width="49.7109375" style="102" customWidth="1"/>
    <col min="9475" max="9475" width="30.140625" style="102" customWidth="1"/>
    <col min="9476" max="9476" width="27.85546875" style="102" customWidth="1"/>
    <col min="9477" max="9477" width="31.28515625" style="102" customWidth="1"/>
    <col min="9478" max="9478" width="16.140625" style="102" customWidth="1"/>
    <col min="9479" max="9479" width="16.42578125" style="102" customWidth="1"/>
    <col min="9480" max="9480" width="27.7109375" style="102" customWidth="1"/>
    <col min="9481" max="9481" width="11.28515625" style="102" customWidth="1"/>
    <col min="9482" max="9482" width="26.42578125" style="102" customWidth="1"/>
    <col min="9483" max="9728" width="8.85546875" style="102"/>
    <col min="9729" max="9729" width="5.7109375" style="102" customWidth="1"/>
    <col min="9730" max="9730" width="49.7109375" style="102" customWidth="1"/>
    <col min="9731" max="9731" width="30.140625" style="102" customWidth="1"/>
    <col min="9732" max="9732" width="27.85546875" style="102" customWidth="1"/>
    <col min="9733" max="9733" width="31.28515625" style="102" customWidth="1"/>
    <col min="9734" max="9734" width="16.140625" style="102" customWidth="1"/>
    <col min="9735" max="9735" width="16.42578125" style="102" customWidth="1"/>
    <col min="9736" max="9736" width="27.7109375" style="102" customWidth="1"/>
    <col min="9737" max="9737" width="11.28515625" style="102" customWidth="1"/>
    <col min="9738" max="9738" width="26.42578125" style="102" customWidth="1"/>
    <col min="9739" max="9984" width="8.85546875" style="102"/>
    <col min="9985" max="9985" width="5.7109375" style="102" customWidth="1"/>
    <col min="9986" max="9986" width="49.7109375" style="102" customWidth="1"/>
    <col min="9987" max="9987" width="30.140625" style="102" customWidth="1"/>
    <col min="9988" max="9988" width="27.85546875" style="102" customWidth="1"/>
    <col min="9989" max="9989" width="31.28515625" style="102" customWidth="1"/>
    <col min="9990" max="9990" width="16.140625" style="102" customWidth="1"/>
    <col min="9991" max="9991" width="16.42578125" style="102" customWidth="1"/>
    <col min="9992" max="9992" width="27.7109375" style="102" customWidth="1"/>
    <col min="9993" max="9993" width="11.28515625" style="102" customWidth="1"/>
    <col min="9994" max="9994" width="26.42578125" style="102" customWidth="1"/>
    <col min="9995" max="10240" width="8.85546875" style="102"/>
    <col min="10241" max="10241" width="5.7109375" style="102" customWidth="1"/>
    <col min="10242" max="10242" width="49.7109375" style="102" customWidth="1"/>
    <col min="10243" max="10243" width="30.140625" style="102" customWidth="1"/>
    <col min="10244" max="10244" width="27.85546875" style="102" customWidth="1"/>
    <col min="10245" max="10245" width="31.28515625" style="102" customWidth="1"/>
    <col min="10246" max="10246" width="16.140625" style="102" customWidth="1"/>
    <col min="10247" max="10247" width="16.42578125" style="102" customWidth="1"/>
    <col min="10248" max="10248" width="27.7109375" style="102" customWidth="1"/>
    <col min="10249" max="10249" width="11.28515625" style="102" customWidth="1"/>
    <col min="10250" max="10250" width="26.42578125" style="102" customWidth="1"/>
    <col min="10251" max="10496" width="8.85546875" style="102"/>
    <col min="10497" max="10497" width="5.7109375" style="102" customWidth="1"/>
    <col min="10498" max="10498" width="49.7109375" style="102" customWidth="1"/>
    <col min="10499" max="10499" width="30.140625" style="102" customWidth="1"/>
    <col min="10500" max="10500" width="27.85546875" style="102" customWidth="1"/>
    <col min="10501" max="10501" width="31.28515625" style="102" customWidth="1"/>
    <col min="10502" max="10502" width="16.140625" style="102" customWidth="1"/>
    <col min="10503" max="10503" width="16.42578125" style="102" customWidth="1"/>
    <col min="10504" max="10504" width="27.7109375" style="102" customWidth="1"/>
    <col min="10505" max="10505" width="11.28515625" style="102" customWidth="1"/>
    <col min="10506" max="10506" width="26.42578125" style="102" customWidth="1"/>
    <col min="10507" max="10752" width="8.85546875" style="102"/>
    <col min="10753" max="10753" width="5.7109375" style="102" customWidth="1"/>
    <col min="10754" max="10754" width="49.7109375" style="102" customWidth="1"/>
    <col min="10755" max="10755" width="30.140625" style="102" customWidth="1"/>
    <col min="10756" max="10756" width="27.85546875" style="102" customWidth="1"/>
    <col min="10757" max="10757" width="31.28515625" style="102" customWidth="1"/>
    <col min="10758" max="10758" width="16.140625" style="102" customWidth="1"/>
    <col min="10759" max="10759" width="16.42578125" style="102" customWidth="1"/>
    <col min="10760" max="10760" width="27.7109375" style="102" customWidth="1"/>
    <col min="10761" max="10761" width="11.28515625" style="102" customWidth="1"/>
    <col min="10762" max="10762" width="26.42578125" style="102" customWidth="1"/>
    <col min="10763" max="11008" width="8.85546875" style="102"/>
    <col min="11009" max="11009" width="5.7109375" style="102" customWidth="1"/>
    <col min="11010" max="11010" width="49.7109375" style="102" customWidth="1"/>
    <col min="11011" max="11011" width="30.140625" style="102" customWidth="1"/>
    <col min="11012" max="11012" width="27.85546875" style="102" customWidth="1"/>
    <col min="11013" max="11013" width="31.28515625" style="102" customWidth="1"/>
    <col min="11014" max="11014" width="16.140625" style="102" customWidth="1"/>
    <col min="11015" max="11015" width="16.42578125" style="102" customWidth="1"/>
    <col min="11016" max="11016" width="27.7109375" style="102" customWidth="1"/>
    <col min="11017" max="11017" width="11.28515625" style="102" customWidth="1"/>
    <col min="11018" max="11018" width="26.42578125" style="102" customWidth="1"/>
    <col min="11019" max="11264" width="8.85546875" style="102"/>
    <col min="11265" max="11265" width="5.7109375" style="102" customWidth="1"/>
    <col min="11266" max="11266" width="49.7109375" style="102" customWidth="1"/>
    <col min="11267" max="11267" width="30.140625" style="102" customWidth="1"/>
    <col min="11268" max="11268" width="27.85546875" style="102" customWidth="1"/>
    <col min="11269" max="11269" width="31.28515625" style="102" customWidth="1"/>
    <col min="11270" max="11270" width="16.140625" style="102" customWidth="1"/>
    <col min="11271" max="11271" width="16.42578125" style="102" customWidth="1"/>
    <col min="11272" max="11272" width="27.7109375" style="102" customWidth="1"/>
    <col min="11273" max="11273" width="11.28515625" style="102" customWidth="1"/>
    <col min="11274" max="11274" width="26.42578125" style="102" customWidth="1"/>
    <col min="11275" max="11520" width="8.85546875" style="102"/>
    <col min="11521" max="11521" width="5.7109375" style="102" customWidth="1"/>
    <col min="11522" max="11522" width="49.7109375" style="102" customWidth="1"/>
    <col min="11523" max="11523" width="30.140625" style="102" customWidth="1"/>
    <col min="11524" max="11524" width="27.85546875" style="102" customWidth="1"/>
    <col min="11525" max="11525" width="31.28515625" style="102" customWidth="1"/>
    <col min="11526" max="11526" width="16.140625" style="102" customWidth="1"/>
    <col min="11527" max="11527" width="16.42578125" style="102" customWidth="1"/>
    <col min="11528" max="11528" width="27.7109375" style="102" customWidth="1"/>
    <col min="11529" max="11529" width="11.28515625" style="102" customWidth="1"/>
    <col min="11530" max="11530" width="26.42578125" style="102" customWidth="1"/>
    <col min="11531" max="11776" width="8.85546875" style="102"/>
    <col min="11777" max="11777" width="5.7109375" style="102" customWidth="1"/>
    <col min="11778" max="11778" width="49.7109375" style="102" customWidth="1"/>
    <col min="11779" max="11779" width="30.140625" style="102" customWidth="1"/>
    <col min="11780" max="11780" width="27.85546875" style="102" customWidth="1"/>
    <col min="11781" max="11781" width="31.28515625" style="102" customWidth="1"/>
    <col min="11782" max="11782" width="16.140625" style="102" customWidth="1"/>
    <col min="11783" max="11783" width="16.42578125" style="102" customWidth="1"/>
    <col min="11784" max="11784" width="27.7109375" style="102" customWidth="1"/>
    <col min="11785" max="11785" width="11.28515625" style="102" customWidth="1"/>
    <col min="11786" max="11786" width="26.42578125" style="102" customWidth="1"/>
    <col min="11787" max="12032" width="8.85546875" style="102"/>
    <col min="12033" max="12033" width="5.7109375" style="102" customWidth="1"/>
    <col min="12034" max="12034" width="49.7109375" style="102" customWidth="1"/>
    <col min="12035" max="12035" width="30.140625" style="102" customWidth="1"/>
    <col min="12036" max="12036" width="27.85546875" style="102" customWidth="1"/>
    <col min="12037" max="12037" width="31.28515625" style="102" customWidth="1"/>
    <col min="12038" max="12038" width="16.140625" style="102" customWidth="1"/>
    <col min="12039" max="12039" width="16.42578125" style="102" customWidth="1"/>
    <col min="12040" max="12040" width="27.7109375" style="102" customWidth="1"/>
    <col min="12041" max="12041" width="11.28515625" style="102" customWidth="1"/>
    <col min="12042" max="12042" width="26.42578125" style="102" customWidth="1"/>
    <col min="12043" max="12288" width="8.85546875" style="102"/>
    <col min="12289" max="12289" width="5.7109375" style="102" customWidth="1"/>
    <col min="12290" max="12290" width="49.7109375" style="102" customWidth="1"/>
    <col min="12291" max="12291" width="30.140625" style="102" customWidth="1"/>
    <col min="12292" max="12292" width="27.85546875" style="102" customWidth="1"/>
    <col min="12293" max="12293" width="31.28515625" style="102" customWidth="1"/>
    <col min="12294" max="12294" width="16.140625" style="102" customWidth="1"/>
    <col min="12295" max="12295" width="16.42578125" style="102" customWidth="1"/>
    <col min="12296" max="12296" width="27.7109375" style="102" customWidth="1"/>
    <col min="12297" max="12297" width="11.28515625" style="102" customWidth="1"/>
    <col min="12298" max="12298" width="26.42578125" style="102" customWidth="1"/>
    <col min="12299" max="12544" width="8.85546875" style="102"/>
    <col min="12545" max="12545" width="5.7109375" style="102" customWidth="1"/>
    <col min="12546" max="12546" width="49.7109375" style="102" customWidth="1"/>
    <col min="12547" max="12547" width="30.140625" style="102" customWidth="1"/>
    <col min="12548" max="12548" width="27.85546875" style="102" customWidth="1"/>
    <col min="12549" max="12549" width="31.28515625" style="102" customWidth="1"/>
    <col min="12550" max="12550" width="16.140625" style="102" customWidth="1"/>
    <col min="12551" max="12551" width="16.42578125" style="102" customWidth="1"/>
    <col min="12552" max="12552" width="27.7109375" style="102" customWidth="1"/>
    <col min="12553" max="12553" width="11.28515625" style="102" customWidth="1"/>
    <col min="12554" max="12554" width="26.42578125" style="102" customWidth="1"/>
    <col min="12555" max="12800" width="8.85546875" style="102"/>
    <col min="12801" max="12801" width="5.7109375" style="102" customWidth="1"/>
    <col min="12802" max="12802" width="49.7109375" style="102" customWidth="1"/>
    <col min="12803" max="12803" width="30.140625" style="102" customWidth="1"/>
    <col min="12804" max="12804" width="27.85546875" style="102" customWidth="1"/>
    <col min="12805" max="12805" width="31.28515625" style="102" customWidth="1"/>
    <col min="12806" max="12806" width="16.140625" style="102" customWidth="1"/>
    <col min="12807" max="12807" width="16.42578125" style="102" customWidth="1"/>
    <col min="12808" max="12808" width="27.7109375" style="102" customWidth="1"/>
    <col min="12809" max="12809" width="11.28515625" style="102" customWidth="1"/>
    <col min="12810" max="12810" width="26.42578125" style="102" customWidth="1"/>
    <col min="12811" max="13056" width="8.85546875" style="102"/>
    <col min="13057" max="13057" width="5.7109375" style="102" customWidth="1"/>
    <col min="13058" max="13058" width="49.7109375" style="102" customWidth="1"/>
    <col min="13059" max="13059" width="30.140625" style="102" customWidth="1"/>
    <col min="13060" max="13060" width="27.85546875" style="102" customWidth="1"/>
    <col min="13061" max="13061" width="31.28515625" style="102" customWidth="1"/>
    <col min="13062" max="13062" width="16.140625" style="102" customWidth="1"/>
    <col min="13063" max="13063" width="16.42578125" style="102" customWidth="1"/>
    <col min="13064" max="13064" width="27.7109375" style="102" customWidth="1"/>
    <col min="13065" max="13065" width="11.28515625" style="102" customWidth="1"/>
    <col min="13066" max="13066" width="26.42578125" style="102" customWidth="1"/>
    <col min="13067" max="13312" width="8.85546875" style="102"/>
    <col min="13313" max="13313" width="5.7109375" style="102" customWidth="1"/>
    <col min="13314" max="13314" width="49.7109375" style="102" customWidth="1"/>
    <col min="13315" max="13315" width="30.140625" style="102" customWidth="1"/>
    <col min="13316" max="13316" width="27.85546875" style="102" customWidth="1"/>
    <col min="13317" max="13317" width="31.28515625" style="102" customWidth="1"/>
    <col min="13318" max="13318" width="16.140625" style="102" customWidth="1"/>
    <col min="13319" max="13319" width="16.42578125" style="102" customWidth="1"/>
    <col min="13320" max="13320" width="27.7109375" style="102" customWidth="1"/>
    <col min="13321" max="13321" width="11.28515625" style="102" customWidth="1"/>
    <col min="13322" max="13322" width="26.42578125" style="102" customWidth="1"/>
    <col min="13323" max="13568" width="8.85546875" style="102"/>
    <col min="13569" max="13569" width="5.7109375" style="102" customWidth="1"/>
    <col min="13570" max="13570" width="49.7109375" style="102" customWidth="1"/>
    <col min="13571" max="13571" width="30.140625" style="102" customWidth="1"/>
    <col min="13572" max="13572" width="27.85546875" style="102" customWidth="1"/>
    <col min="13573" max="13573" width="31.28515625" style="102" customWidth="1"/>
    <col min="13574" max="13574" width="16.140625" style="102" customWidth="1"/>
    <col min="13575" max="13575" width="16.42578125" style="102" customWidth="1"/>
    <col min="13576" max="13576" width="27.7109375" style="102" customWidth="1"/>
    <col min="13577" max="13577" width="11.28515625" style="102" customWidth="1"/>
    <col min="13578" max="13578" width="26.42578125" style="102" customWidth="1"/>
    <col min="13579" max="13824" width="8.85546875" style="102"/>
    <col min="13825" max="13825" width="5.7109375" style="102" customWidth="1"/>
    <col min="13826" max="13826" width="49.7109375" style="102" customWidth="1"/>
    <col min="13827" max="13827" width="30.140625" style="102" customWidth="1"/>
    <col min="13828" max="13828" width="27.85546875" style="102" customWidth="1"/>
    <col min="13829" max="13829" width="31.28515625" style="102" customWidth="1"/>
    <col min="13830" max="13830" width="16.140625" style="102" customWidth="1"/>
    <col min="13831" max="13831" width="16.42578125" style="102" customWidth="1"/>
    <col min="13832" max="13832" width="27.7109375" style="102" customWidth="1"/>
    <col min="13833" max="13833" width="11.28515625" style="102" customWidth="1"/>
    <col min="13834" max="13834" width="26.42578125" style="102" customWidth="1"/>
    <col min="13835" max="14080" width="8.85546875" style="102"/>
    <col min="14081" max="14081" width="5.7109375" style="102" customWidth="1"/>
    <col min="14082" max="14082" width="49.7109375" style="102" customWidth="1"/>
    <col min="14083" max="14083" width="30.140625" style="102" customWidth="1"/>
    <col min="14084" max="14084" width="27.85546875" style="102" customWidth="1"/>
    <col min="14085" max="14085" width="31.28515625" style="102" customWidth="1"/>
    <col min="14086" max="14086" width="16.140625" style="102" customWidth="1"/>
    <col min="14087" max="14087" width="16.42578125" style="102" customWidth="1"/>
    <col min="14088" max="14088" width="27.7109375" style="102" customWidth="1"/>
    <col min="14089" max="14089" width="11.28515625" style="102" customWidth="1"/>
    <col min="14090" max="14090" width="26.42578125" style="102" customWidth="1"/>
    <col min="14091" max="14336" width="8.85546875" style="102"/>
    <col min="14337" max="14337" width="5.7109375" style="102" customWidth="1"/>
    <col min="14338" max="14338" width="49.7109375" style="102" customWidth="1"/>
    <col min="14339" max="14339" width="30.140625" style="102" customWidth="1"/>
    <col min="14340" max="14340" width="27.85546875" style="102" customWidth="1"/>
    <col min="14341" max="14341" width="31.28515625" style="102" customWidth="1"/>
    <col min="14342" max="14342" width="16.140625" style="102" customWidth="1"/>
    <col min="14343" max="14343" width="16.42578125" style="102" customWidth="1"/>
    <col min="14344" max="14344" width="27.7109375" style="102" customWidth="1"/>
    <col min="14345" max="14345" width="11.28515625" style="102" customWidth="1"/>
    <col min="14346" max="14346" width="26.42578125" style="102" customWidth="1"/>
    <col min="14347" max="14592" width="8.85546875" style="102"/>
    <col min="14593" max="14593" width="5.7109375" style="102" customWidth="1"/>
    <col min="14594" max="14594" width="49.7109375" style="102" customWidth="1"/>
    <col min="14595" max="14595" width="30.140625" style="102" customWidth="1"/>
    <col min="14596" max="14596" width="27.85546875" style="102" customWidth="1"/>
    <col min="14597" max="14597" width="31.28515625" style="102" customWidth="1"/>
    <col min="14598" max="14598" width="16.140625" style="102" customWidth="1"/>
    <col min="14599" max="14599" width="16.42578125" style="102" customWidth="1"/>
    <col min="14600" max="14600" width="27.7109375" style="102" customWidth="1"/>
    <col min="14601" max="14601" width="11.28515625" style="102" customWidth="1"/>
    <col min="14602" max="14602" width="26.42578125" style="102" customWidth="1"/>
    <col min="14603" max="14848" width="8.85546875" style="102"/>
    <col min="14849" max="14849" width="5.7109375" style="102" customWidth="1"/>
    <col min="14850" max="14850" width="49.7109375" style="102" customWidth="1"/>
    <col min="14851" max="14851" width="30.140625" style="102" customWidth="1"/>
    <col min="14852" max="14852" width="27.85546875" style="102" customWidth="1"/>
    <col min="14853" max="14853" width="31.28515625" style="102" customWidth="1"/>
    <col min="14854" max="14854" width="16.140625" style="102" customWidth="1"/>
    <col min="14855" max="14855" width="16.42578125" style="102" customWidth="1"/>
    <col min="14856" max="14856" width="27.7109375" style="102" customWidth="1"/>
    <col min="14857" max="14857" width="11.28515625" style="102" customWidth="1"/>
    <col min="14858" max="14858" width="26.42578125" style="102" customWidth="1"/>
    <col min="14859" max="15104" width="8.85546875" style="102"/>
    <col min="15105" max="15105" width="5.7109375" style="102" customWidth="1"/>
    <col min="15106" max="15106" width="49.7109375" style="102" customWidth="1"/>
    <col min="15107" max="15107" width="30.140625" style="102" customWidth="1"/>
    <col min="15108" max="15108" width="27.85546875" style="102" customWidth="1"/>
    <col min="15109" max="15109" width="31.28515625" style="102" customWidth="1"/>
    <col min="15110" max="15110" width="16.140625" style="102" customWidth="1"/>
    <col min="15111" max="15111" width="16.42578125" style="102" customWidth="1"/>
    <col min="15112" max="15112" width="27.7109375" style="102" customWidth="1"/>
    <col min="15113" max="15113" width="11.28515625" style="102" customWidth="1"/>
    <col min="15114" max="15114" width="26.42578125" style="102" customWidth="1"/>
    <col min="15115" max="15360" width="8.85546875" style="102"/>
    <col min="15361" max="15361" width="5.7109375" style="102" customWidth="1"/>
    <col min="15362" max="15362" width="49.7109375" style="102" customWidth="1"/>
    <col min="15363" max="15363" width="30.140625" style="102" customWidth="1"/>
    <col min="15364" max="15364" width="27.85546875" style="102" customWidth="1"/>
    <col min="15365" max="15365" width="31.28515625" style="102" customWidth="1"/>
    <col min="15366" max="15366" width="16.140625" style="102" customWidth="1"/>
    <col min="15367" max="15367" width="16.42578125" style="102" customWidth="1"/>
    <col min="15368" max="15368" width="27.7109375" style="102" customWidth="1"/>
    <col min="15369" max="15369" width="11.28515625" style="102" customWidth="1"/>
    <col min="15370" max="15370" width="26.42578125" style="102" customWidth="1"/>
    <col min="15371" max="15616" width="8.85546875" style="102"/>
    <col min="15617" max="15617" width="5.7109375" style="102" customWidth="1"/>
    <col min="15618" max="15618" width="49.7109375" style="102" customWidth="1"/>
    <col min="15619" max="15619" width="30.140625" style="102" customWidth="1"/>
    <col min="15620" max="15620" width="27.85546875" style="102" customWidth="1"/>
    <col min="15621" max="15621" width="31.28515625" style="102" customWidth="1"/>
    <col min="15622" max="15622" width="16.140625" style="102" customWidth="1"/>
    <col min="15623" max="15623" width="16.42578125" style="102" customWidth="1"/>
    <col min="15624" max="15624" width="27.7109375" style="102" customWidth="1"/>
    <col min="15625" max="15625" width="11.28515625" style="102" customWidth="1"/>
    <col min="15626" max="15626" width="26.42578125" style="102" customWidth="1"/>
    <col min="15627" max="15872" width="8.85546875" style="102"/>
    <col min="15873" max="15873" width="5.7109375" style="102" customWidth="1"/>
    <col min="15874" max="15874" width="49.7109375" style="102" customWidth="1"/>
    <col min="15875" max="15875" width="30.140625" style="102" customWidth="1"/>
    <col min="15876" max="15876" width="27.85546875" style="102" customWidth="1"/>
    <col min="15877" max="15877" width="31.28515625" style="102" customWidth="1"/>
    <col min="15878" max="15878" width="16.140625" style="102" customWidth="1"/>
    <col min="15879" max="15879" width="16.42578125" style="102" customWidth="1"/>
    <col min="15880" max="15880" width="27.7109375" style="102" customWidth="1"/>
    <col min="15881" max="15881" width="11.28515625" style="102" customWidth="1"/>
    <col min="15882" max="15882" width="26.42578125" style="102" customWidth="1"/>
    <col min="15883" max="16128" width="8.85546875" style="102"/>
    <col min="16129" max="16129" width="5.7109375" style="102" customWidth="1"/>
    <col min="16130" max="16130" width="49.7109375" style="102" customWidth="1"/>
    <col min="16131" max="16131" width="30.140625" style="102" customWidth="1"/>
    <col min="16132" max="16132" width="27.85546875" style="102" customWidth="1"/>
    <col min="16133" max="16133" width="31.28515625" style="102" customWidth="1"/>
    <col min="16134" max="16134" width="16.140625" style="102" customWidth="1"/>
    <col min="16135" max="16135" width="16.42578125" style="102" customWidth="1"/>
    <col min="16136" max="16136" width="27.7109375" style="102" customWidth="1"/>
    <col min="16137" max="16137" width="11.28515625" style="102" customWidth="1"/>
    <col min="16138" max="16138" width="26.42578125" style="102" customWidth="1"/>
    <col min="16139" max="16384" width="8.85546875" style="102"/>
  </cols>
  <sheetData>
    <row r="1" spans="1:11" x14ac:dyDescent="0.3">
      <c r="E1" s="106"/>
      <c r="F1" s="372" t="s">
        <v>516</v>
      </c>
    </row>
    <row r="2" spans="1:11" ht="55.9" customHeight="1" x14ac:dyDescent="0.3">
      <c r="A2" s="1191" t="s">
        <v>622</v>
      </c>
      <c r="B2" s="1191"/>
      <c r="C2" s="1191"/>
      <c r="D2" s="1191"/>
      <c r="E2" s="1191"/>
      <c r="F2" s="1191"/>
    </row>
    <row r="3" spans="1:11" s="402" customFormat="1" ht="27" customHeight="1" x14ac:dyDescent="0.3">
      <c r="A3" s="410" t="s">
        <v>693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</row>
    <row r="4" spans="1:11" s="401" customFormat="1" ht="19.5" customHeight="1" x14ac:dyDescent="0.3">
      <c r="A4" s="411" t="s">
        <v>398</v>
      </c>
      <c r="B4" s="210"/>
      <c r="C4" s="210"/>
      <c r="D4" s="210"/>
      <c r="E4" s="210"/>
      <c r="F4" s="210"/>
      <c r="G4" s="210"/>
      <c r="H4" s="210"/>
      <c r="I4" s="210"/>
      <c r="J4" s="101"/>
      <c r="K4" s="101"/>
    </row>
    <row r="5" spans="1:11" ht="39" customHeight="1" x14ac:dyDescent="0.3">
      <c r="A5" s="1190" t="s">
        <v>683</v>
      </c>
      <c r="B5" s="1190"/>
      <c r="C5" s="1190"/>
      <c r="D5" s="1190"/>
      <c r="E5" s="412"/>
      <c r="F5" s="412"/>
      <c r="G5" s="412"/>
      <c r="H5" s="412"/>
      <c r="I5" s="412"/>
      <c r="J5" s="138"/>
      <c r="K5" s="138"/>
    </row>
    <row r="6" spans="1:11" ht="17.25" customHeight="1" x14ac:dyDescent="0.3">
      <c r="A6" s="412" t="s">
        <v>350</v>
      </c>
      <c r="B6" s="412"/>
      <c r="C6" s="412"/>
      <c r="D6" s="412"/>
      <c r="E6" s="412"/>
      <c r="F6" s="412"/>
      <c r="G6" s="412"/>
      <c r="H6" s="412"/>
      <c r="I6" s="412"/>
      <c r="J6" s="138"/>
      <c r="K6" s="138"/>
    </row>
    <row r="7" spans="1:11" x14ac:dyDescent="0.3">
      <c r="A7" s="107"/>
    </row>
    <row r="8" spans="1:11" ht="69" customHeight="1" x14ac:dyDescent="0.3">
      <c r="A8" s="108" t="s">
        <v>351</v>
      </c>
      <c r="B8" s="108" t="s">
        <v>366</v>
      </c>
      <c r="C8" s="109" t="s">
        <v>407</v>
      </c>
      <c r="D8" s="109" t="s">
        <v>408</v>
      </c>
      <c r="E8" s="109" t="s">
        <v>409</v>
      </c>
      <c r="F8" s="110" t="s">
        <v>369</v>
      </c>
    </row>
    <row r="9" spans="1:11" s="100" customFormat="1" ht="39" customHeight="1" x14ac:dyDescent="0.3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421" t="s">
        <v>402</v>
      </c>
      <c r="G9" s="140" t="s">
        <v>371</v>
      </c>
      <c r="H9" s="140" t="s">
        <v>372</v>
      </c>
      <c r="I9" s="105"/>
      <c r="J9" s="102"/>
      <c r="K9" s="102"/>
    </row>
    <row r="10" spans="1:11" ht="20.25" customHeight="1" x14ac:dyDescent="0.3">
      <c r="A10" s="161">
        <v>1</v>
      </c>
      <c r="B10" s="116" t="s">
        <v>410</v>
      </c>
      <c r="C10" s="658"/>
      <c r="D10" s="658"/>
      <c r="E10" s="118"/>
      <c r="F10" s="147"/>
      <c r="G10" s="144"/>
      <c r="H10" s="162">
        <f>F10-G10</f>
        <v>0</v>
      </c>
    </row>
    <row r="11" spans="1:11" s="153" customFormat="1" x14ac:dyDescent="0.3">
      <c r="A11" s="154"/>
      <c r="B11" s="643" t="s">
        <v>364</v>
      </c>
      <c r="C11" s="682">
        <v>1</v>
      </c>
      <c r="D11" s="682">
        <v>2275.33</v>
      </c>
      <c r="E11" s="653" t="s">
        <v>374</v>
      </c>
      <c r="F11" s="150">
        <f>SUM(F10:F10)</f>
        <v>0</v>
      </c>
      <c r="G11" s="151">
        <f>SUM(G10:G10)</f>
        <v>0</v>
      </c>
      <c r="H11" s="151">
        <f>SUM(H10:H10)</f>
        <v>0</v>
      </c>
      <c r="I11" s="164"/>
    </row>
    <row r="12" spans="1:11" x14ac:dyDescent="0.3">
      <c r="B12" s="159"/>
      <c r="G12" s="160"/>
      <c r="H12" s="160"/>
    </row>
    <row r="13" spans="1:11" s="84" customFormat="1" ht="23.25" customHeight="1" x14ac:dyDescent="0.25">
      <c r="A13" s="97" t="s">
        <v>541</v>
      </c>
      <c r="B13" s="225"/>
      <c r="C13" s="378"/>
      <c r="E13" s="604" t="s">
        <v>694</v>
      </c>
      <c r="F13" s="379"/>
      <c r="I13" s="415"/>
    </row>
    <row r="14" spans="1:11" s="389" customFormat="1" ht="12.75" x14ac:dyDescent="0.25">
      <c r="C14" s="391" t="s">
        <v>171</v>
      </c>
      <c r="E14" s="391" t="s">
        <v>172</v>
      </c>
      <c r="F14" s="393"/>
      <c r="I14" s="393"/>
    </row>
    <row r="15" spans="1:11" s="82" customFormat="1" ht="15.75" x14ac:dyDescent="0.25">
      <c r="F15" s="392"/>
      <c r="I15" s="392"/>
    </row>
    <row r="16" spans="1:11" s="84" customFormat="1" ht="23.25" customHeight="1" x14ac:dyDescent="0.25">
      <c r="A16" s="97" t="s">
        <v>173</v>
      </c>
      <c r="C16" s="378"/>
      <c r="E16" s="714" t="s">
        <v>742</v>
      </c>
      <c r="F16" s="379"/>
      <c r="I16" s="415"/>
    </row>
    <row r="17" spans="3:9" s="389" customFormat="1" ht="12.75" x14ac:dyDescent="0.25">
      <c r="C17" s="391" t="s">
        <v>171</v>
      </c>
      <c r="E17" s="391" t="s">
        <v>172</v>
      </c>
      <c r="F17" s="393"/>
      <c r="I17" s="393"/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2:F2"/>
    <mergeCell ref="A5:D5"/>
  </mergeCells>
  <pageMargins left="0.31496062992125984" right="0.31496062992125984" top="0.35433070866141736" bottom="0.35433070866141736" header="0.31496062992125984" footer="0.31496062992125984"/>
  <pageSetup paperSize="9" scale="50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O82"/>
  <sheetViews>
    <sheetView view="pageBreakPreview" zoomScale="80" zoomScaleSheetLayoutView="80" workbookViewId="0">
      <selection activeCell="N27" sqref="N27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68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67"/>
      <c r="B1" s="167"/>
      <c r="C1" s="167"/>
      <c r="D1" s="167"/>
      <c r="E1" s="167"/>
      <c r="F1" s="372" t="s">
        <v>518</v>
      </c>
      <c r="G1" s="103"/>
      <c r="H1" s="167"/>
    </row>
    <row r="2" spans="1:15" ht="18.75" x14ac:dyDescent="0.3">
      <c r="A2" s="167"/>
      <c r="B2" s="167"/>
      <c r="C2" s="167"/>
      <c r="D2" s="167"/>
      <c r="E2" s="167"/>
      <c r="F2" s="169"/>
      <c r="G2" s="169"/>
      <c r="H2" s="167"/>
    </row>
    <row r="3" spans="1:15" ht="18.75" x14ac:dyDescent="0.3">
      <c r="A3" s="1197" t="s">
        <v>629</v>
      </c>
      <c r="B3" s="1258"/>
      <c r="C3" s="1258"/>
      <c r="D3" s="1258"/>
      <c r="E3" s="1258"/>
      <c r="F3" s="1258"/>
      <c r="G3" s="170"/>
      <c r="H3" s="167"/>
    </row>
    <row r="4" spans="1:15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5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5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5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5" ht="18.75" x14ac:dyDescent="0.3">
      <c r="A8" s="107"/>
      <c r="B8" s="167"/>
      <c r="C8" s="167"/>
      <c r="D8" s="167"/>
      <c r="E8" s="167"/>
      <c r="F8" s="167"/>
      <c r="G8" s="167"/>
      <c r="H8" s="167"/>
    </row>
    <row r="9" spans="1:15" s="173" customFormat="1" ht="56.25" x14ac:dyDescent="0.3">
      <c r="A9" s="109" t="s">
        <v>351</v>
      </c>
      <c r="B9" s="109" t="s">
        <v>366</v>
      </c>
      <c r="C9" s="109" t="s">
        <v>414</v>
      </c>
      <c r="D9" s="171" t="s">
        <v>415</v>
      </c>
      <c r="E9" s="109" t="s">
        <v>416</v>
      </c>
      <c r="F9" s="109" t="s">
        <v>417</v>
      </c>
      <c r="G9" s="172"/>
      <c r="H9" s="102"/>
      <c r="O9" s="174"/>
    </row>
    <row r="10" spans="1:15" s="173" customFormat="1" ht="18.75" x14ac:dyDescent="0.3">
      <c r="A10" s="175">
        <v>1</v>
      </c>
      <c r="B10" s="175">
        <v>2</v>
      </c>
      <c r="C10" s="657">
        <v>3</v>
      </c>
      <c r="D10" s="657">
        <v>4</v>
      </c>
      <c r="E10" s="175">
        <v>5</v>
      </c>
      <c r="F10" s="175" t="s">
        <v>418</v>
      </c>
      <c r="G10" s="445" t="s">
        <v>429</v>
      </c>
      <c r="H10" s="445" t="s">
        <v>371</v>
      </c>
      <c r="I10" s="445" t="s">
        <v>372</v>
      </c>
      <c r="O10" s="174"/>
    </row>
    <row r="11" spans="1:15" s="173" customFormat="1" ht="54" customHeight="1" x14ac:dyDescent="0.3">
      <c r="A11" s="457">
        <v>1</v>
      </c>
      <c r="B11" s="642" t="s">
        <v>419</v>
      </c>
      <c r="C11" s="458">
        <v>1</v>
      </c>
      <c r="D11" s="458">
        <v>2275.33</v>
      </c>
      <c r="E11" s="652">
        <f>F11/D11</f>
        <v>7.9109403910641536</v>
      </c>
      <c r="F11" s="459">
        <v>18000</v>
      </c>
      <c r="G11" s="459"/>
      <c r="H11" s="444"/>
      <c r="I11" s="462">
        <f>F11-H11</f>
        <v>18000</v>
      </c>
      <c r="O11" s="174"/>
    </row>
    <row r="12" spans="1:15" s="173" customFormat="1" ht="54" customHeight="1" x14ac:dyDescent="0.3">
      <c r="A12" s="457">
        <v>2</v>
      </c>
      <c r="B12" s="201" t="s">
        <v>420</v>
      </c>
      <c r="C12" s="676"/>
      <c r="D12" s="676"/>
      <c r="E12" s="458"/>
      <c r="F12" s="459"/>
      <c r="G12" s="459"/>
      <c r="H12" s="444"/>
      <c r="I12" s="462">
        <f>F12-H12</f>
        <v>0</v>
      </c>
      <c r="K12" s="176"/>
      <c r="N12" s="177"/>
      <c r="O12" s="174"/>
    </row>
    <row r="13" spans="1:15" s="173" customFormat="1" ht="39.75" customHeight="1" x14ac:dyDescent="0.3">
      <c r="A13" s="457">
        <v>3</v>
      </c>
      <c r="B13" s="201" t="s">
        <v>421</v>
      </c>
      <c r="C13" s="458">
        <v>1</v>
      </c>
      <c r="D13" s="458">
        <v>12</v>
      </c>
      <c r="E13" s="458">
        <f t="shared" ref="E13" si="0">F13/D13</f>
        <v>2083.3333333333335</v>
      </c>
      <c r="F13" s="459">
        <v>25000</v>
      </c>
      <c r="G13" s="459"/>
      <c r="H13" s="444"/>
      <c r="I13" s="462">
        <f>F13-H13</f>
        <v>25000</v>
      </c>
      <c r="O13" s="174"/>
    </row>
    <row r="14" spans="1:15" s="173" customFormat="1" ht="18.75" x14ac:dyDescent="0.3">
      <c r="A14" s="447"/>
      <c r="B14" s="448" t="s">
        <v>364</v>
      </c>
      <c r="C14" s="460" t="s">
        <v>374</v>
      </c>
      <c r="D14" s="460" t="s">
        <v>374</v>
      </c>
      <c r="E14" s="460" t="s">
        <v>374</v>
      </c>
      <c r="F14" s="461">
        <f>SUM(F11:F13)</f>
        <v>43000</v>
      </c>
      <c r="G14" s="463" t="s">
        <v>438</v>
      </c>
      <c r="H14" s="461">
        <f t="shared" ref="H14:I14" si="1">SUM(H11:H13)</f>
        <v>0</v>
      </c>
      <c r="I14" s="461">
        <f t="shared" si="1"/>
        <v>43000</v>
      </c>
      <c r="O14" s="174"/>
    </row>
    <row r="15" spans="1:15" s="173" customFormat="1" ht="18.75" x14ac:dyDescent="0.3">
      <c r="A15" s="102"/>
      <c r="B15" s="102"/>
      <c r="C15" s="102"/>
      <c r="D15" s="102"/>
      <c r="E15" s="102"/>
      <c r="F15" s="102"/>
      <c r="G15" s="464"/>
      <c r="H15" s="543"/>
      <c r="I15" s="543"/>
      <c r="O15" s="174"/>
    </row>
    <row r="16" spans="1:15" s="84" customFormat="1" ht="23.25" customHeight="1" x14ac:dyDescent="0.25">
      <c r="A16" s="723"/>
      <c r="B16" s="1001" t="s">
        <v>541</v>
      </c>
      <c r="C16" s="720"/>
      <c r="D16" s="718"/>
      <c r="E16" s="720"/>
      <c r="F16" s="1000" t="s">
        <v>694</v>
      </c>
      <c r="I16" s="415"/>
    </row>
    <row r="17" spans="1:15" s="389" customFormat="1" ht="12.75" x14ac:dyDescent="0.25">
      <c r="A17" s="721"/>
      <c r="D17" s="391" t="s">
        <v>171</v>
      </c>
      <c r="F17" s="391" t="s">
        <v>172</v>
      </c>
      <c r="I17" s="393"/>
    </row>
    <row r="18" spans="1:15" s="82" customFormat="1" ht="18.75" x14ac:dyDescent="0.25">
      <c r="A18" s="392"/>
      <c r="G18" s="610"/>
      <c r="H18" s="610"/>
      <c r="I18" s="392"/>
    </row>
    <row r="19" spans="1:15" s="84" customFormat="1" ht="23.25" customHeight="1" x14ac:dyDescent="0.25">
      <c r="A19" s="723"/>
      <c r="B19" s="719" t="s">
        <v>173</v>
      </c>
      <c r="C19" s="720"/>
      <c r="D19" s="718"/>
      <c r="E19" s="720"/>
      <c r="F19" s="1002" t="s">
        <v>810</v>
      </c>
      <c r="I19" s="415"/>
    </row>
    <row r="20" spans="1:15" s="389" customFormat="1" ht="12.75" x14ac:dyDescent="0.25">
      <c r="A20" s="721"/>
      <c r="D20" s="391" t="s">
        <v>171</v>
      </c>
      <c r="F20" s="391" t="s">
        <v>172</v>
      </c>
      <c r="I20" s="393"/>
    </row>
    <row r="21" spans="1:15" s="173" customFormat="1" ht="18.75" x14ac:dyDescent="0.3">
      <c r="B21" s="178"/>
      <c r="C21" s="178"/>
      <c r="D21" s="178"/>
      <c r="E21" s="179"/>
      <c r="F21" s="179"/>
      <c r="G21" s="179"/>
      <c r="O21" s="174"/>
    </row>
    <row r="22" spans="1:15" ht="18.75" x14ac:dyDescent="0.3">
      <c r="B22" s="178"/>
      <c r="C22" s="178"/>
      <c r="D22" s="178"/>
      <c r="E22" s="178"/>
      <c r="F22" s="178"/>
      <c r="G22" s="178"/>
    </row>
    <row r="23" spans="1:15" ht="18.75" x14ac:dyDescent="0.3">
      <c r="B23" s="178"/>
      <c r="C23" s="178"/>
      <c r="D23" s="178"/>
      <c r="E23" s="178"/>
      <c r="F23" s="178"/>
      <c r="G23" s="178"/>
    </row>
    <row r="24" spans="1:15" ht="18.75" x14ac:dyDescent="0.3">
      <c r="B24" s="102"/>
      <c r="C24" s="102"/>
      <c r="D24" s="102"/>
      <c r="E24" s="102"/>
      <c r="F24" s="102"/>
      <c r="G24" s="102"/>
    </row>
    <row r="30" spans="1:15" x14ac:dyDescent="0.25">
      <c r="F30" s="180"/>
    </row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80" hidden="1" x14ac:dyDescent="0.25"/>
    <row r="81" hidden="1" x14ac:dyDescent="0.25"/>
    <row r="82" hidden="1" x14ac:dyDescent="0.25"/>
  </sheetData>
  <mergeCells count="2">
    <mergeCell ref="A3:F3"/>
    <mergeCell ref="A6:D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O82"/>
  <sheetViews>
    <sheetView view="pageBreakPreview" zoomScale="80" zoomScaleNormal="50" zoomScaleSheetLayoutView="80" workbookViewId="0">
      <selection activeCell="G19" sqref="G19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68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67"/>
      <c r="B1" s="167"/>
      <c r="C1" s="167"/>
      <c r="D1" s="167"/>
      <c r="E1" s="167"/>
      <c r="F1" s="372" t="s">
        <v>518</v>
      </c>
      <c r="G1" s="103"/>
      <c r="H1" s="167"/>
    </row>
    <row r="2" spans="1:15" ht="18.75" x14ac:dyDescent="0.3">
      <c r="A2" s="167"/>
      <c r="B2" s="167"/>
      <c r="C2" s="167"/>
      <c r="D2" s="167"/>
      <c r="E2" s="167"/>
      <c r="F2" s="169"/>
      <c r="G2" s="169"/>
      <c r="H2" s="167"/>
    </row>
    <row r="3" spans="1:15" ht="18.75" x14ac:dyDescent="0.3">
      <c r="A3" s="1197" t="s">
        <v>630</v>
      </c>
      <c r="B3" s="1258"/>
      <c r="C3" s="1258"/>
      <c r="D3" s="1258"/>
      <c r="E3" s="1258"/>
      <c r="F3" s="1258"/>
      <c r="G3" s="170"/>
      <c r="H3" s="167"/>
    </row>
    <row r="4" spans="1:15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5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5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5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5" ht="18.75" x14ac:dyDescent="0.3">
      <c r="A8" s="107"/>
      <c r="B8" s="167"/>
      <c r="C8" s="167"/>
      <c r="D8" s="167"/>
      <c r="E8" s="167"/>
      <c r="F8" s="167"/>
      <c r="G8" s="167"/>
      <c r="H8" s="167"/>
    </row>
    <row r="9" spans="1:15" s="173" customFormat="1" ht="56.25" x14ac:dyDescent="0.3">
      <c r="A9" s="109" t="s">
        <v>351</v>
      </c>
      <c r="B9" s="109" t="s">
        <v>366</v>
      </c>
      <c r="C9" s="109" t="s">
        <v>414</v>
      </c>
      <c r="D9" s="171" t="s">
        <v>415</v>
      </c>
      <c r="E9" s="109" t="s">
        <v>416</v>
      </c>
      <c r="F9" s="109" t="s">
        <v>417</v>
      </c>
      <c r="G9" s="172"/>
      <c r="H9" s="102"/>
      <c r="O9" s="174"/>
    </row>
    <row r="10" spans="1:15" s="173" customFormat="1" ht="18.75" x14ac:dyDescent="0.3">
      <c r="A10" s="175">
        <v>1</v>
      </c>
      <c r="B10" s="175">
        <v>2</v>
      </c>
      <c r="C10" s="657">
        <v>3</v>
      </c>
      <c r="D10" s="657">
        <v>4</v>
      </c>
      <c r="E10" s="175">
        <v>5</v>
      </c>
      <c r="F10" s="175" t="s">
        <v>418</v>
      </c>
      <c r="G10" s="445" t="s">
        <v>429</v>
      </c>
      <c r="H10" s="445" t="s">
        <v>371</v>
      </c>
      <c r="I10" s="445" t="s">
        <v>372</v>
      </c>
      <c r="O10" s="174"/>
    </row>
    <row r="11" spans="1:15" s="173" customFormat="1" ht="54" customHeight="1" x14ac:dyDescent="0.3">
      <c r="A11" s="457">
        <v>1</v>
      </c>
      <c r="B11" s="642" t="s">
        <v>419</v>
      </c>
      <c r="C11" s="458">
        <v>1</v>
      </c>
      <c r="D11" s="458">
        <v>2275.33</v>
      </c>
      <c r="E11" s="652">
        <f>F11/D11</f>
        <v>7.9109403910641536</v>
      </c>
      <c r="F11" s="459">
        <v>18000</v>
      </c>
      <c r="G11" s="459"/>
      <c r="H11" s="444"/>
      <c r="I11" s="462">
        <f>F11-H11</f>
        <v>18000</v>
      </c>
      <c r="O11" s="174"/>
    </row>
    <row r="12" spans="1:15" s="173" customFormat="1" ht="54" customHeight="1" x14ac:dyDescent="0.3">
      <c r="A12" s="457">
        <v>2</v>
      </c>
      <c r="B12" s="201" t="s">
        <v>420</v>
      </c>
      <c r="C12" s="676"/>
      <c r="D12" s="676"/>
      <c r="E12" s="458"/>
      <c r="F12" s="459"/>
      <c r="G12" s="459"/>
      <c r="H12" s="444"/>
      <c r="I12" s="462">
        <f>F12-H12</f>
        <v>0</v>
      </c>
      <c r="K12" s="176"/>
      <c r="N12" s="177"/>
      <c r="O12" s="174"/>
    </row>
    <row r="13" spans="1:15" s="173" customFormat="1" ht="39.75" customHeight="1" x14ac:dyDescent="0.3">
      <c r="A13" s="457">
        <v>3</v>
      </c>
      <c r="B13" s="695"/>
      <c r="C13" s="458">
        <v>1</v>
      </c>
      <c r="D13" s="458">
        <v>12</v>
      </c>
      <c r="E13" s="458">
        <f t="shared" ref="E13" si="0">F13/D13</f>
        <v>2083.3333333333335</v>
      </c>
      <c r="F13" s="459">
        <v>25000</v>
      </c>
      <c r="G13" s="459"/>
      <c r="H13" s="444"/>
      <c r="I13" s="462">
        <f>F13-H13</f>
        <v>25000</v>
      </c>
      <c r="O13" s="174"/>
    </row>
    <row r="14" spans="1:15" s="173" customFormat="1" ht="18.75" x14ac:dyDescent="0.3">
      <c r="A14" s="447"/>
      <c r="B14" s="448" t="s">
        <v>364</v>
      </c>
      <c r="C14" s="460" t="s">
        <v>374</v>
      </c>
      <c r="D14" s="460" t="s">
        <v>374</v>
      </c>
      <c r="E14" s="460" t="s">
        <v>374</v>
      </c>
      <c r="F14" s="461">
        <f>SUM(F11:F13)</f>
        <v>43000</v>
      </c>
      <c r="G14" s="463" t="s">
        <v>438</v>
      </c>
      <c r="H14" s="461">
        <f t="shared" ref="H14:I14" si="1">SUM(H11:H13)</f>
        <v>0</v>
      </c>
      <c r="I14" s="461">
        <f t="shared" si="1"/>
        <v>43000</v>
      </c>
      <c r="O14" s="174"/>
    </row>
    <row r="15" spans="1:15" s="173" customFormat="1" ht="18.75" x14ac:dyDescent="0.3">
      <c r="A15" s="102"/>
      <c r="B15" s="102"/>
      <c r="C15" s="102"/>
      <c r="D15" s="102"/>
      <c r="E15" s="102"/>
      <c r="F15" s="102"/>
      <c r="G15" s="464"/>
      <c r="H15" s="543"/>
      <c r="I15" s="543"/>
      <c r="O15" s="174"/>
    </row>
    <row r="16" spans="1:15" s="84" customFormat="1" ht="23.25" customHeight="1" x14ac:dyDescent="0.25">
      <c r="A16" s="723"/>
      <c r="B16" s="719" t="s">
        <v>541</v>
      </c>
      <c r="C16" s="720"/>
      <c r="D16" s="718"/>
      <c r="E16" s="720"/>
      <c r="F16" s="718" t="s">
        <v>694</v>
      </c>
      <c r="I16" s="415"/>
    </row>
    <row r="17" spans="1:15" s="389" customFormat="1" ht="12.75" x14ac:dyDescent="0.25">
      <c r="A17" s="721"/>
      <c r="D17" s="391" t="s">
        <v>171</v>
      </c>
      <c r="F17" s="391" t="s">
        <v>172</v>
      </c>
      <c r="I17" s="393"/>
    </row>
    <row r="18" spans="1:15" s="82" customFormat="1" ht="18.75" x14ac:dyDescent="0.25">
      <c r="A18" s="392"/>
      <c r="G18" s="610"/>
      <c r="H18" s="610"/>
      <c r="I18" s="392"/>
    </row>
    <row r="19" spans="1:15" s="84" customFormat="1" ht="23.25" customHeight="1" x14ac:dyDescent="0.25">
      <c r="A19" s="723"/>
      <c r="B19" s="719" t="s">
        <v>173</v>
      </c>
      <c r="C19" s="720"/>
      <c r="D19" s="718"/>
      <c r="E19" s="720"/>
      <c r="F19" s="718" t="s">
        <v>742</v>
      </c>
      <c r="I19" s="415"/>
    </row>
    <row r="20" spans="1:15" s="389" customFormat="1" ht="12.75" x14ac:dyDescent="0.25">
      <c r="A20" s="721"/>
      <c r="D20" s="391" t="s">
        <v>171</v>
      </c>
      <c r="F20" s="391" t="s">
        <v>172</v>
      </c>
      <c r="I20" s="393"/>
    </row>
    <row r="21" spans="1:15" s="173" customFormat="1" ht="18.75" x14ac:dyDescent="0.3">
      <c r="B21" s="178"/>
      <c r="C21" s="178"/>
      <c r="D21" s="178"/>
      <c r="E21" s="179"/>
      <c r="F21" s="179"/>
      <c r="G21" s="179"/>
      <c r="O21" s="174"/>
    </row>
    <row r="22" spans="1:15" ht="18.75" x14ac:dyDescent="0.3">
      <c r="B22" s="178"/>
      <c r="C22" s="178"/>
      <c r="D22" s="178"/>
      <c r="E22" s="178"/>
      <c r="F22" s="178"/>
      <c r="G22" s="178"/>
    </row>
    <row r="23" spans="1:15" ht="18.75" x14ac:dyDescent="0.3">
      <c r="B23" s="178"/>
      <c r="C23" s="178"/>
      <c r="D23" s="178"/>
      <c r="E23" s="178"/>
      <c r="F23" s="178"/>
      <c r="G23" s="178"/>
    </row>
    <row r="24" spans="1:15" ht="18.75" x14ac:dyDescent="0.3">
      <c r="B24" s="102"/>
      <c r="C24" s="102"/>
      <c r="D24" s="102"/>
      <c r="E24" s="102"/>
      <c r="F24" s="102"/>
      <c r="G24" s="102"/>
    </row>
    <row r="30" spans="1:15" x14ac:dyDescent="0.25">
      <c r="F30" s="180"/>
    </row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80" hidden="1" x14ac:dyDescent="0.25"/>
    <row r="81" hidden="1" x14ac:dyDescent="0.25"/>
    <row r="82" hidden="1" x14ac:dyDescent="0.25"/>
  </sheetData>
  <mergeCells count="2">
    <mergeCell ref="A3:F3"/>
    <mergeCell ref="A6:D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O82"/>
  <sheetViews>
    <sheetView view="pageBreakPreview" zoomScale="80" zoomScaleNormal="50" zoomScaleSheetLayoutView="80" workbookViewId="0">
      <selection activeCell="G19" sqref="G19"/>
    </sheetView>
  </sheetViews>
  <sheetFormatPr defaultRowHeight="15" x14ac:dyDescent="0.2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68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 x14ac:dyDescent="0.3">
      <c r="A1" s="167"/>
      <c r="B1" s="167"/>
      <c r="C1" s="167"/>
      <c r="D1" s="167"/>
      <c r="E1" s="167"/>
      <c r="F1" s="372" t="s">
        <v>518</v>
      </c>
      <c r="G1" s="103"/>
      <c r="H1" s="167"/>
    </row>
    <row r="2" spans="1:15" ht="18.75" x14ac:dyDescent="0.3">
      <c r="A2" s="167"/>
      <c r="B2" s="167"/>
      <c r="C2" s="167"/>
      <c r="D2" s="167"/>
      <c r="E2" s="167"/>
      <c r="F2" s="169"/>
      <c r="G2" s="169"/>
      <c r="H2" s="167"/>
    </row>
    <row r="3" spans="1:15" ht="18.75" x14ac:dyDescent="0.3">
      <c r="A3" s="1197" t="s">
        <v>631</v>
      </c>
      <c r="B3" s="1258"/>
      <c r="C3" s="1258"/>
      <c r="D3" s="1258"/>
      <c r="E3" s="1258"/>
      <c r="F3" s="1258"/>
      <c r="G3" s="170"/>
      <c r="H3" s="167"/>
    </row>
    <row r="4" spans="1:15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5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5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5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5" ht="18.75" x14ac:dyDescent="0.3">
      <c r="A8" s="107"/>
      <c r="B8" s="167"/>
      <c r="C8" s="167"/>
      <c r="D8" s="167"/>
      <c r="E8" s="167"/>
      <c r="F8" s="167"/>
      <c r="G8" s="167"/>
      <c r="H8" s="167"/>
    </row>
    <row r="9" spans="1:15" s="173" customFormat="1" ht="56.25" x14ac:dyDescent="0.3">
      <c r="A9" s="109" t="s">
        <v>351</v>
      </c>
      <c r="B9" s="109" t="s">
        <v>366</v>
      </c>
      <c r="C9" s="109" t="s">
        <v>414</v>
      </c>
      <c r="D9" s="171" t="s">
        <v>415</v>
      </c>
      <c r="E9" s="109" t="s">
        <v>416</v>
      </c>
      <c r="F9" s="109" t="s">
        <v>417</v>
      </c>
      <c r="G9" s="172"/>
      <c r="H9" s="102"/>
      <c r="O9" s="174"/>
    </row>
    <row r="10" spans="1:15" s="173" customFormat="1" ht="18.75" x14ac:dyDescent="0.3">
      <c r="A10" s="175">
        <v>1</v>
      </c>
      <c r="B10" s="175">
        <v>2</v>
      </c>
      <c r="C10" s="657">
        <v>3</v>
      </c>
      <c r="D10" s="657">
        <v>4</v>
      </c>
      <c r="E10" s="175">
        <v>5</v>
      </c>
      <c r="F10" s="175" t="s">
        <v>418</v>
      </c>
      <c r="G10" s="445" t="s">
        <v>429</v>
      </c>
      <c r="H10" s="445" t="s">
        <v>371</v>
      </c>
      <c r="I10" s="445" t="s">
        <v>372</v>
      </c>
      <c r="O10" s="174"/>
    </row>
    <row r="11" spans="1:15" s="173" customFormat="1" ht="54" customHeight="1" x14ac:dyDescent="0.3">
      <c r="A11" s="457">
        <v>1</v>
      </c>
      <c r="B11" s="642" t="s">
        <v>419</v>
      </c>
      <c r="C11" s="458">
        <v>1</v>
      </c>
      <c r="D11" s="458">
        <v>2275.33</v>
      </c>
      <c r="E11" s="652">
        <f>F11/D11</f>
        <v>7.9109403910641536</v>
      </c>
      <c r="F11" s="459">
        <v>18000</v>
      </c>
      <c r="G11" s="459"/>
      <c r="H11" s="444"/>
      <c r="I11" s="462">
        <f>F11-H11</f>
        <v>18000</v>
      </c>
      <c r="O11" s="174"/>
    </row>
    <row r="12" spans="1:15" s="173" customFormat="1" ht="54" customHeight="1" x14ac:dyDescent="0.3">
      <c r="A12" s="457">
        <v>2</v>
      </c>
      <c r="B12" s="201" t="s">
        <v>420</v>
      </c>
      <c r="C12" s="676"/>
      <c r="D12" s="676"/>
      <c r="E12" s="458"/>
      <c r="F12" s="459"/>
      <c r="G12" s="459"/>
      <c r="H12" s="444"/>
      <c r="I12" s="462">
        <f>F12-H12</f>
        <v>0</v>
      </c>
      <c r="K12" s="176"/>
      <c r="N12" s="177"/>
      <c r="O12" s="174"/>
    </row>
    <row r="13" spans="1:15" s="173" customFormat="1" ht="39.75" customHeight="1" x14ac:dyDescent="0.3">
      <c r="A13" s="457">
        <v>3</v>
      </c>
      <c r="B13" s="694"/>
      <c r="C13" s="458">
        <v>1</v>
      </c>
      <c r="D13" s="458">
        <v>12</v>
      </c>
      <c r="E13" s="458">
        <f t="shared" ref="E13" si="0">F13/D13</f>
        <v>2083.3333333333335</v>
      </c>
      <c r="F13" s="459">
        <v>25000</v>
      </c>
      <c r="G13" s="459"/>
      <c r="H13" s="444"/>
      <c r="I13" s="462">
        <f>F13-H13</f>
        <v>25000</v>
      </c>
      <c r="O13" s="174"/>
    </row>
    <row r="14" spans="1:15" s="173" customFormat="1" ht="18.75" x14ac:dyDescent="0.3">
      <c r="A14" s="447"/>
      <c r="B14" s="448" t="s">
        <v>364</v>
      </c>
      <c r="C14" s="460" t="s">
        <v>374</v>
      </c>
      <c r="D14" s="460" t="s">
        <v>374</v>
      </c>
      <c r="E14" s="460" t="s">
        <v>374</v>
      </c>
      <c r="F14" s="461">
        <f>SUM(F11:F13)</f>
        <v>43000</v>
      </c>
      <c r="G14" s="463" t="s">
        <v>438</v>
      </c>
      <c r="H14" s="461">
        <f t="shared" ref="H14:I14" si="1">SUM(H11:H13)</f>
        <v>0</v>
      </c>
      <c r="I14" s="461">
        <f t="shared" si="1"/>
        <v>43000</v>
      </c>
      <c r="O14" s="174"/>
    </row>
    <row r="15" spans="1:15" s="173" customFormat="1" ht="18.75" x14ac:dyDescent="0.3">
      <c r="A15" s="102"/>
      <c r="B15" s="102"/>
      <c r="C15" s="102"/>
      <c r="D15" s="102"/>
      <c r="E15" s="102"/>
      <c r="F15" s="102"/>
      <c r="G15" s="464"/>
      <c r="H15" s="543"/>
      <c r="I15" s="543"/>
      <c r="O15" s="174"/>
    </row>
    <row r="16" spans="1:15" s="84" customFormat="1" ht="23.25" customHeight="1" x14ac:dyDescent="0.25">
      <c r="A16" s="723"/>
      <c r="B16" s="719" t="s">
        <v>541</v>
      </c>
      <c r="C16" s="720"/>
      <c r="D16" s="718"/>
      <c r="E16" s="720"/>
      <c r="F16" s="718" t="s">
        <v>694</v>
      </c>
      <c r="I16" s="415"/>
    </row>
    <row r="17" spans="1:15" s="389" customFormat="1" ht="12.75" x14ac:dyDescent="0.25">
      <c r="A17" s="721"/>
      <c r="D17" s="391" t="s">
        <v>171</v>
      </c>
      <c r="F17" s="391" t="s">
        <v>172</v>
      </c>
      <c r="I17" s="393"/>
    </row>
    <row r="18" spans="1:15" s="82" customFormat="1" ht="18.75" x14ac:dyDescent="0.25">
      <c r="A18" s="392"/>
      <c r="G18" s="610"/>
      <c r="H18" s="610"/>
      <c r="I18" s="392"/>
    </row>
    <row r="19" spans="1:15" s="84" customFormat="1" ht="23.25" customHeight="1" x14ac:dyDescent="0.25">
      <c r="A19" s="723"/>
      <c r="B19" s="719" t="s">
        <v>173</v>
      </c>
      <c r="C19" s="720"/>
      <c r="D19" s="718"/>
      <c r="E19" s="720"/>
      <c r="F19" s="718" t="s">
        <v>742</v>
      </c>
      <c r="I19" s="415"/>
    </row>
    <row r="20" spans="1:15" s="389" customFormat="1" ht="12.75" x14ac:dyDescent="0.25">
      <c r="A20" s="721"/>
      <c r="D20" s="391" t="s">
        <v>171</v>
      </c>
      <c r="F20" s="391" t="s">
        <v>172</v>
      </c>
      <c r="I20" s="393"/>
    </row>
    <row r="21" spans="1:15" s="173" customFormat="1" ht="18.75" x14ac:dyDescent="0.3">
      <c r="B21" s="178"/>
      <c r="C21" s="178"/>
      <c r="D21" s="178"/>
      <c r="E21" s="179"/>
      <c r="F21" s="179"/>
      <c r="G21" s="179"/>
      <c r="O21" s="174"/>
    </row>
    <row r="22" spans="1:15" ht="18.75" x14ac:dyDescent="0.3">
      <c r="B22" s="178"/>
      <c r="C22" s="178"/>
      <c r="D22" s="178"/>
      <c r="E22" s="178"/>
      <c r="F22" s="178"/>
      <c r="G22" s="178"/>
    </row>
    <row r="23" spans="1:15" ht="18.75" x14ac:dyDescent="0.3">
      <c r="B23" s="178"/>
      <c r="C23" s="178"/>
      <c r="D23" s="178"/>
      <c r="E23" s="178"/>
      <c r="F23" s="178"/>
      <c r="G23" s="178"/>
    </row>
    <row r="24" spans="1:15" ht="18.75" x14ac:dyDescent="0.3">
      <c r="B24" s="102"/>
      <c r="C24" s="102"/>
      <c r="D24" s="102"/>
      <c r="E24" s="102"/>
      <c r="F24" s="102"/>
      <c r="G24" s="102"/>
    </row>
    <row r="30" spans="1:15" x14ac:dyDescent="0.25">
      <c r="F30" s="180"/>
    </row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80" hidden="1" x14ac:dyDescent="0.25"/>
    <row r="81" hidden="1" x14ac:dyDescent="0.25"/>
    <row r="82" hidden="1" x14ac:dyDescent="0.25"/>
  </sheetData>
  <mergeCells count="2">
    <mergeCell ref="A3:F3"/>
    <mergeCell ref="A6:D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20"/>
  <sheetViews>
    <sheetView view="pageBreakPreview" zoomScale="60" workbookViewId="0">
      <selection activeCell="I26" sqref="I26"/>
    </sheetView>
  </sheetViews>
  <sheetFormatPr defaultRowHeight="15" x14ac:dyDescent="0.25"/>
  <cols>
    <col min="1" max="1" width="8" style="181" customWidth="1"/>
    <col min="2" max="2" width="74.140625" style="181" customWidth="1"/>
    <col min="3" max="3" width="24.7109375" style="181" customWidth="1"/>
    <col min="4" max="5" width="34" style="181" customWidth="1"/>
    <col min="6" max="6" width="26.85546875" style="181" customWidth="1"/>
    <col min="7" max="8" width="21.5703125" style="181" customWidth="1"/>
    <col min="9" max="256" width="9.140625" style="181"/>
    <col min="257" max="257" width="8" style="181" customWidth="1"/>
    <col min="258" max="258" width="74.140625" style="181" customWidth="1"/>
    <col min="259" max="259" width="24.7109375" style="181" customWidth="1"/>
    <col min="260" max="261" width="34" style="181" customWidth="1"/>
    <col min="262" max="262" width="11.7109375" style="181" customWidth="1"/>
    <col min="263" max="512" width="9.140625" style="181"/>
    <col min="513" max="513" width="8" style="181" customWidth="1"/>
    <col min="514" max="514" width="74.140625" style="181" customWidth="1"/>
    <col min="515" max="515" width="24.7109375" style="181" customWidth="1"/>
    <col min="516" max="517" width="34" style="181" customWidth="1"/>
    <col min="518" max="518" width="11.7109375" style="181" customWidth="1"/>
    <col min="519" max="768" width="9.140625" style="181"/>
    <col min="769" max="769" width="8" style="181" customWidth="1"/>
    <col min="770" max="770" width="74.140625" style="181" customWidth="1"/>
    <col min="771" max="771" width="24.7109375" style="181" customWidth="1"/>
    <col min="772" max="773" width="34" style="181" customWidth="1"/>
    <col min="774" max="774" width="11.7109375" style="181" customWidth="1"/>
    <col min="775" max="1024" width="9.140625" style="181"/>
    <col min="1025" max="1025" width="8" style="181" customWidth="1"/>
    <col min="1026" max="1026" width="74.140625" style="181" customWidth="1"/>
    <col min="1027" max="1027" width="24.7109375" style="181" customWidth="1"/>
    <col min="1028" max="1029" width="34" style="181" customWidth="1"/>
    <col min="1030" max="1030" width="11.7109375" style="181" customWidth="1"/>
    <col min="1031" max="1280" width="9.140625" style="181"/>
    <col min="1281" max="1281" width="8" style="181" customWidth="1"/>
    <col min="1282" max="1282" width="74.140625" style="181" customWidth="1"/>
    <col min="1283" max="1283" width="24.7109375" style="181" customWidth="1"/>
    <col min="1284" max="1285" width="34" style="181" customWidth="1"/>
    <col min="1286" max="1286" width="11.7109375" style="181" customWidth="1"/>
    <col min="1287" max="1536" width="9.140625" style="181"/>
    <col min="1537" max="1537" width="8" style="181" customWidth="1"/>
    <col min="1538" max="1538" width="74.140625" style="181" customWidth="1"/>
    <col min="1539" max="1539" width="24.7109375" style="181" customWidth="1"/>
    <col min="1540" max="1541" width="34" style="181" customWidth="1"/>
    <col min="1542" max="1542" width="11.7109375" style="181" customWidth="1"/>
    <col min="1543" max="1792" width="9.140625" style="181"/>
    <col min="1793" max="1793" width="8" style="181" customWidth="1"/>
    <col min="1794" max="1794" width="74.140625" style="181" customWidth="1"/>
    <col min="1795" max="1795" width="24.7109375" style="181" customWidth="1"/>
    <col min="1796" max="1797" width="34" style="181" customWidth="1"/>
    <col min="1798" max="1798" width="11.7109375" style="181" customWidth="1"/>
    <col min="1799" max="2048" width="9.140625" style="181"/>
    <col min="2049" max="2049" width="8" style="181" customWidth="1"/>
    <col min="2050" max="2050" width="74.140625" style="181" customWidth="1"/>
    <col min="2051" max="2051" width="24.7109375" style="181" customWidth="1"/>
    <col min="2052" max="2053" width="34" style="181" customWidth="1"/>
    <col min="2054" max="2054" width="11.7109375" style="181" customWidth="1"/>
    <col min="2055" max="2304" width="9.140625" style="181"/>
    <col min="2305" max="2305" width="8" style="181" customWidth="1"/>
    <col min="2306" max="2306" width="74.140625" style="181" customWidth="1"/>
    <col min="2307" max="2307" width="24.7109375" style="181" customWidth="1"/>
    <col min="2308" max="2309" width="34" style="181" customWidth="1"/>
    <col min="2310" max="2310" width="11.7109375" style="181" customWidth="1"/>
    <col min="2311" max="2560" width="9.140625" style="181"/>
    <col min="2561" max="2561" width="8" style="181" customWidth="1"/>
    <col min="2562" max="2562" width="74.140625" style="181" customWidth="1"/>
    <col min="2563" max="2563" width="24.7109375" style="181" customWidth="1"/>
    <col min="2564" max="2565" width="34" style="181" customWidth="1"/>
    <col min="2566" max="2566" width="11.7109375" style="181" customWidth="1"/>
    <col min="2567" max="2816" width="9.140625" style="181"/>
    <col min="2817" max="2817" width="8" style="181" customWidth="1"/>
    <col min="2818" max="2818" width="74.140625" style="181" customWidth="1"/>
    <col min="2819" max="2819" width="24.7109375" style="181" customWidth="1"/>
    <col min="2820" max="2821" width="34" style="181" customWidth="1"/>
    <col min="2822" max="2822" width="11.7109375" style="181" customWidth="1"/>
    <col min="2823" max="3072" width="9.140625" style="181"/>
    <col min="3073" max="3073" width="8" style="181" customWidth="1"/>
    <col min="3074" max="3074" width="74.140625" style="181" customWidth="1"/>
    <col min="3075" max="3075" width="24.7109375" style="181" customWidth="1"/>
    <col min="3076" max="3077" width="34" style="181" customWidth="1"/>
    <col min="3078" max="3078" width="11.7109375" style="181" customWidth="1"/>
    <col min="3079" max="3328" width="9.140625" style="181"/>
    <col min="3329" max="3329" width="8" style="181" customWidth="1"/>
    <col min="3330" max="3330" width="74.140625" style="181" customWidth="1"/>
    <col min="3331" max="3331" width="24.7109375" style="181" customWidth="1"/>
    <col min="3332" max="3333" width="34" style="181" customWidth="1"/>
    <col min="3334" max="3334" width="11.7109375" style="181" customWidth="1"/>
    <col min="3335" max="3584" width="9.140625" style="181"/>
    <col min="3585" max="3585" width="8" style="181" customWidth="1"/>
    <col min="3586" max="3586" width="74.140625" style="181" customWidth="1"/>
    <col min="3587" max="3587" width="24.7109375" style="181" customWidth="1"/>
    <col min="3588" max="3589" width="34" style="181" customWidth="1"/>
    <col min="3590" max="3590" width="11.7109375" style="181" customWidth="1"/>
    <col min="3591" max="3840" width="9.140625" style="181"/>
    <col min="3841" max="3841" width="8" style="181" customWidth="1"/>
    <col min="3842" max="3842" width="74.140625" style="181" customWidth="1"/>
    <col min="3843" max="3843" width="24.7109375" style="181" customWidth="1"/>
    <col min="3844" max="3845" width="34" style="181" customWidth="1"/>
    <col min="3846" max="3846" width="11.7109375" style="181" customWidth="1"/>
    <col min="3847" max="4096" width="9.140625" style="181"/>
    <col min="4097" max="4097" width="8" style="181" customWidth="1"/>
    <col min="4098" max="4098" width="74.140625" style="181" customWidth="1"/>
    <col min="4099" max="4099" width="24.7109375" style="181" customWidth="1"/>
    <col min="4100" max="4101" width="34" style="181" customWidth="1"/>
    <col min="4102" max="4102" width="11.7109375" style="181" customWidth="1"/>
    <col min="4103" max="4352" width="9.140625" style="181"/>
    <col min="4353" max="4353" width="8" style="181" customWidth="1"/>
    <col min="4354" max="4354" width="74.140625" style="181" customWidth="1"/>
    <col min="4355" max="4355" width="24.7109375" style="181" customWidth="1"/>
    <col min="4356" max="4357" width="34" style="181" customWidth="1"/>
    <col min="4358" max="4358" width="11.7109375" style="181" customWidth="1"/>
    <col min="4359" max="4608" width="9.140625" style="181"/>
    <col min="4609" max="4609" width="8" style="181" customWidth="1"/>
    <col min="4610" max="4610" width="74.140625" style="181" customWidth="1"/>
    <col min="4611" max="4611" width="24.7109375" style="181" customWidth="1"/>
    <col min="4612" max="4613" width="34" style="181" customWidth="1"/>
    <col min="4614" max="4614" width="11.7109375" style="181" customWidth="1"/>
    <col min="4615" max="4864" width="9.140625" style="181"/>
    <col min="4865" max="4865" width="8" style="181" customWidth="1"/>
    <col min="4866" max="4866" width="74.140625" style="181" customWidth="1"/>
    <col min="4867" max="4867" width="24.7109375" style="181" customWidth="1"/>
    <col min="4868" max="4869" width="34" style="181" customWidth="1"/>
    <col min="4870" max="4870" width="11.7109375" style="181" customWidth="1"/>
    <col min="4871" max="5120" width="9.140625" style="181"/>
    <col min="5121" max="5121" width="8" style="181" customWidth="1"/>
    <col min="5122" max="5122" width="74.140625" style="181" customWidth="1"/>
    <col min="5123" max="5123" width="24.7109375" style="181" customWidth="1"/>
    <col min="5124" max="5125" width="34" style="181" customWidth="1"/>
    <col min="5126" max="5126" width="11.7109375" style="181" customWidth="1"/>
    <col min="5127" max="5376" width="9.140625" style="181"/>
    <col min="5377" max="5377" width="8" style="181" customWidth="1"/>
    <col min="5378" max="5378" width="74.140625" style="181" customWidth="1"/>
    <col min="5379" max="5379" width="24.7109375" style="181" customWidth="1"/>
    <col min="5380" max="5381" width="34" style="181" customWidth="1"/>
    <col min="5382" max="5382" width="11.7109375" style="181" customWidth="1"/>
    <col min="5383" max="5632" width="9.140625" style="181"/>
    <col min="5633" max="5633" width="8" style="181" customWidth="1"/>
    <col min="5634" max="5634" width="74.140625" style="181" customWidth="1"/>
    <col min="5635" max="5635" width="24.7109375" style="181" customWidth="1"/>
    <col min="5636" max="5637" width="34" style="181" customWidth="1"/>
    <col min="5638" max="5638" width="11.7109375" style="181" customWidth="1"/>
    <col min="5639" max="5888" width="9.140625" style="181"/>
    <col min="5889" max="5889" width="8" style="181" customWidth="1"/>
    <col min="5890" max="5890" width="74.140625" style="181" customWidth="1"/>
    <col min="5891" max="5891" width="24.7109375" style="181" customWidth="1"/>
    <col min="5892" max="5893" width="34" style="181" customWidth="1"/>
    <col min="5894" max="5894" width="11.7109375" style="181" customWidth="1"/>
    <col min="5895" max="6144" width="9.140625" style="181"/>
    <col min="6145" max="6145" width="8" style="181" customWidth="1"/>
    <col min="6146" max="6146" width="74.140625" style="181" customWidth="1"/>
    <col min="6147" max="6147" width="24.7109375" style="181" customWidth="1"/>
    <col min="6148" max="6149" width="34" style="181" customWidth="1"/>
    <col min="6150" max="6150" width="11.7109375" style="181" customWidth="1"/>
    <col min="6151" max="6400" width="9.140625" style="181"/>
    <col min="6401" max="6401" width="8" style="181" customWidth="1"/>
    <col min="6402" max="6402" width="74.140625" style="181" customWidth="1"/>
    <col min="6403" max="6403" width="24.7109375" style="181" customWidth="1"/>
    <col min="6404" max="6405" width="34" style="181" customWidth="1"/>
    <col min="6406" max="6406" width="11.7109375" style="181" customWidth="1"/>
    <col min="6407" max="6656" width="9.140625" style="181"/>
    <col min="6657" max="6657" width="8" style="181" customWidth="1"/>
    <col min="6658" max="6658" width="74.140625" style="181" customWidth="1"/>
    <col min="6659" max="6659" width="24.7109375" style="181" customWidth="1"/>
    <col min="6660" max="6661" width="34" style="181" customWidth="1"/>
    <col min="6662" max="6662" width="11.7109375" style="181" customWidth="1"/>
    <col min="6663" max="6912" width="9.140625" style="181"/>
    <col min="6913" max="6913" width="8" style="181" customWidth="1"/>
    <col min="6914" max="6914" width="74.140625" style="181" customWidth="1"/>
    <col min="6915" max="6915" width="24.7109375" style="181" customWidth="1"/>
    <col min="6916" max="6917" width="34" style="181" customWidth="1"/>
    <col min="6918" max="6918" width="11.7109375" style="181" customWidth="1"/>
    <col min="6919" max="7168" width="9.140625" style="181"/>
    <col min="7169" max="7169" width="8" style="181" customWidth="1"/>
    <col min="7170" max="7170" width="74.140625" style="181" customWidth="1"/>
    <col min="7171" max="7171" width="24.7109375" style="181" customWidth="1"/>
    <col min="7172" max="7173" width="34" style="181" customWidth="1"/>
    <col min="7174" max="7174" width="11.7109375" style="181" customWidth="1"/>
    <col min="7175" max="7424" width="9.140625" style="181"/>
    <col min="7425" max="7425" width="8" style="181" customWidth="1"/>
    <col min="7426" max="7426" width="74.140625" style="181" customWidth="1"/>
    <col min="7427" max="7427" width="24.7109375" style="181" customWidth="1"/>
    <col min="7428" max="7429" width="34" style="181" customWidth="1"/>
    <col min="7430" max="7430" width="11.7109375" style="181" customWidth="1"/>
    <col min="7431" max="7680" width="9.140625" style="181"/>
    <col min="7681" max="7681" width="8" style="181" customWidth="1"/>
    <col min="7682" max="7682" width="74.140625" style="181" customWidth="1"/>
    <col min="7683" max="7683" width="24.7109375" style="181" customWidth="1"/>
    <col min="7684" max="7685" width="34" style="181" customWidth="1"/>
    <col min="7686" max="7686" width="11.7109375" style="181" customWidth="1"/>
    <col min="7687" max="7936" width="9.140625" style="181"/>
    <col min="7937" max="7937" width="8" style="181" customWidth="1"/>
    <col min="7938" max="7938" width="74.140625" style="181" customWidth="1"/>
    <col min="7939" max="7939" width="24.7109375" style="181" customWidth="1"/>
    <col min="7940" max="7941" width="34" style="181" customWidth="1"/>
    <col min="7942" max="7942" width="11.7109375" style="181" customWidth="1"/>
    <col min="7943" max="8192" width="9.140625" style="181"/>
    <col min="8193" max="8193" width="8" style="181" customWidth="1"/>
    <col min="8194" max="8194" width="74.140625" style="181" customWidth="1"/>
    <col min="8195" max="8195" width="24.7109375" style="181" customWidth="1"/>
    <col min="8196" max="8197" width="34" style="181" customWidth="1"/>
    <col min="8198" max="8198" width="11.7109375" style="181" customWidth="1"/>
    <col min="8199" max="8448" width="9.140625" style="181"/>
    <col min="8449" max="8449" width="8" style="181" customWidth="1"/>
    <col min="8450" max="8450" width="74.140625" style="181" customWidth="1"/>
    <col min="8451" max="8451" width="24.7109375" style="181" customWidth="1"/>
    <col min="8452" max="8453" width="34" style="181" customWidth="1"/>
    <col min="8454" max="8454" width="11.7109375" style="181" customWidth="1"/>
    <col min="8455" max="8704" width="9.140625" style="181"/>
    <col min="8705" max="8705" width="8" style="181" customWidth="1"/>
    <col min="8706" max="8706" width="74.140625" style="181" customWidth="1"/>
    <col min="8707" max="8707" width="24.7109375" style="181" customWidth="1"/>
    <col min="8708" max="8709" width="34" style="181" customWidth="1"/>
    <col min="8710" max="8710" width="11.7109375" style="181" customWidth="1"/>
    <col min="8711" max="8960" width="9.140625" style="181"/>
    <col min="8961" max="8961" width="8" style="181" customWidth="1"/>
    <col min="8962" max="8962" width="74.140625" style="181" customWidth="1"/>
    <col min="8963" max="8963" width="24.7109375" style="181" customWidth="1"/>
    <col min="8964" max="8965" width="34" style="181" customWidth="1"/>
    <col min="8966" max="8966" width="11.7109375" style="181" customWidth="1"/>
    <col min="8967" max="9216" width="9.140625" style="181"/>
    <col min="9217" max="9217" width="8" style="181" customWidth="1"/>
    <col min="9218" max="9218" width="74.140625" style="181" customWidth="1"/>
    <col min="9219" max="9219" width="24.7109375" style="181" customWidth="1"/>
    <col min="9220" max="9221" width="34" style="181" customWidth="1"/>
    <col min="9222" max="9222" width="11.7109375" style="181" customWidth="1"/>
    <col min="9223" max="9472" width="9.140625" style="181"/>
    <col min="9473" max="9473" width="8" style="181" customWidth="1"/>
    <col min="9474" max="9474" width="74.140625" style="181" customWidth="1"/>
    <col min="9475" max="9475" width="24.7109375" style="181" customWidth="1"/>
    <col min="9476" max="9477" width="34" style="181" customWidth="1"/>
    <col min="9478" max="9478" width="11.7109375" style="181" customWidth="1"/>
    <col min="9479" max="9728" width="9.140625" style="181"/>
    <col min="9729" max="9729" width="8" style="181" customWidth="1"/>
    <col min="9730" max="9730" width="74.140625" style="181" customWidth="1"/>
    <col min="9731" max="9731" width="24.7109375" style="181" customWidth="1"/>
    <col min="9732" max="9733" width="34" style="181" customWidth="1"/>
    <col min="9734" max="9734" width="11.7109375" style="181" customWidth="1"/>
    <col min="9735" max="9984" width="9.140625" style="181"/>
    <col min="9985" max="9985" width="8" style="181" customWidth="1"/>
    <col min="9986" max="9986" width="74.140625" style="181" customWidth="1"/>
    <col min="9987" max="9987" width="24.7109375" style="181" customWidth="1"/>
    <col min="9988" max="9989" width="34" style="181" customWidth="1"/>
    <col min="9990" max="9990" width="11.7109375" style="181" customWidth="1"/>
    <col min="9991" max="10240" width="9.140625" style="181"/>
    <col min="10241" max="10241" width="8" style="181" customWidth="1"/>
    <col min="10242" max="10242" width="74.140625" style="181" customWidth="1"/>
    <col min="10243" max="10243" width="24.7109375" style="181" customWidth="1"/>
    <col min="10244" max="10245" width="34" style="181" customWidth="1"/>
    <col min="10246" max="10246" width="11.7109375" style="181" customWidth="1"/>
    <col min="10247" max="10496" width="9.140625" style="181"/>
    <col min="10497" max="10497" width="8" style="181" customWidth="1"/>
    <col min="10498" max="10498" width="74.140625" style="181" customWidth="1"/>
    <col min="10499" max="10499" width="24.7109375" style="181" customWidth="1"/>
    <col min="10500" max="10501" width="34" style="181" customWidth="1"/>
    <col min="10502" max="10502" width="11.7109375" style="181" customWidth="1"/>
    <col min="10503" max="10752" width="9.140625" style="181"/>
    <col min="10753" max="10753" width="8" style="181" customWidth="1"/>
    <col min="10754" max="10754" width="74.140625" style="181" customWidth="1"/>
    <col min="10755" max="10755" width="24.7109375" style="181" customWidth="1"/>
    <col min="10756" max="10757" width="34" style="181" customWidth="1"/>
    <col min="10758" max="10758" width="11.7109375" style="181" customWidth="1"/>
    <col min="10759" max="11008" width="9.140625" style="181"/>
    <col min="11009" max="11009" width="8" style="181" customWidth="1"/>
    <col min="11010" max="11010" width="74.140625" style="181" customWidth="1"/>
    <col min="11011" max="11011" width="24.7109375" style="181" customWidth="1"/>
    <col min="11012" max="11013" width="34" style="181" customWidth="1"/>
    <col min="11014" max="11014" width="11.7109375" style="181" customWidth="1"/>
    <col min="11015" max="11264" width="9.140625" style="181"/>
    <col min="11265" max="11265" width="8" style="181" customWidth="1"/>
    <col min="11266" max="11266" width="74.140625" style="181" customWidth="1"/>
    <col min="11267" max="11267" width="24.7109375" style="181" customWidth="1"/>
    <col min="11268" max="11269" width="34" style="181" customWidth="1"/>
    <col min="11270" max="11270" width="11.7109375" style="181" customWidth="1"/>
    <col min="11271" max="11520" width="9.140625" style="181"/>
    <col min="11521" max="11521" width="8" style="181" customWidth="1"/>
    <col min="11522" max="11522" width="74.140625" style="181" customWidth="1"/>
    <col min="11523" max="11523" width="24.7109375" style="181" customWidth="1"/>
    <col min="11524" max="11525" width="34" style="181" customWidth="1"/>
    <col min="11526" max="11526" width="11.7109375" style="181" customWidth="1"/>
    <col min="11527" max="11776" width="9.140625" style="181"/>
    <col min="11777" max="11777" width="8" style="181" customWidth="1"/>
    <col min="11778" max="11778" width="74.140625" style="181" customWidth="1"/>
    <col min="11779" max="11779" width="24.7109375" style="181" customWidth="1"/>
    <col min="11780" max="11781" width="34" style="181" customWidth="1"/>
    <col min="11782" max="11782" width="11.7109375" style="181" customWidth="1"/>
    <col min="11783" max="12032" width="9.140625" style="181"/>
    <col min="12033" max="12033" width="8" style="181" customWidth="1"/>
    <col min="12034" max="12034" width="74.140625" style="181" customWidth="1"/>
    <col min="12035" max="12035" width="24.7109375" style="181" customWidth="1"/>
    <col min="12036" max="12037" width="34" style="181" customWidth="1"/>
    <col min="12038" max="12038" width="11.7109375" style="181" customWidth="1"/>
    <col min="12039" max="12288" width="9.140625" style="181"/>
    <col min="12289" max="12289" width="8" style="181" customWidth="1"/>
    <col min="12290" max="12290" width="74.140625" style="181" customWidth="1"/>
    <col min="12291" max="12291" width="24.7109375" style="181" customWidth="1"/>
    <col min="12292" max="12293" width="34" style="181" customWidth="1"/>
    <col min="12294" max="12294" width="11.7109375" style="181" customWidth="1"/>
    <col min="12295" max="12544" width="9.140625" style="181"/>
    <col min="12545" max="12545" width="8" style="181" customWidth="1"/>
    <col min="12546" max="12546" width="74.140625" style="181" customWidth="1"/>
    <col min="12547" max="12547" width="24.7109375" style="181" customWidth="1"/>
    <col min="12548" max="12549" width="34" style="181" customWidth="1"/>
    <col min="12550" max="12550" width="11.7109375" style="181" customWidth="1"/>
    <col min="12551" max="12800" width="9.140625" style="181"/>
    <col min="12801" max="12801" width="8" style="181" customWidth="1"/>
    <col min="12802" max="12802" width="74.140625" style="181" customWidth="1"/>
    <col min="12803" max="12803" width="24.7109375" style="181" customWidth="1"/>
    <col min="12804" max="12805" width="34" style="181" customWidth="1"/>
    <col min="12806" max="12806" width="11.7109375" style="181" customWidth="1"/>
    <col min="12807" max="13056" width="9.140625" style="181"/>
    <col min="13057" max="13057" width="8" style="181" customWidth="1"/>
    <col min="13058" max="13058" width="74.140625" style="181" customWidth="1"/>
    <col min="13059" max="13059" width="24.7109375" style="181" customWidth="1"/>
    <col min="13060" max="13061" width="34" style="181" customWidth="1"/>
    <col min="13062" max="13062" width="11.7109375" style="181" customWidth="1"/>
    <col min="13063" max="13312" width="9.140625" style="181"/>
    <col min="13313" max="13313" width="8" style="181" customWidth="1"/>
    <col min="13314" max="13314" width="74.140625" style="181" customWidth="1"/>
    <col min="13315" max="13315" width="24.7109375" style="181" customWidth="1"/>
    <col min="13316" max="13317" width="34" style="181" customWidth="1"/>
    <col min="13318" max="13318" width="11.7109375" style="181" customWidth="1"/>
    <col min="13319" max="13568" width="9.140625" style="181"/>
    <col min="13569" max="13569" width="8" style="181" customWidth="1"/>
    <col min="13570" max="13570" width="74.140625" style="181" customWidth="1"/>
    <col min="13571" max="13571" width="24.7109375" style="181" customWidth="1"/>
    <col min="13572" max="13573" width="34" style="181" customWidth="1"/>
    <col min="13574" max="13574" width="11.7109375" style="181" customWidth="1"/>
    <col min="13575" max="13824" width="9.140625" style="181"/>
    <col min="13825" max="13825" width="8" style="181" customWidth="1"/>
    <col min="13826" max="13826" width="74.140625" style="181" customWidth="1"/>
    <col min="13827" max="13827" width="24.7109375" style="181" customWidth="1"/>
    <col min="13828" max="13829" width="34" style="181" customWidth="1"/>
    <col min="13830" max="13830" width="11.7109375" style="181" customWidth="1"/>
    <col min="13831" max="14080" width="9.140625" style="181"/>
    <col min="14081" max="14081" width="8" style="181" customWidth="1"/>
    <col min="14082" max="14082" width="74.140625" style="181" customWidth="1"/>
    <col min="14083" max="14083" width="24.7109375" style="181" customWidth="1"/>
    <col min="14084" max="14085" width="34" style="181" customWidth="1"/>
    <col min="14086" max="14086" width="11.7109375" style="181" customWidth="1"/>
    <col min="14087" max="14336" width="9.140625" style="181"/>
    <col min="14337" max="14337" width="8" style="181" customWidth="1"/>
    <col min="14338" max="14338" width="74.140625" style="181" customWidth="1"/>
    <col min="14339" max="14339" width="24.7109375" style="181" customWidth="1"/>
    <col min="14340" max="14341" width="34" style="181" customWidth="1"/>
    <col min="14342" max="14342" width="11.7109375" style="181" customWidth="1"/>
    <col min="14343" max="14592" width="9.140625" style="181"/>
    <col min="14593" max="14593" width="8" style="181" customWidth="1"/>
    <col min="14594" max="14594" width="74.140625" style="181" customWidth="1"/>
    <col min="14595" max="14595" width="24.7109375" style="181" customWidth="1"/>
    <col min="14596" max="14597" width="34" style="181" customWidth="1"/>
    <col min="14598" max="14598" width="11.7109375" style="181" customWidth="1"/>
    <col min="14599" max="14848" width="9.140625" style="181"/>
    <col min="14849" max="14849" width="8" style="181" customWidth="1"/>
    <col min="14850" max="14850" width="74.140625" style="181" customWidth="1"/>
    <col min="14851" max="14851" width="24.7109375" style="181" customWidth="1"/>
    <col min="14852" max="14853" width="34" style="181" customWidth="1"/>
    <col min="14854" max="14854" width="11.7109375" style="181" customWidth="1"/>
    <col min="14855" max="15104" width="9.140625" style="181"/>
    <col min="15105" max="15105" width="8" style="181" customWidth="1"/>
    <col min="15106" max="15106" width="74.140625" style="181" customWidth="1"/>
    <col min="15107" max="15107" width="24.7109375" style="181" customWidth="1"/>
    <col min="15108" max="15109" width="34" style="181" customWidth="1"/>
    <col min="15110" max="15110" width="11.7109375" style="181" customWidth="1"/>
    <col min="15111" max="15360" width="9.140625" style="181"/>
    <col min="15361" max="15361" width="8" style="181" customWidth="1"/>
    <col min="15362" max="15362" width="74.140625" style="181" customWidth="1"/>
    <col min="15363" max="15363" width="24.7109375" style="181" customWidth="1"/>
    <col min="15364" max="15365" width="34" style="181" customWidth="1"/>
    <col min="15366" max="15366" width="11.7109375" style="181" customWidth="1"/>
    <col min="15367" max="15616" width="9.140625" style="181"/>
    <col min="15617" max="15617" width="8" style="181" customWidth="1"/>
    <col min="15618" max="15618" width="74.140625" style="181" customWidth="1"/>
    <col min="15619" max="15619" width="24.7109375" style="181" customWidth="1"/>
    <col min="15620" max="15621" width="34" style="181" customWidth="1"/>
    <col min="15622" max="15622" width="11.7109375" style="181" customWidth="1"/>
    <col min="15623" max="15872" width="9.140625" style="181"/>
    <col min="15873" max="15873" width="8" style="181" customWidth="1"/>
    <col min="15874" max="15874" width="74.140625" style="181" customWidth="1"/>
    <col min="15875" max="15875" width="24.7109375" style="181" customWidth="1"/>
    <col min="15876" max="15877" width="34" style="181" customWidth="1"/>
    <col min="15878" max="15878" width="11.7109375" style="181" customWidth="1"/>
    <col min="15879" max="16128" width="9.140625" style="181"/>
    <col min="16129" max="16129" width="8" style="181" customWidth="1"/>
    <col min="16130" max="16130" width="74.140625" style="181" customWidth="1"/>
    <col min="16131" max="16131" width="24.7109375" style="181" customWidth="1"/>
    <col min="16132" max="16133" width="34" style="181" customWidth="1"/>
    <col min="16134" max="16134" width="11.7109375" style="181" customWidth="1"/>
    <col min="16135" max="16384" width="9.140625" style="181"/>
  </cols>
  <sheetData>
    <row r="1" spans="1:11" ht="18.75" x14ac:dyDescent="0.25">
      <c r="D1" s="182"/>
      <c r="E1" s="372" t="s">
        <v>519</v>
      </c>
    </row>
    <row r="3" spans="1:11" s="184" customFormat="1" ht="28.9" customHeight="1" x14ac:dyDescent="0.3">
      <c r="A3" s="1197" t="s">
        <v>632</v>
      </c>
      <c r="B3" s="1198"/>
      <c r="C3" s="1198"/>
      <c r="D3" s="1198"/>
      <c r="E3" s="183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5.75" x14ac:dyDescent="0.25">
      <c r="B8" s="185"/>
    </row>
    <row r="9" spans="1:11" ht="18.75" customHeight="1" x14ac:dyDescent="0.25">
      <c r="A9" s="1199" t="s">
        <v>351</v>
      </c>
      <c r="B9" s="1199" t="s">
        <v>366</v>
      </c>
      <c r="C9" s="1199" t="s">
        <v>422</v>
      </c>
      <c r="D9" s="1199" t="s">
        <v>423</v>
      </c>
      <c r="E9" s="1199" t="s">
        <v>178</v>
      </c>
    </row>
    <row r="10" spans="1:11" ht="75" customHeight="1" x14ac:dyDescent="0.25">
      <c r="A10" s="1199"/>
      <c r="B10" s="1199"/>
      <c r="C10" s="1212"/>
      <c r="D10" s="1212"/>
      <c r="E10" s="1199"/>
    </row>
    <row r="11" spans="1:11" ht="18.75" x14ac:dyDescent="0.3">
      <c r="A11" s="189">
        <v>1</v>
      </c>
      <c r="B11" s="641">
        <v>2</v>
      </c>
      <c r="C11" s="611">
        <v>1</v>
      </c>
      <c r="D11" s="611">
        <v>2275.33</v>
      </c>
      <c r="E11" s="651" t="s">
        <v>424</v>
      </c>
      <c r="F11" s="452" t="s">
        <v>429</v>
      </c>
      <c r="G11" s="445" t="s">
        <v>371</v>
      </c>
      <c r="H11" s="445" t="s">
        <v>372</v>
      </c>
    </row>
    <row r="12" spans="1:11" ht="18.75" x14ac:dyDescent="0.3">
      <c r="A12" s="453" t="s">
        <v>425</v>
      </c>
      <c r="B12" s="449"/>
      <c r="C12" s="674"/>
      <c r="D12" s="675"/>
      <c r="E12" s="467"/>
      <c r="F12" s="468"/>
      <c r="G12" s="444"/>
      <c r="H12" s="462">
        <f>E12-G12</f>
        <v>0</v>
      </c>
    </row>
    <row r="13" spans="1:11" ht="18.75" x14ac:dyDescent="0.3">
      <c r="A13" s="455"/>
      <c r="B13" s="225"/>
      <c r="C13" s="466"/>
      <c r="D13" s="467"/>
      <c r="E13" s="467"/>
      <c r="F13" s="468"/>
      <c r="G13" s="444"/>
      <c r="H13" s="462">
        <f>E13-G13</f>
        <v>0</v>
      </c>
    </row>
    <row r="14" spans="1:11" s="184" customFormat="1" ht="18.75" x14ac:dyDescent="0.3">
      <c r="A14" s="456"/>
      <c r="B14" s="451" t="s">
        <v>364</v>
      </c>
      <c r="C14" s="469" t="s">
        <v>374</v>
      </c>
      <c r="D14" s="469" t="s">
        <v>374</v>
      </c>
      <c r="E14" s="461"/>
      <c r="F14" s="470" t="s">
        <v>462</v>
      </c>
      <c r="G14" s="461">
        <f>SUM(G12:G13)</f>
        <v>0</v>
      </c>
      <c r="H14" s="461">
        <f>SUM(H12:H13)</f>
        <v>0</v>
      </c>
    </row>
    <row r="15" spans="1:11" x14ac:dyDescent="0.25">
      <c r="D15" s="194"/>
      <c r="E15" s="194"/>
    </row>
    <row r="16" spans="1:11" s="84" customFormat="1" ht="23.25" customHeight="1" x14ac:dyDescent="0.25">
      <c r="A16" s="97" t="s">
        <v>541</v>
      </c>
      <c r="C16" s="378"/>
      <c r="E16" s="604" t="s">
        <v>694</v>
      </c>
      <c r="I16" s="415"/>
    </row>
    <row r="17" spans="1:9" s="389" customFormat="1" ht="12.75" x14ac:dyDescent="0.25">
      <c r="C17" s="391" t="s">
        <v>171</v>
      </c>
      <c r="E17" s="391" t="s">
        <v>172</v>
      </c>
      <c r="I17" s="393"/>
    </row>
    <row r="18" spans="1:9" s="82" customFormat="1" ht="18.75" x14ac:dyDescent="0.25">
      <c r="C18" s="607"/>
      <c r="D18" s="610"/>
      <c r="E18" s="714" t="s">
        <v>742</v>
      </c>
      <c r="F18" s="610"/>
      <c r="G18" s="610"/>
      <c r="H18" s="610"/>
      <c r="I18" s="392"/>
    </row>
    <row r="19" spans="1:9" s="84" customFormat="1" ht="23.25" customHeight="1" x14ac:dyDescent="0.25">
      <c r="A19" s="97" t="s">
        <v>173</v>
      </c>
      <c r="C19" s="378"/>
      <c r="E19" s="714" t="s">
        <v>742</v>
      </c>
      <c r="I19" s="415"/>
    </row>
    <row r="20" spans="1:9" s="389" customFormat="1" ht="12.75" x14ac:dyDescent="0.25">
      <c r="C20" s="391" t="s">
        <v>171</v>
      </c>
      <c r="E20" s="391" t="s">
        <v>172</v>
      </c>
      <c r="I20" s="393"/>
    </row>
  </sheetData>
  <mergeCells count="7">
    <mergeCell ref="E9:E10"/>
    <mergeCell ref="A6:D6"/>
    <mergeCell ref="A3:D3"/>
    <mergeCell ref="A9:A10"/>
    <mergeCell ref="B9:B10"/>
    <mergeCell ref="C9:C10"/>
    <mergeCell ref="D9:D10"/>
  </mergeCells>
  <pageMargins left="0.70866141732283472" right="0.2" top="0.42" bottom="0.37" header="0.31496062992125984" footer="0.31496062992125984"/>
  <pageSetup paperSize="9" scale="77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K20"/>
  <sheetViews>
    <sheetView view="pageBreakPreview" zoomScale="60" workbookViewId="0">
      <selection activeCell="I26" sqref="I26"/>
    </sheetView>
  </sheetViews>
  <sheetFormatPr defaultRowHeight="15" x14ac:dyDescent="0.25"/>
  <cols>
    <col min="1" max="1" width="8" style="181" customWidth="1"/>
    <col min="2" max="2" width="74.140625" style="181" customWidth="1"/>
    <col min="3" max="3" width="24.7109375" style="181" customWidth="1"/>
    <col min="4" max="5" width="34" style="181" customWidth="1"/>
    <col min="6" max="6" width="26.85546875" style="181" customWidth="1"/>
    <col min="7" max="8" width="21.5703125" style="181" customWidth="1"/>
    <col min="9" max="256" width="9.140625" style="181"/>
    <col min="257" max="257" width="8" style="181" customWidth="1"/>
    <col min="258" max="258" width="74.140625" style="181" customWidth="1"/>
    <col min="259" max="259" width="24.7109375" style="181" customWidth="1"/>
    <col min="260" max="261" width="34" style="181" customWidth="1"/>
    <col min="262" max="262" width="11.7109375" style="181" customWidth="1"/>
    <col min="263" max="512" width="9.140625" style="181"/>
    <col min="513" max="513" width="8" style="181" customWidth="1"/>
    <col min="514" max="514" width="74.140625" style="181" customWidth="1"/>
    <col min="515" max="515" width="24.7109375" style="181" customWidth="1"/>
    <col min="516" max="517" width="34" style="181" customWidth="1"/>
    <col min="518" max="518" width="11.7109375" style="181" customWidth="1"/>
    <col min="519" max="768" width="9.140625" style="181"/>
    <col min="769" max="769" width="8" style="181" customWidth="1"/>
    <col min="770" max="770" width="74.140625" style="181" customWidth="1"/>
    <col min="771" max="771" width="24.7109375" style="181" customWidth="1"/>
    <col min="772" max="773" width="34" style="181" customWidth="1"/>
    <col min="774" max="774" width="11.7109375" style="181" customWidth="1"/>
    <col min="775" max="1024" width="9.140625" style="181"/>
    <col min="1025" max="1025" width="8" style="181" customWidth="1"/>
    <col min="1026" max="1026" width="74.140625" style="181" customWidth="1"/>
    <col min="1027" max="1027" width="24.7109375" style="181" customWidth="1"/>
    <col min="1028" max="1029" width="34" style="181" customWidth="1"/>
    <col min="1030" max="1030" width="11.7109375" style="181" customWidth="1"/>
    <col min="1031" max="1280" width="9.140625" style="181"/>
    <col min="1281" max="1281" width="8" style="181" customWidth="1"/>
    <col min="1282" max="1282" width="74.140625" style="181" customWidth="1"/>
    <col min="1283" max="1283" width="24.7109375" style="181" customWidth="1"/>
    <col min="1284" max="1285" width="34" style="181" customWidth="1"/>
    <col min="1286" max="1286" width="11.7109375" style="181" customWidth="1"/>
    <col min="1287" max="1536" width="9.140625" style="181"/>
    <col min="1537" max="1537" width="8" style="181" customWidth="1"/>
    <col min="1538" max="1538" width="74.140625" style="181" customWidth="1"/>
    <col min="1539" max="1539" width="24.7109375" style="181" customWidth="1"/>
    <col min="1540" max="1541" width="34" style="181" customWidth="1"/>
    <col min="1542" max="1542" width="11.7109375" style="181" customWidth="1"/>
    <col min="1543" max="1792" width="9.140625" style="181"/>
    <col min="1793" max="1793" width="8" style="181" customWidth="1"/>
    <col min="1794" max="1794" width="74.140625" style="181" customWidth="1"/>
    <col min="1795" max="1795" width="24.7109375" style="181" customWidth="1"/>
    <col min="1796" max="1797" width="34" style="181" customWidth="1"/>
    <col min="1798" max="1798" width="11.7109375" style="181" customWidth="1"/>
    <col min="1799" max="2048" width="9.140625" style="181"/>
    <col min="2049" max="2049" width="8" style="181" customWidth="1"/>
    <col min="2050" max="2050" width="74.140625" style="181" customWidth="1"/>
    <col min="2051" max="2051" width="24.7109375" style="181" customWidth="1"/>
    <col min="2052" max="2053" width="34" style="181" customWidth="1"/>
    <col min="2054" max="2054" width="11.7109375" style="181" customWidth="1"/>
    <col min="2055" max="2304" width="9.140625" style="181"/>
    <col min="2305" max="2305" width="8" style="181" customWidth="1"/>
    <col min="2306" max="2306" width="74.140625" style="181" customWidth="1"/>
    <col min="2307" max="2307" width="24.7109375" style="181" customWidth="1"/>
    <col min="2308" max="2309" width="34" style="181" customWidth="1"/>
    <col min="2310" max="2310" width="11.7109375" style="181" customWidth="1"/>
    <col min="2311" max="2560" width="9.140625" style="181"/>
    <col min="2561" max="2561" width="8" style="181" customWidth="1"/>
    <col min="2562" max="2562" width="74.140625" style="181" customWidth="1"/>
    <col min="2563" max="2563" width="24.7109375" style="181" customWidth="1"/>
    <col min="2564" max="2565" width="34" style="181" customWidth="1"/>
    <col min="2566" max="2566" width="11.7109375" style="181" customWidth="1"/>
    <col min="2567" max="2816" width="9.140625" style="181"/>
    <col min="2817" max="2817" width="8" style="181" customWidth="1"/>
    <col min="2818" max="2818" width="74.140625" style="181" customWidth="1"/>
    <col min="2819" max="2819" width="24.7109375" style="181" customWidth="1"/>
    <col min="2820" max="2821" width="34" style="181" customWidth="1"/>
    <col min="2822" max="2822" width="11.7109375" style="181" customWidth="1"/>
    <col min="2823" max="3072" width="9.140625" style="181"/>
    <col min="3073" max="3073" width="8" style="181" customWidth="1"/>
    <col min="3074" max="3074" width="74.140625" style="181" customWidth="1"/>
    <col min="3075" max="3075" width="24.7109375" style="181" customWidth="1"/>
    <col min="3076" max="3077" width="34" style="181" customWidth="1"/>
    <col min="3078" max="3078" width="11.7109375" style="181" customWidth="1"/>
    <col min="3079" max="3328" width="9.140625" style="181"/>
    <col min="3329" max="3329" width="8" style="181" customWidth="1"/>
    <col min="3330" max="3330" width="74.140625" style="181" customWidth="1"/>
    <col min="3331" max="3331" width="24.7109375" style="181" customWidth="1"/>
    <col min="3332" max="3333" width="34" style="181" customWidth="1"/>
    <col min="3334" max="3334" width="11.7109375" style="181" customWidth="1"/>
    <col min="3335" max="3584" width="9.140625" style="181"/>
    <col min="3585" max="3585" width="8" style="181" customWidth="1"/>
    <col min="3586" max="3586" width="74.140625" style="181" customWidth="1"/>
    <col min="3587" max="3587" width="24.7109375" style="181" customWidth="1"/>
    <col min="3588" max="3589" width="34" style="181" customWidth="1"/>
    <col min="3590" max="3590" width="11.7109375" style="181" customWidth="1"/>
    <col min="3591" max="3840" width="9.140625" style="181"/>
    <col min="3841" max="3841" width="8" style="181" customWidth="1"/>
    <col min="3842" max="3842" width="74.140625" style="181" customWidth="1"/>
    <col min="3843" max="3843" width="24.7109375" style="181" customWidth="1"/>
    <col min="3844" max="3845" width="34" style="181" customWidth="1"/>
    <col min="3846" max="3846" width="11.7109375" style="181" customWidth="1"/>
    <col min="3847" max="4096" width="9.140625" style="181"/>
    <col min="4097" max="4097" width="8" style="181" customWidth="1"/>
    <col min="4098" max="4098" width="74.140625" style="181" customWidth="1"/>
    <col min="4099" max="4099" width="24.7109375" style="181" customWidth="1"/>
    <col min="4100" max="4101" width="34" style="181" customWidth="1"/>
    <col min="4102" max="4102" width="11.7109375" style="181" customWidth="1"/>
    <col min="4103" max="4352" width="9.140625" style="181"/>
    <col min="4353" max="4353" width="8" style="181" customWidth="1"/>
    <col min="4354" max="4354" width="74.140625" style="181" customWidth="1"/>
    <col min="4355" max="4355" width="24.7109375" style="181" customWidth="1"/>
    <col min="4356" max="4357" width="34" style="181" customWidth="1"/>
    <col min="4358" max="4358" width="11.7109375" style="181" customWidth="1"/>
    <col min="4359" max="4608" width="9.140625" style="181"/>
    <col min="4609" max="4609" width="8" style="181" customWidth="1"/>
    <col min="4610" max="4610" width="74.140625" style="181" customWidth="1"/>
    <col min="4611" max="4611" width="24.7109375" style="181" customWidth="1"/>
    <col min="4612" max="4613" width="34" style="181" customWidth="1"/>
    <col min="4614" max="4614" width="11.7109375" style="181" customWidth="1"/>
    <col min="4615" max="4864" width="9.140625" style="181"/>
    <col min="4865" max="4865" width="8" style="181" customWidth="1"/>
    <col min="4866" max="4866" width="74.140625" style="181" customWidth="1"/>
    <col min="4867" max="4867" width="24.7109375" style="181" customWidth="1"/>
    <col min="4868" max="4869" width="34" style="181" customWidth="1"/>
    <col min="4870" max="4870" width="11.7109375" style="181" customWidth="1"/>
    <col min="4871" max="5120" width="9.140625" style="181"/>
    <col min="5121" max="5121" width="8" style="181" customWidth="1"/>
    <col min="5122" max="5122" width="74.140625" style="181" customWidth="1"/>
    <col min="5123" max="5123" width="24.7109375" style="181" customWidth="1"/>
    <col min="5124" max="5125" width="34" style="181" customWidth="1"/>
    <col min="5126" max="5126" width="11.7109375" style="181" customWidth="1"/>
    <col min="5127" max="5376" width="9.140625" style="181"/>
    <col min="5377" max="5377" width="8" style="181" customWidth="1"/>
    <col min="5378" max="5378" width="74.140625" style="181" customWidth="1"/>
    <col min="5379" max="5379" width="24.7109375" style="181" customWidth="1"/>
    <col min="5380" max="5381" width="34" style="181" customWidth="1"/>
    <col min="5382" max="5382" width="11.7109375" style="181" customWidth="1"/>
    <col min="5383" max="5632" width="9.140625" style="181"/>
    <col min="5633" max="5633" width="8" style="181" customWidth="1"/>
    <col min="5634" max="5634" width="74.140625" style="181" customWidth="1"/>
    <col min="5635" max="5635" width="24.7109375" style="181" customWidth="1"/>
    <col min="5636" max="5637" width="34" style="181" customWidth="1"/>
    <col min="5638" max="5638" width="11.7109375" style="181" customWidth="1"/>
    <col min="5639" max="5888" width="9.140625" style="181"/>
    <col min="5889" max="5889" width="8" style="181" customWidth="1"/>
    <col min="5890" max="5890" width="74.140625" style="181" customWidth="1"/>
    <col min="5891" max="5891" width="24.7109375" style="181" customWidth="1"/>
    <col min="5892" max="5893" width="34" style="181" customWidth="1"/>
    <col min="5894" max="5894" width="11.7109375" style="181" customWidth="1"/>
    <col min="5895" max="6144" width="9.140625" style="181"/>
    <col min="6145" max="6145" width="8" style="181" customWidth="1"/>
    <col min="6146" max="6146" width="74.140625" style="181" customWidth="1"/>
    <col min="6147" max="6147" width="24.7109375" style="181" customWidth="1"/>
    <col min="6148" max="6149" width="34" style="181" customWidth="1"/>
    <col min="6150" max="6150" width="11.7109375" style="181" customWidth="1"/>
    <col min="6151" max="6400" width="9.140625" style="181"/>
    <col min="6401" max="6401" width="8" style="181" customWidth="1"/>
    <col min="6402" max="6402" width="74.140625" style="181" customWidth="1"/>
    <col min="6403" max="6403" width="24.7109375" style="181" customWidth="1"/>
    <col min="6404" max="6405" width="34" style="181" customWidth="1"/>
    <col min="6406" max="6406" width="11.7109375" style="181" customWidth="1"/>
    <col min="6407" max="6656" width="9.140625" style="181"/>
    <col min="6657" max="6657" width="8" style="181" customWidth="1"/>
    <col min="6658" max="6658" width="74.140625" style="181" customWidth="1"/>
    <col min="6659" max="6659" width="24.7109375" style="181" customWidth="1"/>
    <col min="6660" max="6661" width="34" style="181" customWidth="1"/>
    <col min="6662" max="6662" width="11.7109375" style="181" customWidth="1"/>
    <col min="6663" max="6912" width="9.140625" style="181"/>
    <col min="6913" max="6913" width="8" style="181" customWidth="1"/>
    <col min="6914" max="6914" width="74.140625" style="181" customWidth="1"/>
    <col min="6915" max="6915" width="24.7109375" style="181" customWidth="1"/>
    <col min="6916" max="6917" width="34" style="181" customWidth="1"/>
    <col min="6918" max="6918" width="11.7109375" style="181" customWidth="1"/>
    <col min="6919" max="7168" width="9.140625" style="181"/>
    <col min="7169" max="7169" width="8" style="181" customWidth="1"/>
    <col min="7170" max="7170" width="74.140625" style="181" customWidth="1"/>
    <col min="7171" max="7171" width="24.7109375" style="181" customWidth="1"/>
    <col min="7172" max="7173" width="34" style="181" customWidth="1"/>
    <col min="7174" max="7174" width="11.7109375" style="181" customWidth="1"/>
    <col min="7175" max="7424" width="9.140625" style="181"/>
    <col min="7425" max="7425" width="8" style="181" customWidth="1"/>
    <col min="7426" max="7426" width="74.140625" style="181" customWidth="1"/>
    <col min="7427" max="7427" width="24.7109375" style="181" customWidth="1"/>
    <col min="7428" max="7429" width="34" style="181" customWidth="1"/>
    <col min="7430" max="7430" width="11.7109375" style="181" customWidth="1"/>
    <col min="7431" max="7680" width="9.140625" style="181"/>
    <col min="7681" max="7681" width="8" style="181" customWidth="1"/>
    <col min="7682" max="7682" width="74.140625" style="181" customWidth="1"/>
    <col min="7683" max="7683" width="24.7109375" style="181" customWidth="1"/>
    <col min="7684" max="7685" width="34" style="181" customWidth="1"/>
    <col min="7686" max="7686" width="11.7109375" style="181" customWidth="1"/>
    <col min="7687" max="7936" width="9.140625" style="181"/>
    <col min="7937" max="7937" width="8" style="181" customWidth="1"/>
    <col min="7938" max="7938" width="74.140625" style="181" customWidth="1"/>
    <col min="7939" max="7939" width="24.7109375" style="181" customWidth="1"/>
    <col min="7940" max="7941" width="34" style="181" customWidth="1"/>
    <col min="7942" max="7942" width="11.7109375" style="181" customWidth="1"/>
    <col min="7943" max="8192" width="9.140625" style="181"/>
    <col min="8193" max="8193" width="8" style="181" customWidth="1"/>
    <col min="8194" max="8194" width="74.140625" style="181" customWidth="1"/>
    <col min="8195" max="8195" width="24.7109375" style="181" customWidth="1"/>
    <col min="8196" max="8197" width="34" style="181" customWidth="1"/>
    <col min="8198" max="8198" width="11.7109375" style="181" customWidth="1"/>
    <col min="8199" max="8448" width="9.140625" style="181"/>
    <col min="8449" max="8449" width="8" style="181" customWidth="1"/>
    <col min="8450" max="8450" width="74.140625" style="181" customWidth="1"/>
    <col min="8451" max="8451" width="24.7109375" style="181" customWidth="1"/>
    <col min="8452" max="8453" width="34" style="181" customWidth="1"/>
    <col min="8454" max="8454" width="11.7109375" style="181" customWidth="1"/>
    <col min="8455" max="8704" width="9.140625" style="181"/>
    <col min="8705" max="8705" width="8" style="181" customWidth="1"/>
    <col min="8706" max="8706" width="74.140625" style="181" customWidth="1"/>
    <col min="8707" max="8707" width="24.7109375" style="181" customWidth="1"/>
    <col min="8708" max="8709" width="34" style="181" customWidth="1"/>
    <col min="8710" max="8710" width="11.7109375" style="181" customWidth="1"/>
    <col min="8711" max="8960" width="9.140625" style="181"/>
    <col min="8961" max="8961" width="8" style="181" customWidth="1"/>
    <col min="8962" max="8962" width="74.140625" style="181" customWidth="1"/>
    <col min="8963" max="8963" width="24.7109375" style="181" customWidth="1"/>
    <col min="8964" max="8965" width="34" style="181" customWidth="1"/>
    <col min="8966" max="8966" width="11.7109375" style="181" customWidth="1"/>
    <col min="8967" max="9216" width="9.140625" style="181"/>
    <col min="9217" max="9217" width="8" style="181" customWidth="1"/>
    <col min="9218" max="9218" width="74.140625" style="181" customWidth="1"/>
    <col min="9219" max="9219" width="24.7109375" style="181" customWidth="1"/>
    <col min="9220" max="9221" width="34" style="181" customWidth="1"/>
    <col min="9222" max="9222" width="11.7109375" style="181" customWidth="1"/>
    <col min="9223" max="9472" width="9.140625" style="181"/>
    <col min="9473" max="9473" width="8" style="181" customWidth="1"/>
    <col min="9474" max="9474" width="74.140625" style="181" customWidth="1"/>
    <col min="9475" max="9475" width="24.7109375" style="181" customWidth="1"/>
    <col min="9476" max="9477" width="34" style="181" customWidth="1"/>
    <col min="9478" max="9478" width="11.7109375" style="181" customWidth="1"/>
    <col min="9479" max="9728" width="9.140625" style="181"/>
    <col min="9729" max="9729" width="8" style="181" customWidth="1"/>
    <col min="9730" max="9730" width="74.140625" style="181" customWidth="1"/>
    <col min="9731" max="9731" width="24.7109375" style="181" customWidth="1"/>
    <col min="9732" max="9733" width="34" style="181" customWidth="1"/>
    <col min="9734" max="9734" width="11.7109375" style="181" customWidth="1"/>
    <col min="9735" max="9984" width="9.140625" style="181"/>
    <col min="9985" max="9985" width="8" style="181" customWidth="1"/>
    <col min="9986" max="9986" width="74.140625" style="181" customWidth="1"/>
    <col min="9987" max="9987" width="24.7109375" style="181" customWidth="1"/>
    <col min="9988" max="9989" width="34" style="181" customWidth="1"/>
    <col min="9990" max="9990" width="11.7109375" style="181" customWidth="1"/>
    <col min="9991" max="10240" width="9.140625" style="181"/>
    <col min="10241" max="10241" width="8" style="181" customWidth="1"/>
    <col min="10242" max="10242" width="74.140625" style="181" customWidth="1"/>
    <col min="10243" max="10243" width="24.7109375" style="181" customWidth="1"/>
    <col min="10244" max="10245" width="34" style="181" customWidth="1"/>
    <col min="10246" max="10246" width="11.7109375" style="181" customWidth="1"/>
    <col min="10247" max="10496" width="9.140625" style="181"/>
    <col min="10497" max="10497" width="8" style="181" customWidth="1"/>
    <col min="10498" max="10498" width="74.140625" style="181" customWidth="1"/>
    <col min="10499" max="10499" width="24.7109375" style="181" customWidth="1"/>
    <col min="10500" max="10501" width="34" style="181" customWidth="1"/>
    <col min="10502" max="10502" width="11.7109375" style="181" customWidth="1"/>
    <col min="10503" max="10752" width="9.140625" style="181"/>
    <col min="10753" max="10753" width="8" style="181" customWidth="1"/>
    <col min="10754" max="10754" width="74.140625" style="181" customWidth="1"/>
    <col min="10755" max="10755" width="24.7109375" style="181" customWidth="1"/>
    <col min="10756" max="10757" width="34" style="181" customWidth="1"/>
    <col min="10758" max="10758" width="11.7109375" style="181" customWidth="1"/>
    <col min="10759" max="11008" width="9.140625" style="181"/>
    <col min="11009" max="11009" width="8" style="181" customWidth="1"/>
    <col min="11010" max="11010" width="74.140625" style="181" customWidth="1"/>
    <col min="11011" max="11011" width="24.7109375" style="181" customWidth="1"/>
    <col min="11012" max="11013" width="34" style="181" customWidth="1"/>
    <col min="11014" max="11014" width="11.7109375" style="181" customWidth="1"/>
    <col min="11015" max="11264" width="9.140625" style="181"/>
    <col min="11265" max="11265" width="8" style="181" customWidth="1"/>
    <col min="11266" max="11266" width="74.140625" style="181" customWidth="1"/>
    <col min="11267" max="11267" width="24.7109375" style="181" customWidth="1"/>
    <col min="11268" max="11269" width="34" style="181" customWidth="1"/>
    <col min="11270" max="11270" width="11.7109375" style="181" customWidth="1"/>
    <col min="11271" max="11520" width="9.140625" style="181"/>
    <col min="11521" max="11521" width="8" style="181" customWidth="1"/>
    <col min="11522" max="11522" width="74.140625" style="181" customWidth="1"/>
    <col min="11523" max="11523" width="24.7109375" style="181" customWidth="1"/>
    <col min="11524" max="11525" width="34" style="181" customWidth="1"/>
    <col min="11526" max="11526" width="11.7109375" style="181" customWidth="1"/>
    <col min="11527" max="11776" width="9.140625" style="181"/>
    <col min="11777" max="11777" width="8" style="181" customWidth="1"/>
    <col min="11778" max="11778" width="74.140625" style="181" customWidth="1"/>
    <col min="11779" max="11779" width="24.7109375" style="181" customWidth="1"/>
    <col min="11780" max="11781" width="34" style="181" customWidth="1"/>
    <col min="11782" max="11782" width="11.7109375" style="181" customWidth="1"/>
    <col min="11783" max="12032" width="9.140625" style="181"/>
    <col min="12033" max="12033" width="8" style="181" customWidth="1"/>
    <col min="12034" max="12034" width="74.140625" style="181" customWidth="1"/>
    <col min="12035" max="12035" width="24.7109375" style="181" customWidth="1"/>
    <col min="12036" max="12037" width="34" style="181" customWidth="1"/>
    <col min="12038" max="12038" width="11.7109375" style="181" customWidth="1"/>
    <col min="12039" max="12288" width="9.140625" style="181"/>
    <col min="12289" max="12289" width="8" style="181" customWidth="1"/>
    <col min="12290" max="12290" width="74.140625" style="181" customWidth="1"/>
    <col min="12291" max="12291" width="24.7109375" style="181" customWidth="1"/>
    <col min="12292" max="12293" width="34" style="181" customWidth="1"/>
    <col min="12294" max="12294" width="11.7109375" style="181" customWidth="1"/>
    <col min="12295" max="12544" width="9.140625" style="181"/>
    <col min="12545" max="12545" width="8" style="181" customWidth="1"/>
    <col min="12546" max="12546" width="74.140625" style="181" customWidth="1"/>
    <col min="12547" max="12547" width="24.7109375" style="181" customWidth="1"/>
    <col min="12548" max="12549" width="34" style="181" customWidth="1"/>
    <col min="12550" max="12550" width="11.7109375" style="181" customWidth="1"/>
    <col min="12551" max="12800" width="9.140625" style="181"/>
    <col min="12801" max="12801" width="8" style="181" customWidth="1"/>
    <col min="12802" max="12802" width="74.140625" style="181" customWidth="1"/>
    <col min="12803" max="12803" width="24.7109375" style="181" customWidth="1"/>
    <col min="12804" max="12805" width="34" style="181" customWidth="1"/>
    <col min="12806" max="12806" width="11.7109375" style="181" customWidth="1"/>
    <col min="12807" max="13056" width="9.140625" style="181"/>
    <col min="13057" max="13057" width="8" style="181" customWidth="1"/>
    <col min="13058" max="13058" width="74.140625" style="181" customWidth="1"/>
    <col min="13059" max="13059" width="24.7109375" style="181" customWidth="1"/>
    <col min="13060" max="13061" width="34" style="181" customWidth="1"/>
    <col min="13062" max="13062" width="11.7109375" style="181" customWidth="1"/>
    <col min="13063" max="13312" width="9.140625" style="181"/>
    <col min="13313" max="13313" width="8" style="181" customWidth="1"/>
    <col min="13314" max="13314" width="74.140625" style="181" customWidth="1"/>
    <col min="13315" max="13315" width="24.7109375" style="181" customWidth="1"/>
    <col min="13316" max="13317" width="34" style="181" customWidth="1"/>
    <col min="13318" max="13318" width="11.7109375" style="181" customWidth="1"/>
    <col min="13319" max="13568" width="9.140625" style="181"/>
    <col min="13569" max="13569" width="8" style="181" customWidth="1"/>
    <col min="13570" max="13570" width="74.140625" style="181" customWidth="1"/>
    <col min="13571" max="13571" width="24.7109375" style="181" customWidth="1"/>
    <col min="13572" max="13573" width="34" style="181" customWidth="1"/>
    <col min="13574" max="13574" width="11.7109375" style="181" customWidth="1"/>
    <col min="13575" max="13824" width="9.140625" style="181"/>
    <col min="13825" max="13825" width="8" style="181" customWidth="1"/>
    <col min="13826" max="13826" width="74.140625" style="181" customWidth="1"/>
    <col min="13827" max="13827" width="24.7109375" style="181" customWidth="1"/>
    <col min="13828" max="13829" width="34" style="181" customWidth="1"/>
    <col min="13830" max="13830" width="11.7109375" style="181" customWidth="1"/>
    <col min="13831" max="14080" width="9.140625" style="181"/>
    <col min="14081" max="14081" width="8" style="181" customWidth="1"/>
    <col min="14082" max="14082" width="74.140625" style="181" customWidth="1"/>
    <col min="14083" max="14083" width="24.7109375" style="181" customWidth="1"/>
    <col min="14084" max="14085" width="34" style="181" customWidth="1"/>
    <col min="14086" max="14086" width="11.7109375" style="181" customWidth="1"/>
    <col min="14087" max="14336" width="9.140625" style="181"/>
    <col min="14337" max="14337" width="8" style="181" customWidth="1"/>
    <col min="14338" max="14338" width="74.140625" style="181" customWidth="1"/>
    <col min="14339" max="14339" width="24.7109375" style="181" customWidth="1"/>
    <col min="14340" max="14341" width="34" style="181" customWidth="1"/>
    <col min="14342" max="14342" width="11.7109375" style="181" customWidth="1"/>
    <col min="14343" max="14592" width="9.140625" style="181"/>
    <col min="14593" max="14593" width="8" style="181" customWidth="1"/>
    <col min="14594" max="14594" width="74.140625" style="181" customWidth="1"/>
    <col min="14595" max="14595" width="24.7109375" style="181" customWidth="1"/>
    <col min="14596" max="14597" width="34" style="181" customWidth="1"/>
    <col min="14598" max="14598" width="11.7109375" style="181" customWidth="1"/>
    <col min="14599" max="14848" width="9.140625" style="181"/>
    <col min="14849" max="14849" width="8" style="181" customWidth="1"/>
    <col min="14850" max="14850" width="74.140625" style="181" customWidth="1"/>
    <col min="14851" max="14851" width="24.7109375" style="181" customWidth="1"/>
    <col min="14852" max="14853" width="34" style="181" customWidth="1"/>
    <col min="14854" max="14854" width="11.7109375" style="181" customWidth="1"/>
    <col min="14855" max="15104" width="9.140625" style="181"/>
    <col min="15105" max="15105" width="8" style="181" customWidth="1"/>
    <col min="15106" max="15106" width="74.140625" style="181" customWidth="1"/>
    <col min="15107" max="15107" width="24.7109375" style="181" customWidth="1"/>
    <col min="15108" max="15109" width="34" style="181" customWidth="1"/>
    <col min="15110" max="15110" width="11.7109375" style="181" customWidth="1"/>
    <col min="15111" max="15360" width="9.140625" style="181"/>
    <col min="15361" max="15361" width="8" style="181" customWidth="1"/>
    <col min="15362" max="15362" width="74.140625" style="181" customWidth="1"/>
    <col min="15363" max="15363" width="24.7109375" style="181" customWidth="1"/>
    <col min="15364" max="15365" width="34" style="181" customWidth="1"/>
    <col min="15366" max="15366" width="11.7109375" style="181" customWidth="1"/>
    <col min="15367" max="15616" width="9.140625" style="181"/>
    <col min="15617" max="15617" width="8" style="181" customWidth="1"/>
    <col min="15618" max="15618" width="74.140625" style="181" customWidth="1"/>
    <col min="15619" max="15619" width="24.7109375" style="181" customWidth="1"/>
    <col min="15620" max="15621" width="34" style="181" customWidth="1"/>
    <col min="15622" max="15622" width="11.7109375" style="181" customWidth="1"/>
    <col min="15623" max="15872" width="9.140625" style="181"/>
    <col min="15873" max="15873" width="8" style="181" customWidth="1"/>
    <col min="15874" max="15874" width="74.140625" style="181" customWidth="1"/>
    <col min="15875" max="15875" width="24.7109375" style="181" customWidth="1"/>
    <col min="15876" max="15877" width="34" style="181" customWidth="1"/>
    <col min="15878" max="15878" width="11.7109375" style="181" customWidth="1"/>
    <col min="15879" max="16128" width="9.140625" style="181"/>
    <col min="16129" max="16129" width="8" style="181" customWidth="1"/>
    <col min="16130" max="16130" width="74.140625" style="181" customWidth="1"/>
    <col min="16131" max="16131" width="24.7109375" style="181" customWidth="1"/>
    <col min="16132" max="16133" width="34" style="181" customWidth="1"/>
    <col min="16134" max="16134" width="11.7109375" style="181" customWidth="1"/>
    <col min="16135" max="16384" width="9.140625" style="181"/>
  </cols>
  <sheetData>
    <row r="1" spans="1:11" ht="18.75" x14ac:dyDescent="0.25">
      <c r="D1" s="182"/>
      <c r="E1" s="372" t="s">
        <v>519</v>
      </c>
    </row>
    <row r="3" spans="1:11" s="184" customFormat="1" ht="28.9" customHeight="1" x14ac:dyDescent="0.3">
      <c r="A3" s="1197" t="s">
        <v>633</v>
      </c>
      <c r="B3" s="1198"/>
      <c r="C3" s="1198"/>
      <c r="D3" s="1198"/>
      <c r="E3" s="183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5.75" x14ac:dyDescent="0.25">
      <c r="B8" s="185"/>
    </row>
    <row r="9" spans="1:11" ht="18.75" customHeight="1" x14ac:dyDescent="0.25">
      <c r="A9" s="1199" t="s">
        <v>351</v>
      </c>
      <c r="B9" s="1199" t="s">
        <v>366</v>
      </c>
      <c r="C9" s="1199" t="s">
        <v>422</v>
      </c>
      <c r="D9" s="1199" t="s">
        <v>423</v>
      </c>
      <c r="E9" s="1199" t="s">
        <v>178</v>
      </c>
    </row>
    <row r="10" spans="1:11" ht="75" customHeight="1" x14ac:dyDescent="0.25">
      <c r="A10" s="1199"/>
      <c r="B10" s="1199"/>
      <c r="C10" s="1212"/>
      <c r="D10" s="1212"/>
      <c r="E10" s="1199"/>
    </row>
    <row r="11" spans="1:11" ht="18.75" x14ac:dyDescent="0.3">
      <c r="A11" s="189">
        <v>1</v>
      </c>
      <c r="B11" s="641">
        <v>2</v>
      </c>
      <c r="C11" s="611">
        <v>1</v>
      </c>
      <c r="D11" s="611">
        <v>2275.33</v>
      </c>
      <c r="E11" s="651" t="s">
        <v>424</v>
      </c>
      <c r="F11" s="452" t="s">
        <v>429</v>
      </c>
      <c r="G11" s="445" t="s">
        <v>371</v>
      </c>
      <c r="H11" s="445" t="s">
        <v>372</v>
      </c>
    </row>
    <row r="12" spans="1:11" ht="18.75" x14ac:dyDescent="0.3">
      <c r="A12" s="453" t="s">
        <v>425</v>
      </c>
      <c r="B12" s="449"/>
      <c r="C12" s="674"/>
      <c r="D12" s="675"/>
      <c r="E12" s="467"/>
      <c r="F12" s="468"/>
      <c r="G12" s="444"/>
      <c r="H12" s="462">
        <f>E12-G12</f>
        <v>0</v>
      </c>
    </row>
    <row r="13" spans="1:11" ht="18.75" x14ac:dyDescent="0.3">
      <c r="A13" s="455"/>
      <c r="B13" s="91"/>
      <c r="C13" s="466"/>
      <c r="D13" s="467"/>
      <c r="E13" s="467"/>
      <c r="F13" s="468"/>
      <c r="G13" s="444"/>
      <c r="H13" s="462">
        <f>E13-G13</f>
        <v>0</v>
      </c>
    </row>
    <row r="14" spans="1:11" s="184" customFormat="1" ht="18.75" x14ac:dyDescent="0.3">
      <c r="A14" s="456"/>
      <c r="B14" s="451" t="s">
        <v>364</v>
      </c>
      <c r="C14" s="469" t="s">
        <v>374</v>
      </c>
      <c r="D14" s="469" t="s">
        <v>374</v>
      </c>
      <c r="E14" s="461"/>
      <c r="F14" s="470" t="s">
        <v>462</v>
      </c>
      <c r="G14" s="461">
        <f>SUM(G12:G13)</f>
        <v>0</v>
      </c>
      <c r="H14" s="461">
        <f>SUM(H12:H13)</f>
        <v>0</v>
      </c>
    </row>
    <row r="15" spans="1:11" x14ac:dyDescent="0.25">
      <c r="D15" s="194"/>
      <c r="E15" s="194"/>
    </row>
    <row r="16" spans="1:11" s="84" customFormat="1" ht="23.25" customHeight="1" x14ac:dyDescent="0.25">
      <c r="A16" s="97" t="s">
        <v>541</v>
      </c>
      <c r="C16" s="378"/>
      <c r="E16" s="604" t="s">
        <v>694</v>
      </c>
      <c r="I16" s="415"/>
    </row>
    <row r="17" spans="1:9" s="389" customFormat="1" ht="12.75" x14ac:dyDescent="0.25">
      <c r="C17" s="391" t="s">
        <v>171</v>
      </c>
      <c r="E17" s="391" t="s">
        <v>172</v>
      </c>
      <c r="I17" s="393"/>
    </row>
    <row r="18" spans="1:9" s="82" customFormat="1" ht="18.75" x14ac:dyDescent="0.25">
      <c r="C18" s="607"/>
      <c r="D18" s="610"/>
      <c r="E18" s="714" t="s">
        <v>742</v>
      </c>
      <c r="F18" s="610"/>
      <c r="G18" s="610"/>
      <c r="H18" s="610"/>
      <c r="I18" s="392"/>
    </row>
    <row r="19" spans="1:9" s="84" customFormat="1" ht="23.25" customHeight="1" x14ac:dyDescent="0.25">
      <c r="A19" s="97" t="s">
        <v>173</v>
      </c>
      <c r="C19" s="378"/>
      <c r="E19" s="714" t="s">
        <v>742</v>
      </c>
      <c r="I19" s="415"/>
    </row>
    <row r="20" spans="1:9" s="389" customFormat="1" ht="12.75" x14ac:dyDescent="0.25">
      <c r="C20" s="391" t="s">
        <v>171</v>
      </c>
      <c r="E20" s="391" t="s">
        <v>172</v>
      </c>
      <c r="I20" s="393"/>
    </row>
  </sheetData>
  <mergeCells count="7">
    <mergeCell ref="E9:E10"/>
    <mergeCell ref="A6:D6"/>
    <mergeCell ref="A3:D3"/>
    <mergeCell ref="A9:A10"/>
    <mergeCell ref="B9:B10"/>
    <mergeCell ref="C9:C10"/>
    <mergeCell ref="D9:D10"/>
  </mergeCells>
  <pageMargins left="0.70866141732283472" right="0.2" top="0.42" bottom="0.37" header="0.31496062992125984" footer="0.31496062992125984"/>
  <pageSetup paperSize="9" scale="77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K20"/>
  <sheetViews>
    <sheetView view="pageBreakPreview" zoomScale="60" workbookViewId="0">
      <selection activeCell="I26" sqref="I26"/>
    </sheetView>
  </sheetViews>
  <sheetFormatPr defaultRowHeight="15" x14ac:dyDescent="0.25"/>
  <cols>
    <col min="1" max="1" width="8" style="181" customWidth="1"/>
    <col min="2" max="2" width="74.140625" style="181" customWidth="1"/>
    <col min="3" max="3" width="24.7109375" style="181" customWidth="1"/>
    <col min="4" max="5" width="34" style="181" customWidth="1"/>
    <col min="6" max="6" width="26.85546875" style="181" customWidth="1"/>
    <col min="7" max="8" width="21.5703125" style="181" customWidth="1"/>
    <col min="9" max="256" width="9.140625" style="181"/>
    <col min="257" max="257" width="8" style="181" customWidth="1"/>
    <col min="258" max="258" width="74.140625" style="181" customWidth="1"/>
    <col min="259" max="259" width="24.7109375" style="181" customWidth="1"/>
    <col min="260" max="261" width="34" style="181" customWidth="1"/>
    <col min="262" max="262" width="11.7109375" style="181" customWidth="1"/>
    <col min="263" max="512" width="9.140625" style="181"/>
    <col min="513" max="513" width="8" style="181" customWidth="1"/>
    <col min="514" max="514" width="74.140625" style="181" customWidth="1"/>
    <col min="515" max="515" width="24.7109375" style="181" customWidth="1"/>
    <col min="516" max="517" width="34" style="181" customWidth="1"/>
    <col min="518" max="518" width="11.7109375" style="181" customWidth="1"/>
    <col min="519" max="768" width="9.140625" style="181"/>
    <col min="769" max="769" width="8" style="181" customWidth="1"/>
    <col min="770" max="770" width="74.140625" style="181" customWidth="1"/>
    <col min="771" max="771" width="24.7109375" style="181" customWidth="1"/>
    <col min="772" max="773" width="34" style="181" customWidth="1"/>
    <col min="774" max="774" width="11.7109375" style="181" customWidth="1"/>
    <col min="775" max="1024" width="9.140625" style="181"/>
    <col min="1025" max="1025" width="8" style="181" customWidth="1"/>
    <col min="1026" max="1026" width="74.140625" style="181" customWidth="1"/>
    <col min="1027" max="1027" width="24.7109375" style="181" customWidth="1"/>
    <col min="1028" max="1029" width="34" style="181" customWidth="1"/>
    <col min="1030" max="1030" width="11.7109375" style="181" customWidth="1"/>
    <col min="1031" max="1280" width="9.140625" style="181"/>
    <col min="1281" max="1281" width="8" style="181" customWidth="1"/>
    <col min="1282" max="1282" width="74.140625" style="181" customWidth="1"/>
    <col min="1283" max="1283" width="24.7109375" style="181" customWidth="1"/>
    <col min="1284" max="1285" width="34" style="181" customWidth="1"/>
    <col min="1286" max="1286" width="11.7109375" style="181" customWidth="1"/>
    <col min="1287" max="1536" width="9.140625" style="181"/>
    <col min="1537" max="1537" width="8" style="181" customWidth="1"/>
    <col min="1538" max="1538" width="74.140625" style="181" customWidth="1"/>
    <col min="1539" max="1539" width="24.7109375" style="181" customWidth="1"/>
    <col min="1540" max="1541" width="34" style="181" customWidth="1"/>
    <col min="1542" max="1542" width="11.7109375" style="181" customWidth="1"/>
    <col min="1543" max="1792" width="9.140625" style="181"/>
    <col min="1793" max="1793" width="8" style="181" customWidth="1"/>
    <col min="1794" max="1794" width="74.140625" style="181" customWidth="1"/>
    <col min="1795" max="1795" width="24.7109375" style="181" customWidth="1"/>
    <col min="1796" max="1797" width="34" style="181" customWidth="1"/>
    <col min="1798" max="1798" width="11.7109375" style="181" customWidth="1"/>
    <col min="1799" max="2048" width="9.140625" style="181"/>
    <col min="2049" max="2049" width="8" style="181" customWidth="1"/>
    <col min="2050" max="2050" width="74.140625" style="181" customWidth="1"/>
    <col min="2051" max="2051" width="24.7109375" style="181" customWidth="1"/>
    <col min="2052" max="2053" width="34" style="181" customWidth="1"/>
    <col min="2054" max="2054" width="11.7109375" style="181" customWidth="1"/>
    <col min="2055" max="2304" width="9.140625" style="181"/>
    <col min="2305" max="2305" width="8" style="181" customWidth="1"/>
    <col min="2306" max="2306" width="74.140625" style="181" customWidth="1"/>
    <col min="2307" max="2307" width="24.7109375" style="181" customWidth="1"/>
    <col min="2308" max="2309" width="34" style="181" customWidth="1"/>
    <col min="2310" max="2310" width="11.7109375" style="181" customWidth="1"/>
    <col min="2311" max="2560" width="9.140625" style="181"/>
    <col min="2561" max="2561" width="8" style="181" customWidth="1"/>
    <col min="2562" max="2562" width="74.140625" style="181" customWidth="1"/>
    <col min="2563" max="2563" width="24.7109375" style="181" customWidth="1"/>
    <col min="2564" max="2565" width="34" style="181" customWidth="1"/>
    <col min="2566" max="2566" width="11.7109375" style="181" customWidth="1"/>
    <col min="2567" max="2816" width="9.140625" style="181"/>
    <col min="2817" max="2817" width="8" style="181" customWidth="1"/>
    <col min="2818" max="2818" width="74.140625" style="181" customWidth="1"/>
    <col min="2819" max="2819" width="24.7109375" style="181" customWidth="1"/>
    <col min="2820" max="2821" width="34" style="181" customWidth="1"/>
    <col min="2822" max="2822" width="11.7109375" style="181" customWidth="1"/>
    <col min="2823" max="3072" width="9.140625" style="181"/>
    <col min="3073" max="3073" width="8" style="181" customWidth="1"/>
    <col min="3074" max="3074" width="74.140625" style="181" customWidth="1"/>
    <col min="3075" max="3075" width="24.7109375" style="181" customWidth="1"/>
    <col min="3076" max="3077" width="34" style="181" customWidth="1"/>
    <col min="3078" max="3078" width="11.7109375" style="181" customWidth="1"/>
    <col min="3079" max="3328" width="9.140625" style="181"/>
    <col min="3329" max="3329" width="8" style="181" customWidth="1"/>
    <col min="3330" max="3330" width="74.140625" style="181" customWidth="1"/>
    <col min="3331" max="3331" width="24.7109375" style="181" customWidth="1"/>
    <col min="3332" max="3333" width="34" style="181" customWidth="1"/>
    <col min="3334" max="3334" width="11.7109375" style="181" customWidth="1"/>
    <col min="3335" max="3584" width="9.140625" style="181"/>
    <col min="3585" max="3585" width="8" style="181" customWidth="1"/>
    <col min="3586" max="3586" width="74.140625" style="181" customWidth="1"/>
    <col min="3587" max="3587" width="24.7109375" style="181" customWidth="1"/>
    <col min="3588" max="3589" width="34" style="181" customWidth="1"/>
    <col min="3590" max="3590" width="11.7109375" style="181" customWidth="1"/>
    <col min="3591" max="3840" width="9.140625" style="181"/>
    <col min="3841" max="3841" width="8" style="181" customWidth="1"/>
    <col min="3842" max="3842" width="74.140625" style="181" customWidth="1"/>
    <col min="3843" max="3843" width="24.7109375" style="181" customWidth="1"/>
    <col min="3844" max="3845" width="34" style="181" customWidth="1"/>
    <col min="3846" max="3846" width="11.7109375" style="181" customWidth="1"/>
    <col min="3847" max="4096" width="9.140625" style="181"/>
    <col min="4097" max="4097" width="8" style="181" customWidth="1"/>
    <col min="4098" max="4098" width="74.140625" style="181" customWidth="1"/>
    <col min="4099" max="4099" width="24.7109375" style="181" customWidth="1"/>
    <col min="4100" max="4101" width="34" style="181" customWidth="1"/>
    <col min="4102" max="4102" width="11.7109375" style="181" customWidth="1"/>
    <col min="4103" max="4352" width="9.140625" style="181"/>
    <col min="4353" max="4353" width="8" style="181" customWidth="1"/>
    <col min="4354" max="4354" width="74.140625" style="181" customWidth="1"/>
    <col min="4355" max="4355" width="24.7109375" style="181" customWidth="1"/>
    <col min="4356" max="4357" width="34" style="181" customWidth="1"/>
    <col min="4358" max="4358" width="11.7109375" style="181" customWidth="1"/>
    <col min="4359" max="4608" width="9.140625" style="181"/>
    <col min="4609" max="4609" width="8" style="181" customWidth="1"/>
    <col min="4610" max="4610" width="74.140625" style="181" customWidth="1"/>
    <col min="4611" max="4611" width="24.7109375" style="181" customWidth="1"/>
    <col min="4612" max="4613" width="34" style="181" customWidth="1"/>
    <col min="4614" max="4614" width="11.7109375" style="181" customWidth="1"/>
    <col min="4615" max="4864" width="9.140625" style="181"/>
    <col min="4865" max="4865" width="8" style="181" customWidth="1"/>
    <col min="4866" max="4866" width="74.140625" style="181" customWidth="1"/>
    <col min="4867" max="4867" width="24.7109375" style="181" customWidth="1"/>
    <col min="4868" max="4869" width="34" style="181" customWidth="1"/>
    <col min="4870" max="4870" width="11.7109375" style="181" customWidth="1"/>
    <col min="4871" max="5120" width="9.140625" style="181"/>
    <col min="5121" max="5121" width="8" style="181" customWidth="1"/>
    <col min="5122" max="5122" width="74.140625" style="181" customWidth="1"/>
    <col min="5123" max="5123" width="24.7109375" style="181" customWidth="1"/>
    <col min="5124" max="5125" width="34" style="181" customWidth="1"/>
    <col min="5126" max="5126" width="11.7109375" style="181" customWidth="1"/>
    <col min="5127" max="5376" width="9.140625" style="181"/>
    <col min="5377" max="5377" width="8" style="181" customWidth="1"/>
    <col min="5378" max="5378" width="74.140625" style="181" customWidth="1"/>
    <col min="5379" max="5379" width="24.7109375" style="181" customWidth="1"/>
    <col min="5380" max="5381" width="34" style="181" customWidth="1"/>
    <col min="5382" max="5382" width="11.7109375" style="181" customWidth="1"/>
    <col min="5383" max="5632" width="9.140625" style="181"/>
    <col min="5633" max="5633" width="8" style="181" customWidth="1"/>
    <col min="5634" max="5634" width="74.140625" style="181" customWidth="1"/>
    <col min="5635" max="5635" width="24.7109375" style="181" customWidth="1"/>
    <col min="5636" max="5637" width="34" style="181" customWidth="1"/>
    <col min="5638" max="5638" width="11.7109375" style="181" customWidth="1"/>
    <col min="5639" max="5888" width="9.140625" style="181"/>
    <col min="5889" max="5889" width="8" style="181" customWidth="1"/>
    <col min="5890" max="5890" width="74.140625" style="181" customWidth="1"/>
    <col min="5891" max="5891" width="24.7109375" style="181" customWidth="1"/>
    <col min="5892" max="5893" width="34" style="181" customWidth="1"/>
    <col min="5894" max="5894" width="11.7109375" style="181" customWidth="1"/>
    <col min="5895" max="6144" width="9.140625" style="181"/>
    <col min="6145" max="6145" width="8" style="181" customWidth="1"/>
    <col min="6146" max="6146" width="74.140625" style="181" customWidth="1"/>
    <col min="6147" max="6147" width="24.7109375" style="181" customWidth="1"/>
    <col min="6148" max="6149" width="34" style="181" customWidth="1"/>
    <col min="6150" max="6150" width="11.7109375" style="181" customWidth="1"/>
    <col min="6151" max="6400" width="9.140625" style="181"/>
    <col min="6401" max="6401" width="8" style="181" customWidth="1"/>
    <col min="6402" max="6402" width="74.140625" style="181" customWidth="1"/>
    <col min="6403" max="6403" width="24.7109375" style="181" customWidth="1"/>
    <col min="6404" max="6405" width="34" style="181" customWidth="1"/>
    <col min="6406" max="6406" width="11.7109375" style="181" customWidth="1"/>
    <col min="6407" max="6656" width="9.140625" style="181"/>
    <col min="6657" max="6657" width="8" style="181" customWidth="1"/>
    <col min="6658" max="6658" width="74.140625" style="181" customWidth="1"/>
    <col min="6659" max="6659" width="24.7109375" style="181" customWidth="1"/>
    <col min="6660" max="6661" width="34" style="181" customWidth="1"/>
    <col min="6662" max="6662" width="11.7109375" style="181" customWidth="1"/>
    <col min="6663" max="6912" width="9.140625" style="181"/>
    <col min="6913" max="6913" width="8" style="181" customWidth="1"/>
    <col min="6914" max="6914" width="74.140625" style="181" customWidth="1"/>
    <col min="6915" max="6915" width="24.7109375" style="181" customWidth="1"/>
    <col min="6916" max="6917" width="34" style="181" customWidth="1"/>
    <col min="6918" max="6918" width="11.7109375" style="181" customWidth="1"/>
    <col min="6919" max="7168" width="9.140625" style="181"/>
    <col min="7169" max="7169" width="8" style="181" customWidth="1"/>
    <col min="7170" max="7170" width="74.140625" style="181" customWidth="1"/>
    <col min="7171" max="7171" width="24.7109375" style="181" customWidth="1"/>
    <col min="7172" max="7173" width="34" style="181" customWidth="1"/>
    <col min="7174" max="7174" width="11.7109375" style="181" customWidth="1"/>
    <col min="7175" max="7424" width="9.140625" style="181"/>
    <col min="7425" max="7425" width="8" style="181" customWidth="1"/>
    <col min="7426" max="7426" width="74.140625" style="181" customWidth="1"/>
    <col min="7427" max="7427" width="24.7109375" style="181" customWidth="1"/>
    <col min="7428" max="7429" width="34" style="181" customWidth="1"/>
    <col min="7430" max="7430" width="11.7109375" style="181" customWidth="1"/>
    <col min="7431" max="7680" width="9.140625" style="181"/>
    <col min="7681" max="7681" width="8" style="181" customWidth="1"/>
    <col min="7682" max="7682" width="74.140625" style="181" customWidth="1"/>
    <col min="7683" max="7683" width="24.7109375" style="181" customWidth="1"/>
    <col min="7684" max="7685" width="34" style="181" customWidth="1"/>
    <col min="7686" max="7686" width="11.7109375" style="181" customWidth="1"/>
    <col min="7687" max="7936" width="9.140625" style="181"/>
    <col min="7937" max="7937" width="8" style="181" customWidth="1"/>
    <col min="7938" max="7938" width="74.140625" style="181" customWidth="1"/>
    <col min="7939" max="7939" width="24.7109375" style="181" customWidth="1"/>
    <col min="7940" max="7941" width="34" style="181" customWidth="1"/>
    <col min="7942" max="7942" width="11.7109375" style="181" customWidth="1"/>
    <col min="7943" max="8192" width="9.140625" style="181"/>
    <col min="8193" max="8193" width="8" style="181" customWidth="1"/>
    <col min="8194" max="8194" width="74.140625" style="181" customWidth="1"/>
    <col min="8195" max="8195" width="24.7109375" style="181" customWidth="1"/>
    <col min="8196" max="8197" width="34" style="181" customWidth="1"/>
    <col min="8198" max="8198" width="11.7109375" style="181" customWidth="1"/>
    <col min="8199" max="8448" width="9.140625" style="181"/>
    <col min="8449" max="8449" width="8" style="181" customWidth="1"/>
    <col min="8450" max="8450" width="74.140625" style="181" customWidth="1"/>
    <col min="8451" max="8451" width="24.7109375" style="181" customWidth="1"/>
    <col min="8452" max="8453" width="34" style="181" customWidth="1"/>
    <col min="8454" max="8454" width="11.7109375" style="181" customWidth="1"/>
    <col min="8455" max="8704" width="9.140625" style="181"/>
    <col min="8705" max="8705" width="8" style="181" customWidth="1"/>
    <col min="8706" max="8706" width="74.140625" style="181" customWidth="1"/>
    <col min="8707" max="8707" width="24.7109375" style="181" customWidth="1"/>
    <col min="8708" max="8709" width="34" style="181" customWidth="1"/>
    <col min="8710" max="8710" width="11.7109375" style="181" customWidth="1"/>
    <col min="8711" max="8960" width="9.140625" style="181"/>
    <col min="8961" max="8961" width="8" style="181" customWidth="1"/>
    <col min="8962" max="8962" width="74.140625" style="181" customWidth="1"/>
    <col min="8963" max="8963" width="24.7109375" style="181" customWidth="1"/>
    <col min="8964" max="8965" width="34" style="181" customWidth="1"/>
    <col min="8966" max="8966" width="11.7109375" style="181" customWidth="1"/>
    <col min="8967" max="9216" width="9.140625" style="181"/>
    <col min="9217" max="9217" width="8" style="181" customWidth="1"/>
    <col min="9218" max="9218" width="74.140625" style="181" customWidth="1"/>
    <col min="9219" max="9219" width="24.7109375" style="181" customWidth="1"/>
    <col min="9220" max="9221" width="34" style="181" customWidth="1"/>
    <col min="9222" max="9222" width="11.7109375" style="181" customWidth="1"/>
    <col min="9223" max="9472" width="9.140625" style="181"/>
    <col min="9473" max="9473" width="8" style="181" customWidth="1"/>
    <col min="9474" max="9474" width="74.140625" style="181" customWidth="1"/>
    <col min="9475" max="9475" width="24.7109375" style="181" customWidth="1"/>
    <col min="9476" max="9477" width="34" style="181" customWidth="1"/>
    <col min="9478" max="9478" width="11.7109375" style="181" customWidth="1"/>
    <col min="9479" max="9728" width="9.140625" style="181"/>
    <col min="9729" max="9729" width="8" style="181" customWidth="1"/>
    <col min="9730" max="9730" width="74.140625" style="181" customWidth="1"/>
    <col min="9731" max="9731" width="24.7109375" style="181" customWidth="1"/>
    <col min="9732" max="9733" width="34" style="181" customWidth="1"/>
    <col min="9734" max="9734" width="11.7109375" style="181" customWidth="1"/>
    <col min="9735" max="9984" width="9.140625" style="181"/>
    <col min="9985" max="9985" width="8" style="181" customWidth="1"/>
    <col min="9986" max="9986" width="74.140625" style="181" customWidth="1"/>
    <col min="9987" max="9987" width="24.7109375" style="181" customWidth="1"/>
    <col min="9988" max="9989" width="34" style="181" customWidth="1"/>
    <col min="9990" max="9990" width="11.7109375" style="181" customWidth="1"/>
    <col min="9991" max="10240" width="9.140625" style="181"/>
    <col min="10241" max="10241" width="8" style="181" customWidth="1"/>
    <col min="10242" max="10242" width="74.140625" style="181" customWidth="1"/>
    <col min="10243" max="10243" width="24.7109375" style="181" customWidth="1"/>
    <col min="10244" max="10245" width="34" style="181" customWidth="1"/>
    <col min="10246" max="10246" width="11.7109375" style="181" customWidth="1"/>
    <col min="10247" max="10496" width="9.140625" style="181"/>
    <col min="10497" max="10497" width="8" style="181" customWidth="1"/>
    <col min="10498" max="10498" width="74.140625" style="181" customWidth="1"/>
    <col min="10499" max="10499" width="24.7109375" style="181" customWidth="1"/>
    <col min="10500" max="10501" width="34" style="181" customWidth="1"/>
    <col min="10502" max="10502" width="11.7109375" style="181" customWidth="1"/>
    <col min="10503" max="10752" width="9.140625" style="181"/>
    <col min="10753" max="10753" width="8" style="181" customWidth="1"/>
    <col min="10754" max="10754" width="74.140625" style="181" customWidth="1"/>
    <col min="10755" max="10755" width="24.7109375" style="181" customWidth="1"/>
    <col min="10756" max="10757" width="34" style="181" customWidth="1"/>
    <col min="10758" max="10758" width="11.7109375" style="181" customWidth="1"/>
    <col min="10759" max="11008" width="9.140625" style="181"/>
    <col min="11009" max="11009" width="8" style="181" customWidth="1"/>
    <col min="11010" max="11010" width="74.140625" style="181" customWidth="1"/>
    <col min="11011" max="11011" width="24.7109375" style="181" customWidth="1"/>
    <col min="11012" max="11013" width="34" style="181" customWidth="1"/>
    <col min="11014" max="11014" width="11.7109375" style="181" customWidth="1"/>
    <col min="11015" max="11264" width="9.140625" style="181"/>
    <col min="11265" max="11265" width="8" style="181" customWidth="1"/>
    <col min="11266" max="11266" width="74.140625" style="181" customWidth="1"/>
    <col min="11267" max="11267" width="24.7109375" style="181" customWidth="1"/>
    <col min="11268" max="11269" width="34" style="181" customWidth="1"/>
    <col min="11270" max="11270" width="11.7109375" style="181" customWidth="1"/>
    <col min="11271" max="11520" width="9.140625" style="181"/>
    <col min="11521" max="11521" width="8" style="181" customWidth="1"/>
    <col min="11522" max="11522" width="74.140625" style="181" customWidth="1"/>
    <col min="11523" max="11523" width="24.7109375" style="181" customWidth="1"/>
    <col min="11524" max="11525" width="34" style="181" customWidth="1"/>
    <col min="11526" max="11526" width="11.7109375" style="181" customWidth="1"/>
    <col min="11527" max="11776" width="9.140625" style="181"/>
    <col min="11777" max="11777" width="8" style="181" customWidth="1"/>
    <col min="11778" max="11778" width="74.140625" style="181" customWidth="1"/>
    <col min="11779" max="11779" width="24.7109375" style="181" customWidth="1"/>
    <col min="11780" max="11781" width="34" style="181" customWidth="1"/>
    <col min="11782" max="11782" width="11.7109375" style="181" customWidth="1"/>
    <col min="11783" max="12032" width="9.140625" style="181"/>
    <col min="12033" max="12033" width="8" style="181" customWidth="1"/>
    <col min="12034" max="12034" width="74.140625" style="181" customWidth="1"/>
    <col min="12035" max="12035" width="24.7109375" style="181" customWidth="1"/>
    <col min="12036" max="12037" width="34" style="181" customWidth="1"/>
    <col min="12038" max="12038" width="11.7109375" style="181" customWidth="1"/>
    <col min="12039" max="12288" width="9.140625" style="181"/>
    <col min="12289" max="12289" width="8" style="181" customWidth="1"/>
    <col min="12290" max="12290" width="74.140625" style="181" customWidth="1"/>
    <col min="12291" max="12291" width="24.7109375" style="181" customWidth="1"/>
    <col min="12292" max="12293" width="34" style="181" customWidth="1"/>
    <col min="12294" max="12294" width="11.7109375" style="181" customWidth="1"/>
    <col min="12295" max="12544" width="9.140625" style="181"/>
    <col min="12545" max="12545" width="8" style="181" customWidth="1"/>
    <col min="12546" max="12546" width="74.140625" style="181" customWidth="1"/>
    <col min="12547" max="12547" width="24.7109375" style="181" customWidth="1"/>
    <col min="12548" max="12549" width="34" style="181" customWidth="1"/>
    <col min="12550" max="12550" width="11.7109375" style="181" customWidth="1"/>
    <col min="12551" max="12800" width="9.140625" style="181"/>
    <col min="12801" max="12801" width="8" style="181" customWidth="1"/>
    <col min="12802" max="12802" width="74.140625" style="181" customWidth="1"/>
    <col min="12803" max="12803" width="24.7109375" style="181" customWidth="1"/>
    <col min="12804" max="12805" width="34" style="181" customWidth="1"/>
    <col min="12806" max="12806" width="11.7109375" style="181" customWidth="1"/>
    <col min="12807" max="13056" width="9.140625" style="181"/>
    <col min="13057" max="13057" width="8" style="181" customWidth="1"/>
    <col min="13058" max="13058" width="74.140625" style="181" customWidth="1"/>
    <col min="13059" max="13059" width="24.7109375" style="181" customWidth="1"/>
    <col min="13060" max="13061" width="34" style="181" customWidth="1"/>
    <col min="13062" max="13062" width="11.7109375" style="181" customWidth="1"/>
    <col min="13063" max="13312" width="9.140625" style="181"/>
    <col min="13313" max="13313" width="8" style="181" customWidth="1"/>
    <col min="13314" max="13314" width="74.140625" style="181" customWidth="1"/>
    <col min="13315" max="13315" width="24.7109375" style="181" customWidth="1"/>
    <col min="13316" max="13317" width="34" style="181" customWidth="1"/>
    <col min="13318" max="13318" width="11.7109375" style="181" customWidth="1"/>
    <col min="13319" max="13568" width="9.140625" style="181"/>
    <col min="13569" max="13569" width="8" style="181" customWidth="1"/>
    <col min="13570" max="13570" width="74.140625" style="181" customWidth="1"/>
    <col min="13571" max="13571" width="24.7109375" style="181" customWidth="1"/>
    <col min="13572" max="13573" width="34" style="181" customWidth="1"/>
    <col min="13574" max="13574" width="11.7109375" style="181" customWidth="1"/>
    <col min="13575" max="13824" width="9.140625" style="181"/>
    <col min="13825" max="13825" width="8" style="181" customWidth="1"/>
    <col min="13826" max="13826" width="74.140625" style="181" customWidth="1"/>
    <col min="13827" max="13827" width="24.7109375" style="181" customWidth="1"/>
    <col min="13828" max="13829" width="34" style="181" customWidth="1"/>
    <col min="13830" max="13830" width="11.7109375" style="181" customWidth="1"/>
    <col min="13831" max="14080" width="9.140625" style="181"/>
    <col min="14081" max="14081" width="8" style="181" customWidth="1"/>
    <col min="14082" max="14082" width="74.140625" style="181" customWidth="1"/>
    <col min="14083" max="14083" width="24.7109375" style="181" customWidth="1"/>
    <col min="14084" max="14085" width="34" style="181" customWidth="1"/>
    <col min="14086" max="14086" width="11.7109375" style="181" customWidth="1"/>
    <col min="14087" max="14336" width="9.140625" style="181"/>
    <col min="14337" max="14337" width="8" style="181" customWidth="1"/>
    <col min="14338" max="14338" width="74.140625" style="181" customWidth="1"/>
    <col min="14339" max="14339" width="24.7109375" style="181" customWidth="1"/>
    <col min="14340" max="14341" width="34" style="181" customWidth="1"/>
    <col min="14342" max="14342" width="11.7109375" style="181" customWidth="1"/>
    <col min="14343" max="14592" width="9.140625" style="181"/>
    <col min="14593" max="14593" width="8" style="181" customWidth="1"/>
    <col min="14594" max="14594" width="74.140625" style="181" customWidth="1"/>
    <col min="14595" max="14595" width="24.7109375" style="181" customWidth="1"/>
    <col min="14596" max="14597" width="34" style="181" customWidth="1"/>
    <col min="14598" max="14598" width="11.7109375" style="181" customWidth="1"/>
    <col min="14599" max="14848" width="9.140625" style="181"/>
    <col min="14849" max="14849" width="8" style="181" customWidth="1"/>
    <col min="14850" max="14850" width="74.140625" style="181" customWidth="1"/>
    <col min="14851" max="14851" width="24.7109375" style="181" customWidth="1"/>
    <col min="14852" max="14853" width="34" style="181" customWidth="1"/>
    <col min="14854" max="14854" width="11.7109375" style="181" customWidth="1"/>
    <col min="14855" max="15104" width="9.140625" style="181"/>
    <col min="15105" max="15105" width="8" style="181" customWidth="1"/>
    <col min="15106" max="15106" width="74.140625" style="181" customWidth="1"/>
    <col min="15107" max="15107" width="24.7109375" style="181" customWidth="1"/>
    <col min="15108" max="15109" width="34" style="181" customWidth="1"/>
    <col min="15110" max="15110" width="11.7109375" style="181" customWidth="1"/>
    <col min="15111" max="15360" width="9.140625" style="181"/>
    <col min="15361" max="15361" width="8" style="181" customWidth="1"/>
    <col min="15362" max="15362" width="74.140625" style="181" customWidth="1"/>
    <col min="15363" max="15363" width="24.7109375" style="181" customWidth="1"/>
    <col min="15364" max="15365" width="34" style="181" customWidth="1"/>
    <col min="15366" max="15366" width="11.7109375" style="181" customWidth="1"/>
    <col min="15367" max="15616" width="9.140625" style="181"/>
    <col min="15617" max="15617" width="8" style="181" customWidth="1"/>
    <col min="15618" max="15618" width="74.140625" style="181" customWidth="1"/>
    <col min="15619" max="15619" width="24.7109375" style="181" customWidth="1"/>
    <col min="15620" max="15621" width="34" style="181" customWidth="1"/>
    <col min="15622" max="15622" width="11.7109375" style="181" customWidth="1"/>
    <col min="15623" max="15872" width="9.140625" style="181"/>
    <col min="15873" max="15873" width="8" style="181" customWidth="1"/>
    <col min="15874" max="15874" width="74.140625" style="181" customWidth="1"/>
    <col min="15875" max="15875" width="24.7109375" style="181" customWidth="1"/>
    <col min="15876" max="15877" width="34" style="181" customWidth="1"/>
    <col min="15878" max="15878" width="11.7109375" style="181" customWidth="1"/>
    <col min="15879" max="16128" width="9.140625" style="181"/>
    <col min="16129" max="16129" width="8" style="181" customWidth="1"/>
    <col min="16130" max="16130" width="74.140625" style="181" customWidth="1"/>
    <col min="16131" max="16131" width="24.7109375" style="181" customWidth="1"/>
    <col min="16132" max="16133" width="34" style="181" customWidth="1"/>
    <col min="16134" max="16134" width="11.7109375" style="181" customWidth="1"/>
    <col min="16135" max="16384" width="9.140625" style="181"/>
  </cols>
  <sheetData>
    <row r="1" spans="1:11" ht="18.75" x14ac:dyDescent="0.25">
      <c r="D1" s="182"/>
      <c r="E1" s="372" t="s">
        <v>519</v>
      </c>
    </row>
    <row r="3" spans="1:11" s="184" customFormat="1" ht="28.9" customHeight="1" x14ac:dyDescent="0.3">
      <c r="A3" s="1197" t="s">
        <v>634</v>
      </c>
      <c r="B3" s="1198"/>
      <c r="C3" s="1198"/>
      <c r="D3" s="1198"/>
      <c r="E3" s="183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5.75" x14ac:dyDescent="0.25">
      <c r="B8" s="185"/>
    </row>
    <row r="9" spans="1:11" ht="18.75" customHeight="1" x14ac:dyDescent="0.25">
      <c r="A9" s="1199" t="s">
        <v>351</v>
      </c>
      <c r="B9" s="1199" t="s">
        <v>366</v>
      </c>
      <c r="C9" s="1199" t="s">
        <v>422</v>
      </c>
      <c r="D9" s="1199" t="s">
        <v>423</v>
      </c>
      <c r="E9" s="1199" t="s">
        <v>178</v>
      </c>
    </row>
    <row r="10" spans="1:11" ht="75" customHeight="1" x14ac:dyDescent="0.25">
      <c r="A10" s="1199"/>
      <c r="B10" s="1199"/>
      <c r="C10" s="1212"/>
      <c r="D10" s="1212"/>
      <c r="E10" s="1199"/>
    </row>
    <row r="11" spans="1:11" ht="18.75" x14ac:dyDescent="0.3">
      <c r="A11" s="189">
        <v>1</v>
      </c>
      <c r="B11" s="641">
        <v>2</v>
      </c>
      <c r="C11" s="611">
        <v>1</v>
      </c>
      <c r="D11" s="611">
        <v>2275.33</v>
      </c>
      <c r="E11" s="651" t="s">
        <v>424</v>
      </c>
      <c r="F11" s="452" t="s">
        <v>429</v>
      </c>
      <c r="G11" s="445" t="s">
        <v>371</v>
      </c>
      <c r="H11" s="445" t="s">
        <v>372</v>
      </c>
    </row>
    <row r="12" spans="1:11" ht="18.75" x14ac:dyDescent="0.3">
      <c r="A12" s="453" t="s">
        <v>425</v>
      </c>
      <c r="B12" s="449"/>
      <c r="C12" s="674"/>
      <c r="D12" s="675"/>
      <c r="E12" s="467"/>
      <c r="F12" s="468"/>
      <c r="G12" s="444"/>
      <c r="H12" s="462">
        <f>E12-G12</f>
        <v>0</v>
      </c>
    </row>
    <row r="13" spans="1:11" ht="18.75" x14ac:dyDescent="0.3">
      <c r="A13" s="455"/>
      <c r="B13" s="694"/>
      <c r="C13" s="466"/>
      <c r="D13" s="467"/>
      <c r="E13" s="467"/>
      <c r="F13" s="468"/>
      <c r="G13" s="444"/>
      <c r="H13" s="462">
        <f>E13-G13</f>
        <v>0</v>
      </c>
    </row>
    <row r="14" spans="1:11" s="184" customFormat="1" ht="18.75" x14ac:dyDescent="0.3">
      <c r="A14" s="456"/>
      <c r="B14" s="451" t="s">
        <v>364</v>
      </c>
      <c r="C14" s="469" t="s">
        <v>374</v>
      </c>
      <c r="D14" s="469" t="s">
        <v>374</v>
      </c>
      <c r="E14" s="461"/>
      <c r="F14" s="470" t="s">
        <v>462</v>
      </c>
      <c r="G14" s="461">
        <f>SUM(G12:G13)</f>
        <v>0</v>
      </c>
      <c r="H14" s="461">
        <f>SUM(H12:H13)</f>
        <v>0</v>
      </c>
    </row>
    <row r="15" spans="1:11" x14ac:dyDescent="0.25">
      <c r="D15" s="194"/>
      <c r="E15" s="194"/>
    </row>
    <row r="16" spans="1:11" s="84" customFormat="1" ht="23.25" customHeight="1" x14ac:dyDescent="0.25">
      <c r="A16" s="97" t="s">
        <v>541</v>
      </c>
      <c r="C16" s="378"/>
      <c r="E16" s="604" t="s">
        <v>694</v>
      </c>
      <c r="I16" s="415"/>
    </row>
    <row r="17" spans="1:9" s="389" customFormat="1" ht="12.75" x14ac:dyDescent="0.25">
      <c r="C17" s="391" t="s">
        <v>171</v>
      </c>
      <c r="E17" s="391" t="s">
        <v>172</v>
      </c>
      <c r="I17" s="393"/>
    </row>
    <row r="18" spans="1:9" s="82" customFormat="1" ht="18.75" x14ac:dyDescent="0.25">
      <c r="C18" s="607"/>
      <c r="D18" s="610"/>
      <c r="E18" s="714" t="s">
        <v>742</v>
      </c>
      <c r="F18" s="610"/>
      <c r="G18" s="610"/>
      <c r="H18" s="610"/>
      <c r="I18" s="392"/>
    </row>
    <row r="19" spans="1:9" s="84" customFormat="1" ht="23.25" customHeight="1" x14ac:dyDescent="0.25">
      <c r="A19" s="97" t="s">
        <v>173</v>
      </c>
      <c r="C19" s="378"/>
      <c r="E19" s="714" t="s">
        <v>742</v>
      </c>
      <c r="I19" s="415"/>
    </row>
    <row r="20" spans="1:9" s="389" customFormat="1" ht="12.75" x14ac:dyDescent="0.25">
      <c r="C20" s="391" t="s">
        <v>171</v>
      </c>
      <c r="E20" s="391" t="s">
        <v>172</v>
      </c>
      <c r="I20" s="393"/>
    </row>
  </sheetData>
  <mergeCells count="7">
    <mergeCell ref="E9:E10"/>
    <mergeCell ref="A6:D6"/>
    <mergeCell ref="A3:D3"/>
    <mergeCell ref="A9:A10"/>
    <mergeCell ref="B9:B10"/>
    <mergeCell ref="C9:C10"/>
    <mergeCell ref="D9:D10"/>
  </mergeCells>
  <pageMargins left="0.70866141732283472" right="0.2" top="0.42" bottom="0.37" header="0.31496062992125984" footer="0.31496062992125984"/>
  <pageSetup paperSize="9" scale="77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86"/>
  <sheetViews>
    <sheetView view="pageBreakPreview" zoomScale="70" zoomScaleSheetLayoutView="70" workbookViewId="0">
      <selection activeCell="I83" sqref="I83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26.7109375" style="181" customWidth="1"/>
    <col min="7" max="7" width="17.42578125" style="215" customWidth="1"/>
    <col min="8" max="8" width="12.7109375" style="215" customWidth="1"/>
    <col min="9" max="9" width="16" style="216" customWidth="1"/>
    <col min="10" max="10" width="9.140625" style="70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638</v>
      </c>
      <c r="B3" s="1198"/>
      <c r="C3" s="1198"/>
      <c r="D3" s="1198"/>
      <c r="E3" s="1198"/>
      <c r="F3" s="1198"/>
      <c r="G3" s="217"/>
      <c r="H3" s="217"/>
      <c r="I3" s="218"/>
      <c r="J3" s="864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613" t="s">
        <v>422</v>
      </c>
      <c r="D10" s="613" t="s">
        <v>441</v>
      </c>
      <c r="E10" s="187" t="s">
        <v>422</v>
      </c>
      <c r="F10" s="187" t="s">
        <v>441</v>
      </c>
    </row>
    <row r="11" spans="1:11" x14ac:dyDescent="0.3">
      <c r="A11" s="187">
        <v>1</v>
      </c>
      <c r="B11" s="639">
        <v>2</v>
      </c>
      <c r="C11" s="611">
        <v>1</v>
      </c>
      <c r="D11" s="611">
        <v>2275.33</v>
      </c>
      <c r="E11" s="64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672" t="s">
        <v>374</v>
      </c>
      <c r="D12" s="673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  <c r="J12" s="864"/>
    </row>
    <row r="13" spans="1:11" hidden="1" x14ac:dyDescent="0.3">
      <c r="A13" s="191"/>
      <c r="B13" s="225"/>
      <c r="C13" s="479"/>
      <c r="D13" s="474"/>
      <c r="E13" s="479"/>
      <c r="F13" s="475"/>
      <c r="G13" s="468"/>
      <c r="H13" s="444"/>
      <c r="I13" s="462">
        <f t="shared" ref="I13:I66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t="18.75" hidden="1" customHeight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10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10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10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  <c r="J35" s="864"/>
    </row>
    <row r="36" spans="1:10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10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10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10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10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10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  <c r="J41" s="864"/>
    </row>
    <row r="42" spans="1:10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10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10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10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10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10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10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10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10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  <c r="J50" s="864"/>
    </row>
    <row r="51" spans="1:10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10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10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10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10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10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10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10" x14ac:dyDescent="0.3">
      <c r="A58" s="221">
        <v>5</v>
      </c>
      <c r="B58" s="221" t="s">
        <v>447</v>
      </c>
      <c r="C58" s="476" t="s">
        <v>374</v>
      </c>
      <c r="D58" s="480">
        <f>SUM(D59:D75)</f>
        <v>0</v>
      </c>
      <c r="E58" s="476" t="s">
        <v>374</v>
      </c>
      <c r="F58" s="481">
        <f>SUM(F59:F75)</f>
        <v>4000</v>
      </c>
      <c r="G58" s="468"/>
      <c r="H58" s="444"/>
      <c r="I58" s="462"/>
    </row>
    <row r="59" spans="1:10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10" x14ac:dyDescent="0.3">
      <c r="A60" s="191"/>
      <c r="B60" s="471" t="s">
        <v>579</v>
      </c>
      <c r="C60" s="479"/>
      <c r="D60" s="474"/>
      <c r="E60" s="479"/>
      <c r="F60" s="475">
        <v>4000</v>
      </c>
      <c r="G60" s="468">
        <v>3370</v>
      </c>
      <c r="H60" s="444">
        <f>370+1500+1500</f>
        <v>3370</v>
      </c>
      <c r="I60" s="462">
        <f>F60-G60</f>
        <v>630</v>
      </c>
      <c r="J60" s="866">
        <v>3370</v>
      </c>
    </row>
    <row r="61" spans="1:10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10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10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10" hidden="1" x14ac:dyDescent="0.3">
      <c r="A64" s="191"/>
      <c r="B64" s="471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10" hidden="1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10" hidden="1" x14ac:dyDescent="0.3">
      <c r="A66" s="191"/>
      <c r="B66" s="190"/>
      <c r="C66" s="479"/>
      <c r="D66" s="474"/>
      <c r="E66" s="479"/>
      <c r="F66" s="475"/>
      <c r="G66" s="468"/>
      <c r="H66" s="444"/>
      <c r="I66" s="462">
        <f t="shared" si="0"/>
        <v>0</v>
      </c>
    </row>
    <row r="67" spans="1:10" hidden="1" x14ac:dyDescent="0.3">
      <c r="A67" s="191"/>
      <c r="B67" s="190"/>
      <c r="C67" s="479"/>
      <c r="D67" s="474"/>
      <c r="E67" s="479"/>
      <c r="F67" s="475"/>
      <c r="G67" s="468"/>
      <c r="H67" s="444"/>
      <c r="I67" s="462">
        <f t="shared" ref="I67:I74" si="1">F67-H67</f>
        <v>0</v>
      </c>
    </row>
    <row r="68" spans="1:10" hidden="1" x14ac:dyDescent="0.3">
      <c r="A68" s="191"/>
      <c r="B68" s="190"/>
      <c r="C68" s="479"/>
      <c r="D68" s="474"/>
      <c r="E68" s="479"/>
      <c r="F68" s="475"/>
      <c r="G68" s="468"/>
      <c r="H68" s="444"/>
      <c r="I68" s="462">
        <f t="shared" si="1"/>
        <v>0</v>
      </c>
    </row>
    <row r="69" spans="1:10" hidden="1" x14ac:dyDescent="0.3">
      <c r="A69" s="191"/>
      <c r="B69" s="190"/>
      <c r="C69" s="479"/>
      <c r="D69" s="474"/>
      <c r="E69" s="479"/>
      <c r="F69" s="475"/>
      <c r="G69" s="468"/>
      <c r="H69" s="444"/>
      <c r="I69" s="462">
        <f t="shared" si="1"/>
        <v>0</v>
      </c>
    </row>
    <row r="70" spans="1:10" hidden="1" x14ac:dyDescent="0.3">
      <c r="A70" s="191"/>
      <c r="B70" s="190"/>
      <c r="C70" s="479"/>
      <c r="D70" s="474"/>
      <c r="E70" s="479"/>
      <c r="F70" s="475"/>
      <c r="G70" s="468"/>
      <c r="H70" s="444"/>
      <c r="I70" s="462">
        <f t="shared" si="1"/>
        <v>0</v>
      </c>
    </row>
    <row r="71" spans="1:10" hidden="1" x14ac:dyDescent="0.3">
      <c r="A71" s="191"/>
      <c r="B71" s="190"/>
      <c r="C71" s="479"/>
      <c r="D71" s="474"/>
      <c r="E71" s="479"/>
      <c r="F71" s="475"/>
      <c r="G71" s="468"/>
      <c r="H71" s="444"/>
      <c r="I71" s="462">
        <f t="shared" si="1"/>
        <v>0</v>
      </c>
    </row>
    <row r="72" spans="1:10" hidden="1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1"/>
        <v>0</v>
      </c>
    </row>
    <row r="73" spans="1:10" hidden="1" x14ac:dyDescent="0.3">
      <c r="A73" s="191"/>
      <c r="B73" s="225"/>
      <c r="C73" s="479"/>
      <c r="D73" s="474"/>
      <c r="E73" s="479"/>
      <c r="F73" s="482"/>
      <c r="G73" s="468"/>
      <c r="H73" s="444"/>
      <c r="I73" s="462">
        <f t="shared" si="1"/>
        <v>0</v>
      </c>
    </row>
    <row r="74" spans="1:10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1"/>
        <v>0</v>
      </c>
    </row>
    <row r="75" spans="1:10" hidden="1" x14ac:dyDescent="0.3">
      <c r="A75" s="191"/>
      <c r="B75" s="190"/>
      <c r="C75" s="479"/>
      <c r="D75" s="474"/>
      <c r="E75" s="479"/>
      <c r="F75" s="475"/>
      <c r="G75" s="468"/>
      <c r="H75" s="444"/>
      <c r="I75" s="462"/>
    </row>
    <row r="76" spans="1:10" s="184" customFormat="1" x14ac:dyDescent="0.3">
      <c r="A76" s="192"/>
      <c r="B76" s="193" t="s">
        <v>364</v>
      </c>
      <c r="C76" s="483" t="s">
        <v>374</v>
      </c>
      <c r="D76" s="484">
        <f>D50+D41+D35+D12+D58</f>
        <v>0</v>
      </c>
      <c r="E76" s="483" t="s">
        <v>10</v>
      </c>
      <c r="F76" s="485">
        <f>F50+F41+F35+F12+F58</f>
        <v>4000</v>
      </c>
      <c r="G76" s="470" t="s">
        <v>438</v>
      </c>
      <c r="H76" s="461">
        <f>SUM(H12:H75)</f>
        <v>3370</v>
      </c>
      <c r="I76" s="461">
        <f>SUM(I12:I75)</f>
        <v>630</v>
      </c>
      <c r="J76" s="864"/>
    </row>
    <row r="77" spans="1:10" x14ac:dyDescent="0.3">
      <c r="F77" s="194"/>
    </row>
    <row r="78" spans="1:10" x14ac:dyDescent="0.3">
      <c r="F78" s="194"/>
    </row>
    <row r="79" spans="1:10" x14ac:dyDescent="0.3">
      <c r="A79" s="1001" t="s">
        <v>541</v>
      </c>
      <c r="B79" s="84"/>
      <c r="C79" s="84"/>
      <c r="D79" s="378"/>
      <c r="E79" s="84"/>
      <c r="F79" s="1000" t="s">
        <v>694</v>
      </c>
      <c r="G79" s="84"/>
      <c r="H79" s="84"/>
      <c r="I79" s="415"/>
    </row>
    <row r="80" spans="1:10" x14ac:dyDescent="0.3">
      <c r="A80" s="389"/>
      <c r="B80" s="389"/>
      <c r="C80" s="389"/>
      <c r="D80" s="391" t="s">
        <v>171</v>
      </c>
      <c r="E80" s="389"/>
      <c r="F80" s="391" t="s">
        <v>172</v>
      </c>
      <c r="G80" s="389"/>
      <c r="H80" s="389"/>
      <c r="I80" s="393"/>
    </row>
    <row r="81" spans="1:9" x14ac:dyDescent="0.3">
      <c r="A81" s="82"/>
      <c r="B81" s="82"/>
      <c r="C81" s="82"/>
      <c r="D81" s="82"/>
      <c r="E81" s="82"/>
      <c r="F81" s="82"/>
      <c r="G81" s="82"/>
      <c r="H81" s="82"/>
      <c r="I81" s="392"/>
    </row>
    <row r="82" spans="1:9" x14ac:dyDescent="0.3">
      <c r="A82" s="97" t="s">
        <v>173</v>
      </c>
      <c r="B82" s="84"/>
      <c r="C82" s="84"/>
      <c r="D82" s="378"/>
      <c r="E82" s="84"/>
      <c r="F82" s="1002" t="s">
        <v>810</v>
      </c>
      <c r="G82" s="84"/>
      <c r="H82" s="84"/>
      <c r="I82" s="415"/>
    </row>
    <row r="83" spans="1:9" x14ac:dyDescent="0.3">
      <c r="A83" s="389"/>
      <c r="B83" s="389"/>
      <c r="C83" s="389"/>
      <c r="D83" s="391" t="s">
        <v>171</v>
      </c>
      <c r="E83" s="389"/>
      <c r="F83" s="391" t="s">
        <v>172</v>
      </c>
      <c r="G83" s="389"/>
      <c r="H83" s="389"/>
      <c r="I83" s="393"/>
    </row>
    <row r="85" spans="1:9" ht="23.25" x14ac:dyDescent="0.35">
      <c r="B85" s="750" t="s">
        <v>775</v>
      </c>
    </row>
    <row r="86" spans="1:9" ht="21" x14ac:dyDescent="0.35">
      <c r="B86" s="232"/>
    </row>
  </sheetData>
  <mergeCells count="6">
    <mergeCell ref="A3:F3"/>
    <mergeCell ref="A9:A10"/>
    <mergeCell ref="B9:B10"/>
    <mergeCell ref="C9:D9"/>
    <mergeCell ref="E9:F9"/>
    <mergeCell ref="A6:D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2:AX33"/>
  <sheetViews>
    <sheetView view="pageBreakPreview" topLeftCell="A2" zoomScale="70" zoomScaleSheetLayoutView="70" workbookViewId="0">
      <selection activeCell="Q24" sqref="Q24"/>
    </sheetView>
  </sheetViews>
  <sheetFormatPr defaultColWidth="9.140625" defaultRowHeight="15" x14ac:dyDescent="0.25"/>
  <cols>
    <col min="1" max="1" width="38.28515625" style="65" customWidth="1"/>
    <col min="2" max="2" width="15" style="65" customWidth="1"/>
    <col min="3" max="11" width="20.140625" style="65" customWidth="1"/>
    <col min="12" max="16384" width="9.140625" style="65"/>
  </cols>
  <sheetData>
    <row r="2" spans="1:11" x14ac:dyDescent="0.25">
      <c r="K2" s="65" t="s">
        <v>504</v>
      </c>
    </row>
    <row r="4" spans="1:11" ht="18.75" x14ac:dyDescent="0.3">
      <c r="A4" s="575" t="s">
        <v>502</v>
      </c>
      <c r="B4" s="575"/>
    </row>
    <row r="6" spans="1:11" ht="45" customHeight="1" x14ac:dyDescent="0.3">
      <c r="A6" s="1150" t="s">
        <v>310</v>
      </c>
      <c r="B6" s="1149" t="s">
        <v>330</v>
      </c>
      <c r="C6" s="1169" t="s">
        <v>543</v>
      </c>
      <c r="D6" s="1170"/>
      <c r="E6" s="1171"/>
      <c r="F6" s="1169" t="s">
        <v>544</v>
      </c>
      <c r="G6" s="1170"/>
      <c r="H6" s="1171"/>
      <c r="I6" s="1172" t="s">
        <v>545</v>
      </c>
      <c r="J6" s="1173"/>
      <c r="K6" s="1174"/>
    </row>
    <row r="7" spans="1:11" ht="53.25" customHeight="1" x14ac:dyDescent="0.25">
      <c r="A7" s="1136"/>
      <c r="B7" s="1134"/>
      <c r="C7" s="85" t="s">
        <v>331</v>
      </c>
      <c r="D7" s="85" t="s">
        <v>332</v>
      </c>
      <c r="E7" s="85" t="s">
        <v>323</v>
      </c>
      <c r="F7" s="85" t="s">
        <v>331</v>
      </c>
      <c r="G7" s="85" t="s">
        <v>332</v>
      </c>
      <c r="H7" s="85" t="s">
        <v>323</v>
      </c>
      <c r="I7" s="85" t="s">
        <v>331</v>
      </c>
      <c r="J7" s="85" t="s">
        <v>332</v>
      </c>
      <c r="K7" s="85" t="s">
        <v>323</v>
      </c>
    </row>
    <row r="8" spans="1:11" ht="18.75" x14ac:dyDescent="0.25">
      <c r="A8" s="86">
        <v>1</v>
      </c>
      <c r="B8" s="86">
        <v>2</v>
      </c>
      <c r="C8" s="86">
        <v>3</v>
      </c>
      <c r="D8" s="86">
        <v>4</v>
      </c>
      <c r="E8" s="86">
        <v>5</v>
      </c>
      <c r="F8" s="86">
        <v>6</v>
      </c>
      <c r="G8" s="86">
        <v>7</v>
      </c>
      <c r="H8" s="86">
        <v>8</v>
      </c>
      <c r="I8" s="86">
        <v>9</v>
      </c>
      <c r="J8" s="86">
        <v>10</v>
      </c>
      <c r="K8" s="86">
        <v>11</v>
      </c>
    </row>
    <row r="9" spans="1:11" s="583" customFormat="1" ht="18.75" x14ac:dyDescent="0.3">
      <c r="A9" s="576"/>
      <c r="B9" s="576"/>
      <c r="C9" s="584"/>
      <c r="D9" s="584"/>
      <c r="E9" s="584"/>
      <c r="F9" s="584"/>
      <c r="G9" s="584"/>
      <c r="H9" s="584"/>
      <c r="I9" s="584"/>
      <c r="J9" s="584"/>
      <c r="K9" s="584"/>
    </row>
    <row r="10" spans="1:11" s="583" customFormat="1" ht="18.75" x14ac:dyDescent="0.3">
      <c r="A10" s="576"/>
      <c r="B10" s="576"/>
      <c r="C10" s="584"/>
      <c r="D10" s="584"/>
      <c r="E10" s="584"/>
      <c r="F10" s="584"/>
      <c r="G10" s="584"/>
      <c r="H10" s="584"/>
      <c r="I10" s="584"/>
      <c r="J10" s="584"/>
      <c r="K10" s="584"/>
    </row>
    <row r="11" spans="1:11" s="583" customFormat="1" ht="18.75" x14ac:dyDescent="0.3">
      <c r="A11" s="576"/>
      <c r="B11" s="576"/>
      <c r="C11" s="584"/>
      <c r="D11" s="584"/>
      <c r="E11" s="584"/>
      <c r="F11" s="584"/>
      <c r="G11" s="584"/>
      <c r="H11" s="584"/>
      <c r="I11" s="584"/>
      <c r="J11" s="584"/>
      <c r="K11" s="584"/>
    </row>
    <row r="12" spans="1:11" s="583" customFormat="1" ht="18.75" x14ac:dyDescent="0.3">
      <c r="A12" s="576"/>
      <c r="B12" s="576"/>
      <c r="C12" s="584"/>
      <c r="D12" s="584"/>
      <c r="E12" s="584"/>
      <c r="F12" s="584"/>
      <c r="G12" s="584"/>
      <c r="H12" s="584"/>
      <c r="I12" s="584"/>
      <c r="J12" s="584"/>
      <c r="K12" s="584"/>
    </row>
    <row r="13" spans="1:11" ht="18.75" x14ac:dyDescent="0.3">
      <c r="A13" s="571" t="s">
        <v>316</v>
      </c>
      <c r="B13" s="550" t="s">
        <v>10</v>
      </c>
      <c r="C13" s="550" t="s">
        <v>10</v>
      </c>
      <c r="D13" s="550" t="s">
        <v>10</v>
      </c>
      <c r="E13" s="550">
        <f>SUM(E9:E12)</f>
        <v>0</v>
      </c>
      <c r="F13" s="550" t="s">
        <v>10</v>
      </c>
      <c r="G13" s="550" t="s">
        <v>10</v>
      </c>
      <c r="H13" s="550">
        <f>SUM(H9:H12)</f>
        <v>0</v>
      </c>
      <c r="I13" s="550" t="s">
        <v>10</v>
      </c>
      <c r="J13" s="550" t="s">
        <v>10</v>
      </c>
      <c r="K13" s="550">
        <f>SUM(K9:K12)</f>
        <v>0</v>
      </c>
    </row>
    <row r="15" spans="1:11" x14ac:dyDescent="0.25">
      <c r="K15" s="65" t="s">
        <v>505</v>
      </c>
    </row>
    <row r="17" spans="1:50" ht="18.75" x14ac:dyDescent="0.3">
      <c r="A17" s="575" t="s">
        <v>503</v>
      </c>
      <c r="B17" s="575"/>
    </row>
    <row r="19" spans="1:50" ht="45" customHeight="1" x14ac:dyDescent="0.3">
      <c r="A19" s="1150" t="s">
        <v>310</v>
      </c>
      <c r="B19" s="1149" t="s">
        <v>330</v>
      </c>
      <c r="C19" s="1169" t="s">
        <v>543</v>
      </c>
      <c r="D19" s="1170"/>
      <c r="E19" s="1171"/>
      <c r="F19" s="1169" t="s">
        <v>544</v>
      </c>
      <c r="G19" s="1170"/>
      <c r="H19" s="1171"/>
      <c r="I19" s="1172" t="s">
        <v>545</v>
      </c>
      <c r="J19" s="1173"/>
      <c r="K19" s="1174"/>
    </row>
    <row r="20" spans="1:50" ht="53.25" customHeight="1" x14ac:dyDescent="0.25">
      <c r="A20" s="1136"/>
      <c r="B20" s="1134"/>
      <c r="C20" s="85" t="s">
        <v>331</v>
      </c>
      <c r="D20" s="85" t="s">
        <v>332</v>
      </c>
      <c r="E20" s="85" t="s">
        <v>323</v>
      </c>
      <c r="F20" s="85" t="s">
        <v>331</v>
      </c>
      <c r="G20" s="85" t="s">
        <v>332</v>
      </c>
      <c r="H20" s="85" t="s">
        <v>323</v>
      </c>
      <c r="I20" s="85" t="s">
        <v>331</v>
      </c>
      <c r="J20" s="85" t="s">
        <v>332</v>
      </c>
      <c r="K20" s="85" t="s">
        <v>323</v>
      </c>
    </row>
    <row r="21" spans="1:50" ht="18.75" x14ac:dyDescent="0.25">
      <c r="A21" s="86">
        <v>1</v>
      </c>
      <c r="B21" s="86">
        <v>2</v>
      </c>
      <c r="C21" s="86">
        <v>3</v>
      </c>
      <c r="D21" s="86">
        <v>4</v>
      </c>
      <c r="E21" s="86">
        <v>5</v>
      </c>
      <c r="F21" s="86">
        <v>6</v>
      </c>
      <c r="G21" s="86">
        <v>7</v>
      </c>
      <c r="H21" s="86">
        <v>8</v>
      </c>
      <c r="I21" s="86">
        <v>9</v>
      </c>
      <c r="J21" s="86">
        <v>10</v>
      </c>
      <c r="K21" s="86">
        <v>11</v>
      </c>
    </row>
    <row r="22" spans="1:50" s="583" customFormat="1" ht="37.5" x14ac:dyDescent="0.3">
      <c r="A22" s="576" t="s">
        <v>333</v>
      </c>
      <c r="B22" s="576"/>
      <c r="C22" s="584"/>
      <c r="D22" s="584"/>
      <c r="E22" s="584"/>
      <c r="F22" s="584"/>
      <c r="G22" s="584"/>
      <c r="H22" s="584"/>
      <c r="I22" s="584"/>
      <c r="J22" s="584"/>
      <c r="K22" s="584"/>
    </row>
    <row r="23" spans="1:50" s="583" customFormat="1" ht="37.5" x14ac:dyDescent="0.3">
      <c r="A23" s="576" t="s">
        <v>334</v>
      </c>
      <c r="B23" s="576"/>
      <c r="C23" s="584"/>
      <c r="D23" s="584"/>
      <c r="E23" s="584"/>
      <c r="F23" s="584"/>
      <c r="G23" s="584"/>
      <c r="H23" s="584"/>
      <c r="I23" s="584"/>
      <c r="J23" s="584"/>
      <c r="K23" s="584"/>
    </row>
    <row r="24" spans="1:50" s="583" customFormat="1" ht="37.5" x14ac:dyDescent="0.3">
      <c r="A24" s="576" t="s">
        <v>335</v>
      </c>
      <c r="B24" s="576" t="s">
        <v>969</v>
      </c>
      <c r="C24" s="584">
        <v>3</v>
      </c>
      <c r="D24" s="584">
        <v>370</v>
      </c>
      <c r="E24" s="1035">
        <f>C24*D24</f>
        <v>1110</v>
      </c>
      <c r="F24" s="584">
        <v>0</v>
      </c>
      <c r="G24" s="584">
        <v>0</v>
      </c>
      <c r="H24" s="584">
        <v>0</v>
      </c>
      <c r="I24" s="584">
        <v>0</v>
      </c>
      <c r="J24" s="584">
        <v>0</v>
      </c>
      <c r="K24" s="584">
        <v>0</v>
      </c>
    </row>
    <row r="25" spans="1:50" s="583" customFormat="1" ht="18.75" x14ac:dyDescent="0.3">
      <c r="A25" s="576"/>
      <c r="B25" s="576"/>
      <c r="C25" s="584"/>
      <c r="D25" s="584"/>
      <c r="E25" s="584"/>
      <c r="F25" s="584"/>
      <c r="G25" s="584"/>
      <c r="H25" s="584"/>
      <c r="I25" s="584"/>
      <c r="J25" s="584"/>
      <c r="K25" s="584"/>
    </row>
    <row r="26" spans="1:50" ht="18.75" x14ac:dyDescent="0.3">
      <c r="A26" s="571" t="s">
        <v>316</v>
      </c>
      <c r="B26" s="550" t="s">
        <v>10</v>
      </c>
      <c r="C26" s="550" t="s">
        <v>10</v>
      </c>
      <c r="D26" s="550" t="s">
        <v>10</v>
      </c>
      <c r="E26" s="550">
        <f>SUM(E22:E25)</f>
        <v>1110</v>
      </c>
      <c r="F26" s="550" t="s">
        <v>10</v>
      </c>
      <c r="G26" s="550" t="s">
        <v>10</v>
      </c>
      <c r="H26" s="550">
        <f>SUM(H22:H25)</f>
        <v>0</v>
      </c>
      <c r="I26" s="550" t="s">
        <v>10</v>
      </c>
      <c r="J26" s="550" t="s">
        <v>10</v>
      </c>
      <c r="K26" s="550">
        <f>SUM(K22:K25)</f>
        <v>0</v>
      </c>
      <c r="L26" s="603">
        <f>E26-'225  (2020)ВНЕБ, 400Д'!F83-'226 (2020)ВНЕБ, 400Д'!F73-'227 (2020)ВНЕБ, 400Д'!D16-'228 (2020)ВНЕБ, 400Д'!D30-'310 (2020)ВНЕБ, 400Д'!E21-'344 (2020)ВНЕБ 400Д'!D31-'345 (2020)ВНЕБ 400Д'!E16-'346 (2020)ВНЕБ 400Д'!E31-'349 (2020)ВНЕБ 400Д'!E19-'291(852)(20)ВНЕБ 400Д'!F16-'291(853)(20)ВНЕБ 400Д'!F15-'295(853)(20)ВНЕБ 400Д'!F15</f>
        <v>0</v>
      </c>
    </row>
    <row r="29" spans="1:50" s="386" customFormat="1" ht="18" customHeight="1" x14ac:dyDescent="0.3">
      <c r="A29" s="570" t="s">
        <v>328</v>
      </c>
      <c r="B29" s="570"/>
      <c r="C29" s="1159" t="s">
        <v>541</v>
      </c>
      <c r="D29" s="1159"/>
      <c r="E29" s="1159"/>
      <c r="F29" s="567"/>
      <c r="G29" s="1159"/>
      <c r="H29" s="1159"/>
      <c r="I29" s="567"/>
      <c r="J29" s="1159" t="s">
        <v>694</v>
      </c>
      <c r="K29" s="1159"/>
      <c r="L29" s="567"/>
      <c r="M29" s="569"/>
      <c r="N29" s="569"/>
      <c r="P29" s="567"/>
      <c r="Q29" s="567"/>
      <c r="R29" s="567"/>
      <c r="S29" s="567"/>
      <c r="T29" s="567"/>
      <c r="U29" s="567"/>
      <c r="V29" s="567"/>
      <c r="W29" s="567"/>
      <c r="X29" s="568"/>
      <c r="Y29" s="568"/>
      <c r="AK29" s="567"/>
      <c r="AL29" s="567"/>
      <c r="AM29" s="567"/>
      <c r="AN29" s="567"/>
      <c r="AO29" s="567"/>
      <c r="AP29" s="567"/>
      <c r="AQ29" s="567"/>
      <c r="AR29" s="567"/>
      <c r="AS29" s="567"/>
      <c r="AT29" s="567"/>
      <c r="AU29" s="567"/>
      <c r="AV29" s="567"/>
      <c r="AW29" s="567"/>
      <c r="AX29" s="567"/>
    </row>
    <row r="30" spans="1:50" s="99" customFormat="1" ht="18" customHeight="1" x14ac:dyDescent="0.25">
      <c r="A30" s="388" t="s">
        <v>329</v>
      </c>
      <c r="B30" s="388"/>
      <c r="C30" s="1163" t="s">
        <v>304</v>
      </c>
      <c r="D30" s="1163"/>
      <c r="E30" s="1163"/>
      <c r="G30" s="1160" t="s">
        <v>171</v>
      </c>
      <c r="H30" s="1160"/>
      <c r="I30" s="565"/>
      <c r="J30" s="1160" t="s">
        <v>172</v>
      </c>
      <c r="K30" s="1160"/>
      <c r="L30" s="565"/>
      <c r="M30" s="565"/>
      <c r="N30" s="565"/>
      <c r="P30" s="565"/>
      <c r="Q30" s="565"/>
      <c r="R30" s="565"/>
      <c r="S30" s="565"/>
      <c r="T30" s="565"/>
      <c r="U30" s="565"/>
      <c r="V30" s="565"/>
      <c r="W30" s="565"/>
      <c r="X30" s="566"/>
      <c r="Y30" s="566"/>
      <c r="AK30" s="565"/>
      <c r="AL30" s="565"/>
      <c r="AM30" s="565"/>
      <c r="AN30" s="565"/>
      <c r="AO30" s="565"/>
      <c r="AP30" s="565"/>
      <c r="AQ30" s="565"/>
      <c r="AR30" s="565"/>
      <c r="AS30" s="565"/>
      <c r="AT30" s="565"/>
      <c r="AU30" s="565"/>
      <c r="AV30" s="565"/>
      <c r="AW30" s="565"/>
      <c r="AX30" s="565"/>
    </row>
    <row r="31" spans="1:50" s="99" customFormat="1" ht="18" customHeight="1" x14ac:dyDescent="0.25">
      <c r="A31" s="387"/>
      <c r="B31" s="387"/>
      <c r="C31" s="387"/>
      <c r="D31" s="387"/>
      <c r="E31" s="387"/>
      <c r="G31" s="566"/>
      <c r="H31" s="566"/>
      <c r="I31" s="566"/>
      <c r="J31" s="566"/>
      <c r="K31" s="566"/>
      <c r="L31" s="566"/>
      <c r="M31" s="565"/>
      <c r="N31" s="566"/>
      <c r="P31" s="566"/>
      <c r="Q31" s="566"/>
      <c r="R31" s="566"/>
      <c r="S31" s="566"/>
      <c r="T31" s="566"/>
      <c r="U31" s="566"/>
      <c r="V31" s="566"/>
      <c r="W31" s="566"/>
      <c r="X31" s="566"/>
      <c r="Y31" s="566"/>
      <c r="AK31" s="566"/>
      <c r="AL31" s="566"/>
      <c r="AM31" s="566"/>
      <c r="AN31" s="566"/>
      <c r="AO31" s="566"/>
      <c r="AP31" s="566"/>
      <c r="AQ31" s="566"/>
      <c r="AR31" s="566"/>
      <c r="AS31" s="566"/>
      <c r="AT31" s="566"/>
      <c r="AU31" s="566"/>
      <c r="AV31" s="566"/>
      <c r="AW31" s="566"/>
      <c r="AX31" s="566"/>
    </row>
    <row r="32" spans="1:50" s="386" customFormat="1" ht="18" customHeight="1" x14ac:dyDescent="0.3">
      <c r="A32" s="570" t="s">
        <v>173</v>
      </c>
      <c r="B32" s="570"/>
      <c r="C32" s="1159" t="s">
        <v>542</v>
      </c>
      <c r="D32" s="1159"/>
      <c r="E32" s="1159"/>
      <c r="G32" s="1159"/>
      <c r="H32" s="1159"/>
      <c r="I32" s="567"/>
      <c r="J32" s="1159" t="s">
        <v>742</v>
      </c>
      <c r="K32" s="1159"/>
      <c r="L32" s="567"/>
      <c r="M32" s="569"/>
      <c r="N32" s="569"/>
      <c r="P32" s="567"/>
      <c r="Q32" s="567"/>
      <c r="R32" s="567"/>
      <c r="S32" s="567"/>
      <c r="T32" s="567"/>
      <c r="U32" s="567"/>
      <c r="V32" s="567"/>
      <c r="W32" s="567"/>
      <c r="X32" s="568"/>
      <c r="Y32" s="568"/>
      <c r="AK32" s="567"/>
      <c r="AL32" s="567"/>
      <c r="AM32" s="567"/>
      <c r="AN32" s="567"/>
      <c r="AO32" s="567"/>
      <c r="AP32" s="567"/>
      <c r="AQ32" s="567"/>
      <c r="AR32" s="567"/>
      <c r="AS32" s="567"/>
      <c r="AT32" s="567"/>
      <c r="AU32" s="567"/>
      <c r="AV32" s="567"/>
      <c r="AW32" s="567"/>
      <c r="AX32" s="567"/>
    </row>
    <row r="33" spans="1:50" s="99" customFormat="1" ht="18" customHeight="1" x14ac:dyDescent="0.25">
      <c r="A33" s="387"/>
      <c r="B33" s="387"/>
      <c r="C33" s="1163" t="s">
        <v>304</v>
      </c>
      <c r="D33" s="1163"/>
      <c r="E33" s="1163"/>
      <c r="G33" s="1160" t="s">
        <v>171</v>
      </c>
      <c r="H33" s="1160"/>
      <c r="I33" s="565"/>
      <c r="J33" s="1160" t="s">
        <v>172</v>
      </c>
      <c r="K33" s="1160"/>
      <c r="L33" s="565"/>
      <c r="M33" s="565"/>
      <c r="N33" s="565"/>
      <c r="P33" s="565"/>
      <c r="Q33" s="565"/>
      <c r="R33" s="565"/>
      <c r="S33" s="565"/>
      <c r="T33" s="565"/>
      <c r="U33" s="565"/>
      <c r="V33" s="565"/>
      <c r="W33" s="565"/>
      <c r="X33" s="566"/>
      <c r="Y33" s="566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</row>
  </sheetData>
  <mergeCells count="22">
    <mergeCell ref="C33:E33"/>
    <mergeCell ref="G33:H33"/>
    <mergeCell ref="J33:K33"/>
    <mergeCell ref="B6:B7"/>
    <mergeCell ref="A19:A20"/>
    <mergeCell ref="B19:B20"/>
    <mergeCell ref="C19:E19"/>
    <mergeCell ref="F19:H19"/>
    <mergeCell ref="I19:K19"/>
    <mergeCell ref="C30:E30"/>
    <mergeCell ref="A6:A7"/>
    <mergeCell ref="C6:E6"/>
    <mergeCell ref="F6:H6"/>
    <mergeCell ref="I6:K6"/>
    <mergeCell ref="C29:E29"/>
    <mergeCell ref="G29:H29"/>
    <mergeCell ref="J29:K29"/>
    <mergeCell ref="G30:H30"/>
    <mergeCell ref="J30:K30"/>
    <mergeCell ref="C32:E32"/>
    <mergeCell ref="G32:H32"/>
    <mergeCell ref="J32:K32"/>
  </mergeCells>
  <pageMargins left="0.7" right="0.7" top="0.75" bottom="0.75" header="0.3" footer="0.3"/>
  <pageSetup paperSize="9" scale="53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86"/>
  <sheetViews>
    <sheetView view="pageBreakPreview" zoomScale="80" zoomScaleSheetLayoutView="80" workbookViewId="0">
      <selection activeCell="Q15" sqref="Q15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639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613" t="s">
        <v>422</v>
      </c>
      <c r="D10" s="613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639">
        <v>2</v>
      </c>
      <c r="C11" s="611">
        <v>1</v>
      </c>
      <c r="D11" s="611">
        <v>2275.33</v>
      </c>
      <c r="E11" s="64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672" t="s">
        <v>374</v>
      </c>
      <c r="D12" s="673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91"/>
      <c r="C13" s="479"/>
      <c r="D13" s="474"/>
      <c r="E13" s="479"/>
      <c r="F13" s="475"/>
      <c r="G13" s="468"/>
      <c r="H13" s="444"/>
      <c r="I13" s="462">
        <f t="shared" ref="I13:I70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t="18.75" hidden="1" customHeight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221">
        <v>5</v>
      </c>
      <c r="B58" s="221" t="s">
        <v>447</v>
      </c>
      <c r="C58" s="476" t="s">
        <v>374</v>
      </c>
      <c r="D58" s="480">
        <f>SUM(D59:D75)</f>
        <v>0</v>
      </c>
      <c r="E58" s="476" t="s">
        <v>374</v>
      </c>
      <c r="F58" s="481">
        <f>SUM(F59:F75)</f>
        <v>4000</v>
      </c>
      <c r="G58" s="468"/>
      <c r="H58" s="444"/>
      <c r="I58" s="462"/>
    </row>
    <row r="59" spans="1:9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x14ac:dyDescent="0.3">
      <c r="A60" s="191"/>
      <c r="B60" s="471" t="s">
        <v>579</v>
      </c>
      <c r="C60" s="479"/>
      <c r="D60" s="474"/>
      <c r="E60" s="479"/>
      <c r="F60" s="475">
        <v>4000</v>
      </c>
      <c r="G60" s="468"/>
      <c r="H60" s="444"/>
      <c r="I60" s="462"/>
    </row>
    <row r="61" spans="1:9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hidden="1" x14ac:dyDescent="0.3">
      <c r="A64" s="191"/>
      <c r="B64" s="471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hidden="1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hidden="1" x14ac:dyDescent="0.3">
      <c r="A66" s="191"/>
      <c r="B66" s="190"/>
      <c r="C66" s="479"/>
      <c r="D66" s="474"/>
      <c r="E66" s="479"/>
      <c r="F66" s="475"/>
      <c r="G66" s="468"/>
      <c r="H66" s="444"/>
      <c r="I66" s="462">
        <f t="shared" si="0"/>
        <v>0</v>
      </c>
    </row>
    <row r="67" spans="1:9" hidden="1" x14ac:dyDescent="0.3">
      <c r="A67" s="191"/>
      <c r="B67" s="190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hidden="1" x14ac:dyDescent="0.3">
      <c r="A68" s="191"/>
      <c r="B68" s="190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hidden="1" x14ac:dyDescent="0.3">
      <c r="A69" s="191"/>
      <c r="B69" s="190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hidden="1" x14ac:dyDescent="0.3">
      <c r="A70" s="191"/>
      <c r="B70" s="190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hidden="1" x14ac:dyDescent="0.3">
      <c r="A71" s="191"/>
      <c r="B71" s="190"/>
      <c r="C71" s="479"/>
      <c r="D71" s="474"/>
      <c r="E71" s="479"/>
      <c r="F71" s="475"/>
      <c r="G71" s="468"/>
      <c r="H71" s="444"/>
      <c r="I71" s="462">
        <f t="shared" ref="I71:I74" si="1">F71-H71</f>
        <v>0</v>
      </c>
    </row>
    <row r="72" spans="1:9" hidden="1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1"/>
        <v>0</v>
      </c>
    </row>
    <row r="73" spans="1:9" hidden="1" x14ac:dyDescent="0.3">
      <c r="A73" s="191"/>
      <c r="B73" s="225"/>
      <c r="C73" s="479"/>
      <c r="D73" s="474"/>
      <c r="E73" s="479"/>
      <c r="F73" s="482"/>
      <c r="G73" s="468"/>
      <c r="H73" s="444"/>
      <c r="I73" s="462">
        <f t="shared" si="1"/>
        <v>0</v>
      </c>
    </row>
    <row r="74" spans="1:9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1"/>
        <v>0</v>
      </c>
    </row>
    <row r="75" spans="1:9" hidden="1" x14ac:dyDescent="0.3">
      <c r="A75" s="191"/>
      <c r="B75" s="190"/>
      <c r="C75" s="479"/>
      <c r="D75" s="474"/>
      <c r="E75" s="479"/>
      <c r="F75" s="475"/>
      <c r="G75" s="468"/>
      <c r="H75" s="444"/>
      <c r="I75" s="462"/>
    </row>
    <row r="76" spans="1:9" s="184" customFormat="1" x14ac:dyDescent="0.3">
      <c r="A76" s="192"/>
      <c r="B76" s="193" t="s">
        <v>364</v>
      </c>
      <c r="C76" s="483" t="s">
        <v>374</v>
      </c>
      <c r="D76" s="484">
        <f>D50+D41+D35+D12+D58</f>
        <v>0</v>
      </c>
      <c r="E76" s="483" t="s">
        <v>10</v>
      </c>
      <c r="F76" s="485">
        <f>F50+F41+F35+F12+F58</f>
        <v>4000</v>
      </c>
      <c r="G76" s="470" t="s">
        <v>438</v>
      </c>
      <c r="H76" s="461">
        <f>SUM(H12:H75)</f>
        <v>0</v>
      </c>
      <c r="I76" s="461">
        <f>SUM(I12:I75)</f>
        <v>0</v>
      </c>
    </row>
    <row r="77" spans="1:9" x14ac:dyDescent="0.3">
      <c r="F77" s="194"/>
    </row>
    <row r="78" spans="1:9" x14ac:dyDescent="0.3">
      <c r="F78" s="194"/>
    </row>
    <row r="79" spans="1:9" x14ac:dyDescent="0.25">
      <c r="A79" s="97" t="s">
        <v>541</v>
      </c>
      <c r="B79" s="84"/>
      <c r="C79" s="84"/>
      <c r="D79" s="378"/>
      <c r="E79" s="84"/>
      <c r="F79" s="604" t="s">
        <v>694</v>
      </c>
      <c r="G79" s="84"/>
      <c r="H79" s="84"/>
      <c r="I79" s="415"/>
    </row>
    <row r="80" spans="1:9" ht="15" x14ac:dyDescent="0.25">
      <c r="A80" s="389"/>
      <c r="B80" s="389"/>
      <c r="C80" s="389"/>
      <c r="D80" s="391" t="s">
        <v>171</v>
      </c>
      <c r="E80" s="389"/>
      <c r="F80" s="391" t="s">
        <v>172</v>
      </c>
      <c r="G80" s="389"/>
      <c r="H80" s="389"/>
      <c r="I80" s="393"/>
    </row>
    <row r="81" spans="1:9" ht="15.75" x14ac:dyDescent="0.25">
      <c r="A81" s="82"/>
      <c r="B81" s="82"/>
      <c r="C81" s="82"/>
      <c r="D81" s="82"/>
      <c r="E81" s="82"/>
      <c r="F81" s="82"/>
      <c r="G81" s="82"/>
      <c r="H81" s="82"/>
      <c r="I81" s="392"/>
    </row>
    <row r="82" spans="1:9" x14ac:dyDescent="0.25">
      <c r="A82" s="97" t="s">
        <v>173</v>
      </c>
      <c r="B82" s="84"/>
      <c r="C82" s="84"/>
      <c r="D82" s="378"/>
      <c r="E82" s="84"/>
      <c r="F82" s="714" t="s">
        <v>742</v>
      </c>
      <c r="G82" s="84"/>
      <c r="H82" s="84"/>
      <c r="I82" s="415"/>
    </row>
    <row r="83" spans="1:9" ht="15" x14ac:dyDescent="0.25">
      <c r="A83" s="389"/>
      <c r="B83" s="389"/>
      <c r="C83" s="389"/>
      <c r="D83" s="391" t="s">
        <v>171</v>
      </c>
      <c r="E83" s="389"/>
      <c r="F83" s="391" t="s">
        <v>172</v>
      </c>
      <c r="G83" s="389"/>
      <c r="H83" s="389"/>
      <c r="I83" s="393"/>
    </row>
    <row r="86" spans="1:9" ht="21" x14ac:dyDescent="0.35">
      <c r="B86" s="232"/>
    </row>
  </sheetData>
  <mergeCells count="6">
    <mergeCell ref="A3:F3"/>
    <mergeCell ref="A9:A10"/>
    <mergeCell ref="B9:B10"/>
    <mergeCell ref="C9:D9"/>
    <mergeCell ref="E9:F9"/>
    <mergeCell ref="A6:D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86"/>
  <sheetViews>
    <sheetView view="pageBreakPreview" zoomScale="80" zoomScaleSheetLayoutView="80" workbookViewId="0">
      <selection activeCell="Q15" sqref="Q15"/>
    </sheetView>
  </sheetViews>
  <sheetFormatPr defaultRowHeight="18.75" x14ac:dyDescent="0.3"/>
  <cols>
    <col min="1" max="1" width="8" style="181" customWidth="1"/>
    <col min="2" max="2" width="118.140625" style="181" customWidth="1"/>
    <col min="3" max="3" width="21.42578125" style="181" customWidth="1"/>
    <col min="4" max="4" width="24" style="181" customWidth="1"/>
    <col min="5" max="5" width="29" style="181" customWidth="1"/>
    <col min="6" max="6" width="34" style="181" customWidth="1"/>
    <col min="7" max="7" width="26.85546875" style="215" customWidth="1"/>
    <col min="8" max="8" width="23.140625" style="215" customWidth="1"/>
    <col min="9" max="9" width="23.140625" style="216" customWidth="1"/>
    <col min="10" max="10" width="9.140625" style="181"/>
    <col min="11" max="11" width="12.5703125" style="181" bestFit="1" customWidth="1"/>
    <col min="12" max="256" width="9.140625" style="181"/>
    <col min="257" max="257" width="8" style="181" customWidth="1"/>
    <col min="258" max="258" width="118.140625" style="181" customWidth="1"/>
    <col min="259" max="259" width="21.42578125" style="181" customWidth="1"/>
    <col min="260" max="260" width="24" style="181" customWidth="1"/>
    <col min="261" max="261" width="29" style="181" customWidth="1"/>
    <col min="262" max="262" width="34" style="181" customWidth="1"/>
    <col min="263" max="264" width="21.28515625" style="181" customWidth="1"/>
    <col min="265" max="265" width="14.5703125" style="181" customWidth="1"/>
    <col min="266" max="266" width="9.140625" style="181"/>
    <col min="267" max="267" width="12.5703125" style="181" bestFit="1" customWidth="1"/>
    <col min="268" max="512" width="9.140625" style="181"/>
    <col min="513" max="513" width="8" style="181" customWidth="1"/>
    <col min="514" max="514" width="118.140625" style="181" customWidth="1"/>
    <col min="515" max="515" width="21.42578125" style="181" customWidth="1"/>
    <col min="516" max="516" width="24" style="181" customWidth="1"/>
    <col min="517" max="517" width="29" style="181" customWidth="1"/>
    <col min="518" max="518" width="34" style="181" customWidth="1"/>
    <col min="519" max="520" width="21.28515625" style="181" customWidth="1"/>
    <col min="521" max="521" width="14.5703125" style="181" customWidth="1"/>
    <col min="522" max="522" width="9.140625" style="181"/>
    <col min="523" max="523" width="12.5703125" style="181" bestFit="1" customWidth="1"/>
    <col min="524" max="768" width="9.140625" style="181"/>
    <col min="769" max="769" width="8" style="181" customWidth="1"/>
    <col min="770" max="770" width="118.140625" style="181" customWidth="1"/>
    <col min="771" max="771" width="21.42578125" style="181" customWidth="1"/>
    <col min="772" max="772" width="24" style="181" customWidth="1"/>
    <col min="773" max="773" width="29" style="181" customWidth="1"/>
    <col min="774" max="774" width="34" style="181" customWidth="1"/>
    <col min="775" max="776" width="21.28515625" style="181" customWidth="1"/>
    <col min="777" max="777" width="14.5703125" style="181" customWidth="1"/>
    <col min="778" max="778" width="9.140625" style="181"/>
    <col min="779" max="779" width="12.5703125" style="181" bestFit="1" customWidth="1"/>
    <col min="780" max="1024" width="9.140625" style="181"/>
    <col min="1025" max="1025" width="8" style="181" customWidth="1"/>
    <col min="1026" max="1026" width="118.140625" style="181" customWidth="1"/>
    <col min="1027" max="1027" width="21.42578125" style="181" customWidth="1"/>
    <col min="1028" max="1028" width="24" style="181" customWidth="1"/>
    <col min="1029" max="1029" width="29" style="181" customWidth="1"/>
    <col min="1030" max="1030" width="34" style="181" customWidth="1"/>
    <col min="1031" max="1032" width="21.28515625" style="181" customWidth="1"/>
    <col min="1033" max="1033" width="14.5703125" style="181" customWidth="1"/>
    <col min="1034" max="1034" width="9.140625" style="181"/>
    <col min="1035" max="1035" width="12.5703125" style="181" bestFit="1" customWidth="1"/>
    <col min="1036" max="1280" width="9.140625" style="181"/>
    <col min="1281" max="1281" width="8" style="181" customWidth="1"/>
    <col min="1282" max="1282" width="118.140625" style="181" customWidth="1"/>
    <col min="1283" max="1283" width="21.42578125" style="181" customWidth="1"/>
    <col min="1284" max="1284" width="24" style="181" customWidth="1"/>
    <col min="1285" max="1285" width="29" style="181" customWidth="1"/>
    <col min="1286" max="1286" width="34" style="181" customWidth="1"/>
    <col min="1287" max="1288" width="21.28515625" style="181" customWidth="1"/>
    <col min="1289" max="1289" width="14.5703125" style="181" customWidth="1"/>
    <col min="1290" max="1290" width="9.140625" style="181"/>
    <col min="1291" max="1291" width="12.5703125" style="181" bestFit="1" customWidth="1"/>
    <col min="1292" max="1536" width="9.140625" style="181"/>
    <col min="1537" max="1537" width="8" style="181" customWidth="1"/>
    <col min="1538" max="1538" width="118.140625" style="181" customWidth="1"/>
    <col min="1539" max="1539" width="21.42578125" style="181" customWidth="1"/>
    <col min="1540" max="1540" width="24" style="181" customWidth="1"/>
    <col min="1541" max="1541" width="29" style="181" customWidth="1"/>
    <col min="1542" max="1542" width="34" style="181" customWidth="1"/>
    <col min="1543" max="1544" width="21.28515625" style="181" customWidth="1"/>
    <col min="1545" max="1545" width="14.5703125" style="181" customWidth="1"/>
    <col min="1546" max="1546" width="9.140625" style="181"/>
    <col min="1547" max="1547" width="12.5703125" style="181" bestFit="1" customWidth="1"/>
    <col min="1548" max="1792" width="9.140625" style="181"/>
    <col min="1793" max="1793" width="8" style="181" customWidth="1"/>
    <col min="1794" max="1794" width="118.140625" style="181" customWidth="1"/>
    <col min="1795" max="1795" width="21.42578125" style="181" customWidth="1"/>
    <col min="1796" max="1796" width="24" style="181" customWidth="1"/>
    <col min="1797" max="1797" width="29" style="181" customWidth="1"/>
    <col min="1798" max="1798" width="34" style="181" customWidth="1"/>
    <col min="1799" max="1800" width="21.28515625" style="181" customWidth="1"/>
    <col min="1801" max="1801" width="14.5703125" style="181" customWidth="1"/>
    <col min="1802" max="1802" width="9.140625" style="181"/>
    <col min="1803" max="1803" width="12.5703125" style="181" bestFit="1" customWidth="1"/>
    <col min="1804" max="2048" width="9.140625" style="181"/>
    <col min="2049" max="2049" width="8" style="181" customWidth="1"/>
    <col min="2050" max="2050" width="118.140625" style="181" customWidth="1"/>
    <col min="2051" max="2051" width="21.42578125" style="181" customWidth="1"/>
    <col min="2052" max="2052" width="24" style="181" customWidth="1"/>
    <col min="2053" max="2053" width="29" style="181" customWidth="1"/>
    <col min="2054" max="2054" width="34" style="181" customWidth="1"/>
    <col min="2055" max="2056" width="21.28515625" style="181" customWidth="1"/>
    <col min="2057" max="2057" width="14.5703125" style="181" customWidth="1"/>
    <col min="2058" max="2058" width="9.140625" style="181"/>
    <col min="2059" max="2059" width="12.5703125" style="181" bestFit="1" customWidth="1"/>
    <col min="2060" max="2304" width="9.140625" style="181"/>
    <col min="2305" max="2305" width="8" style="181" customWidth="1"/>
    <col min="2306" max="2306" width="118.140625" style="181" customWidth="1"/>
    <col min="2307" max="2307" width="21.42578125" style="181" customWidth="1"/>
    <col min="2308" max="2308" width="24" style="181" customWidth="1"/>
    <col min="2309" max="2309" width="29" style="181" customWidth="1"/>
    <col min="2310" max="2310" width="34" style="181" customWidth="1"/>
    <col min="2311" max="2312" width="21.28515625" style="181" customWidth="1"/>
    <col min="2313" max="2313" width="14.5703125" style="181" customWidth="1"/>
    <col min="2314" max="2314" width="9.140625" style="181"/>
    <col min="2315" max="2315" width="12.5703125" style="181" bestFit="1" customWidth="1"/>
    <col min="2316" max="2560" width="9.140625" style="181"/>
    <col min="2561" max="2561" width="8" style="181" customWidth="1"/>
    <col min="2562" max="2562" width="118.140625" style="181" customWidth="1"/>
    <col min="2563" max="2563" width="21.42578125" style="181" customWidth="1"/>
    <col min="2564" max="2564" width="24" style="181" customWidth="1"/>
    <col min="2565" max="2565" width="29" style="181" customWidth="1"/>
    <col min="2566" max="2566" width="34" style="181" customWidth="1"/>
    <col min="2567" max="2568" width="21.28515625" style="181" customWidth="1"/>
    <col min="2569" max="2569" width="14.5703125" style="181" customWidth="1"/>
    <col min="2570" max="2570" width="9.140625" style="181"/>
    <col min="2571" max="2571" width="12.5703125" style="181" bestFit="1" customWidth="1"/>
    <col min="2572" max="2816" width="9.140625" style="181"/>
    <col min="2817" max="2817" width="8" style="181" customWidth="1"/>
    <col min="2818" max="2818" width="118.140625" style="181" customWidth="1"/>
    <col min="2819" max="2819" width="21.42578125" style="181" customWidth="1"/>
    <col min="2820" max="2820" width="24" style="181" customWidth="1"/>
    <col min="2821" max="2821" width="29" style="181" customWidth="1"/>
    <col min="2822" max="2822" width="34" style="181" customWidth="1"/>
    <col min="2823" max="2824" width="21.28515625" style="181" customWidth="1"/>
    <col min="2825" max="2825" width="14.5703125" style="181" customWidth="1"/>
    <col min="2826" max="2826" width="9.140625" style="181"/>
    <col min="2827" max="2827" width="12.5703125" style="181" bestFit="1" customWidth="1"/>
    <col min="2828" max="3072" width="9.140625" style="181"/>
    <col min="3073" max="3073" width="8" style="181" customWidth="1"/>
    <col min="3074" max="3074" width="118.140625" style="181" customWidth="1"/>
    <col min="3075" max="3075" width="21.42578125" style="181" customWidth="1"/>
    <col min="3076" max="3076" width="24" style="181" customWidth="1"/>
    <col min="3077" max="3077" width="29" style="181" customWidth="1"/>
    <col min="3078" max="3078" width="34" style="181" customWidth="1"/>
    <col min="3079" max="3080" width="21.28515625" style="181" customWidth="1"/>
    <col min="3081" max="3081" width="14.5703125" style="181" customWidth="1"/>
    <col min="3082" max="3082" width="9.140625" style="181"/>
    <col min="3083" max="3083" width="12.5703125" style="181" bestFit="1" customWidth="1"/>
    <col min="3084" max="3328" width="9.140625" style="181"/>
    <col min="3329" max="3329" width="8" style="181" customWidth="1"/>
    <col min="3330" max="3330" width="118.140625" style="181" customWidth="1"/>
    <col min="3331" max="3331" width="21.42578125" style="181" customWidth="1"/>
    <col min="3332" max="3332" width="24" style="181" customWidth="1"/>
    <col min="3333" max="3333" width="29" style="181" customWidth="1"/>
    <col min="3334" max="3334" width="34" style="181" customWidth="1"/>
    <col min="3335" max="3336" width="21.28515625" style="181" customWidth="1"/>
    <col min="3337" max="3337" width="14.5703125" style="181" customWidth="1"/>
    <col min="3338" max="3338" width="9.140625" style="181"/>
    <col min="3339" max="3339" width="12.5703125" style="181" bestFit="1" customWidth="1"/>
    <col min="3340" max="3584" width="9.140625" style="181"/>
    <col min="3585" max="3585" width="8" style="181" customWidth="1"/>
    <col min="3586" max="3586" width="118.140625" style="181" customWidth="1"/>
    <col min="3587" max="3587" width="21.42578125" style="181" customWidth="1"/>
    <col min="3588" max="3588" width="24" style="181" customWidth="1"/>
    <col min="3589" max="3589" width="29" style="181" customWidth="1"/>
    <col min="3590" max="3590" width="34" style="181" customWidth="1"/>
    <col min="3591" max="3592" width="21.28515625" style="181" customWidth="1"/>
    <col min="3593" max="3593" width="14.5703125" style="181" customWidth="1"/>
    <col min="3594" max="3594" width="9.140625" style="181"/>
    <col min="3595" max="3595" width="12.5703125" style="181" bestFit="1" customWidth="1"/>
    <col min="3596" max="3840" width="9.140625" style="181"/>
    <col min="3841" max="3841" width="8" style="181" customWidth="1"/>
    <col min="3842" max="3842" width="118.140625" style="181" customWidth="1"/>
    <col min="3843" max="3843" width="21.42578125" style="181" customWidth="1"/>
    <col min="3844" max="3844" width="24" style="181" customWidth="1"/>
    <col min="3845" max="3845" width="29" style="181" customWidth="1"/>
    <col min="3846" max="3846" width="34" style="181" customWidth="1"/>
    <col min="3847" max="3848" width="21.28515625" style="181" customWidth="1"/>
    <col min="3849" max="3849" width="14.5703125" style="181" customWidth="1"/>
    <col min="3850" max="3850" width="9.140625" style="181"/>
    <col min="3851" max="3851" width="12.5703125" style="181" bestFit="1" customWidth="1"/>
    <col min="3852" max="4096" width="9.140625" style="181"/>
    <col min="4097" max="4097" width="8" style="181" customWidth="1"/>
    <col min="4098" max="4098" width="118.140625" style="181" customWidth="1"/>
    <col min="4099" max="4099" width="21.42578125" style="181" customWidth="1"/>
    <col min="4100" max="4100" width="24" style="181" customWidth="1"/>
    <col min="4101" max="4101" width="29" style="181" customWidth="1"/>
    <col min="4102" max="4102" width="34" style="181" customWidth="1"/>
    <col min="4103" max="4104" width="21.28515625" style="181" customWidth="1"/>
    <col min="4105" max="4105" width="14.5703125" style="181" customWidth="1"/>
    <col min="4106" max="4106" width="9.140625" style="181"/>
    <col min="4107" max="4107" width="12.5703125" style="181" bestFit="1" customWidth="1"/>
    <col min="4108" max="4352" width="9.140625" style="181"/>
    <col min="4353" max="4353" width="8" style="181" customWidth="1"/>
    <col min="4354" max="4354" width="118.140625" style="181" customWidth="1"/>
    <col min="4355" max="4355" width="21.42578125" style="181" customWidth="1"/>
    <col min="4356" max="4356" width="24" style="181" customWidth="1"/>
    <col min="4357" max="4357" width="29" style="181" customWidth="1"/>
    <col min="4358" max="4358" width="34" style="181" customWidth="1"/>
    <col min="4359" max="4360" width="21.28515625" style="181" customWidth="1"/>
    <col min="4361" max="4361" width="14.5703125" style="181" customWidth="1"/>
    <col min="4362" max="4362" width="9.140625" style="181"/>
    <col min="4363" max="4363" width="12.5703125" style="181" bestFit="1" customWidth="1"/>
    <col min="4364" max="4608" width="9.140625" style="181"/>
    <col min="4609" max="4609" width="8" style="181" customWidth="1"/>
    <col min="4610" max="4610" width="118.140625" style="181" customWidth="1"/>
    <col min="4611" max="4611" width="21.42578125" style="181" customWidth="1"/>
    <col min="4612" max="4612" width="24" style="181" customWidth="1"/>
    <col min="4613" max="4613" width="29" style="181" customWidth="1"/>
    <col min="4614" max="4614" width="34" style="181" customWidth="1"/>
    <col min="4615" max="4616" width="21.28515625" style="181" customWidth="1"/>
    <col min="4617" max="4617" width="14.5703125" style="181" customWidth="1"/>
    <col min="4618" max="4618" width="9.140625" style="181"/>
    <col min="4619" max="4619" width="12.5703125" style="181" bestFit="1" customWidth="1"/>
    <col min="4620" max="4864" width="9.140625" style="181"/>
    <col min="4865" max="4865" width="8" style="181" customWidth="1"/>
    <col min="4866" max="4866" width="118.140625" style="181" customWidth="1"/>
    <col min="4867" max="4867" width="21.42578125" style="181" customWidth="1"/>
    <col min="4868" max="4868" width="24" style="181" customWidth="1"/>
    <col min="4869" max="4869" width="29" style="181" customWidth="1"/>
    <col min="4870" max="4870" width="34" style="181" customWidth="1"/>
    <col min="4871" max="4872" width="21.28515625" style="181" customWidth="1"/>
    <col min="4873" max="4873" width="14.5703125" style="181" customWidth="1"/>
    <col min="4874" max="4874" width="9.140625" style="181"/>
    <col min="4875" max="4875" width="12.5703125" style="181" bestFit="1" customWidth="1"/>
    <col min="4876" max="5120" width="9.140625" style="181"/>
    <col min="5121" max="5121" width="8" style="181" customWidth="1"/>
    <col min="5122" max="5122" width="118.140625" style="181" customWidth="1"/>
    <col min="5123" max="5123" width="21.42578125" style="181" customWidth="1"/>
    <col min="5124" max="5124" width="24" style="181" customWidth="1"/>
    <col min="5125" max="5125" width="29" style="181" customWidth="1"/>
    <col min="5126" max="5126" width="34" style="181" customWidth="1"/>
    <col min="5127" max="5128" width="21.28515625" style="181" customWidth="1"/>
    <col min="5129" max="5129" width="14.5703125" style="181" customWidth="1"/>
    <col min="5130" max="5130" width="9.140625" style="181"/>
    <col min="5131" max="5131" width="12.5703125" style="181" bestFit="1" customWidth="1"/>
    <col min="5132" max="5376" width="9.140625" style="181"/>
    <col min="5377" max="5377" width="8" style="181" customWidth="1"/>
    <col min="5378" max="5378" width="118.140625" style="181" customWidth="1"/>
    <col min="5379" max="5379" width="21.42578125" style="181" customWidth="1"/>
    <col min="5380" max="5380" width="24" style="181" customWidth="1"/>
    <col min="5381" max="5381" width="29" style="181" customWidth="1"/>
    <col min="5382" max="5382" width="34" style="181" customWidth="1"/>
    <col min="5383" max="5384" width="21.28515625" style="181" customWidth="1"/>
    <col min="5385" max="5385" width="14.5703125" style="181" customWidth="1"/>
    <col min="5386" max="5386" width="9.140625" style="181"/>
    <col min="5387" max="5387" width="12.5703125" style="181" bestFit="1" customWidth="1"/>
    <col min="5388" max="5632" width="9.140625" style="181"/>
    <col min="5633" max="5633" width="8" style="181" customWidth="1"/>
    <col min="5634" max="5634" width="118.140625" style="181" customWidth="1"/>
    <col min="5635" max="5635" width="21.42578125" style="181" customWidth="1"/>
    <col min="5636" max="5636" width="24" style="181" customWidth="1"/>
    <col min="5637" max="5637" width="29" style="181" customWidth="1"/>
    <col min="5638" max="5638" width="34" style="181" customWidth="1"/>
    <col min="5639" max="5640" width="21.28515625" style="181" customWidth="1"/>
    <col min="5641" max="5641" width="14.5703125" style="181" customWidth="1"/>
    <col min="5642" max="5642" width="9.140625" style="181"/>
    <col min="5643" max="5643" width="12.5703125" style="181" bestFit="1" customWidth="1"/>
    <col min="5644" max="5888" width="9.140625" style="181"/>
    <col min="5889" max="5889" width="8" style="181" customWidth="1"/>
    <col min="5890" max="5890" width="118.140625" style="181" customWidth="1"/>
    <col min="5891" max="5891" width="21.42578125" style="181" customWidth="1"/>
    <col min="5892" max="5892" width="24" style="181" customWidth="1"/>
    <col min="5893" max="5893" width="29" style="181" customWidth="1"/>
    <col min="5894" max="5894" width="34" style="181" customWidth="1"/>
    <col min="5895" max="5896" width="21.28515625" style="181" customWidth="1"/>
    <col min="5897" max="5897" width="14.5703125" style="181" customWidth="1"/>
    <col min="5898" max="5898" width="9.140625" style="181"/>
    <col min="5899" max="5899" width="12.5703125" style="181" bestFit="1" customWidth="1"/>
    <col min="5900" max="6144" width="9.140625" style="181"/>
    <col min="6145" max="6145" width="8" style="181" customWidth="1"/>
    <col min="6146" max="6146" width="118.140625" style="181" customWidth="1"/>
    <col min="6147" max="6147" width="21.42578125" style="181" customWidth="1"/>
    <col min="6148" max="6148" width="24" style="181" customWidth="1"/>
    <col min="6149" max="6149" width="29" style="181" customWidth="1"/>
    <col min="6150" max="6150" width="34" style="181" customWidth="1"/>
    <col min="6151" max="6152" width="21.28515625" style="181" customWidth="1"/>
    <col min="6153" max="6153" width="14.5703125" style="181" customWidth="1"/>
    <col min="6154" max="6154" width="9.140625" style="181"/>
    <col min="6155" max="6155" width="12.5703125" style="181" bestFit="1" customWidth="1"/>
    <col min="6156" max="6400" width="9.140625" style="181"/>
    <col min="6401" max="6401" width="8" style="181" customWidth="1"/>
    <col min="6402" max="6402" width="118.140625" style="181" customWidth="1"/>
    <col min="6403" max="6403" width="21.42578125" style="181" customWidth="1"/>
    <col min="6404" max="6404" width="24" style="181" customWidth="1"/>
    <col min="6405" max="6405" width="29" style="181" customWidth="1"/>
    <col min="6406" max="6406" width="34" style="181" customWidth="1"/>
    <col min="6407" max="6408" width="21.28515625" style="181" customWidth="1"/>
    <col min="6409" max="6409" width="14.5703125" style="181" customWidth="1"/>
    <col min="6410" max="6410" width="9.140625" style="181"/>
    <col min="6411" max="6411" width="12.5703125" style="181" bestFit="1" customWidth="1"/>
    <col min="6412" max="6656" width="9.140625" style="181"/>
    <col min="6657" max="6657" width="8" style="181" customWidth="1"/>
    <col min="6658" max="6658" width="118.140625" style="181" customWidth="1"/>
    <col min="6659" max="6659" width="21.42578125" style="181" customWidth="1"/>
    <col min="6660" max="6660" width="24" style="181" customWidth="1"/>
    <col min="6661" max="6661" width="29" style="181" customWidth="1"/>
    <col min="6662" max="6662" width="34" style="181" customWidth="1"/>
    <col min="6663" max="6664" width="21.28515625" style="181" customWidth="1"/>
    <col min="6665" max="6665" width="14.5703125" style="181" customWidth="1"/>
    <col min="6666" max="6666" width="9.140625" style="181"/>
    <col min="6667" max="6667" width="12.5703125" style="181" bestFit="1" customWidth="1"/>
    <col min="6668" max="6912" width="9.140625" style="181"/>
    <col min="6913" max="6913" width="8" style="181" customWidth="1"/>
    <col min="6914" max="6914" width="118.140625" style="181" customWidth="1"/>
    <col min="6915" max="6915" width="21.42578125" style="181" customWidth="1"/>
    <col min="6916" max="6916" width="24" style="181" customWidth="1"/>
    <col min="6917" max="6917" width="29" style="181" customWidth="1"/>
    <col min="6918" max="6918" width="34" style="181" customWidth="1"/>
    <col min="6919" max="6920" width="21.28515625" style="181" customWidth="1"/>
    <col min="6921" max="6921" width="14.5703125" style="181" customWidth="1"/>
    <col min="6922" max="6922" width="9.140625" style="181"/>
    <col min="6923" max="6923" width="12.5703125" style="181" bestFit="1" customWidth="1"/>
    <col min="6924" max="7168" width="9.140625" style="181"/>
    <col min="7169" max="7169" width="8" style="181" customWidth="1"/>
    <col min="7170" max="7170" width="118.140625" style="181" customWidth="1"/>
    <col min="7171" max="7171" width="21.42578125" style="181" customWidth="1"/>
    <col min="7172" max="7172" width="24" style="181" customWidth="1"/>
    <col min="7173" max="7173" width="29" style="181" customWidth="1"/>
    <col min="7174" max="7174" width="34" style="181" customWidth="1"/>
    <col min="7175" max="7176" width="21.28515625" style="181" customWidth="1"/>
    <col min="7177" max="7177" width="14.5703125" style="181" customWidth="1"/>
    <col min="7178" max="7178" width="9.140625" style="181"/>
    <col min="7179" max="7179" width="12.5703125" style="181" bestFit="1" customWidth="1"/>
    <col min="7180" max="7424" width="9.140625" style="181"/>
    <col min="7425" max="7425" width="8" style="181" customWidth="1"/>
    <col min="7426" max="7426" width="118.140625" style="181" customWidth="1"/>
    <col min="7427" max="7427" width="21.42578125" style="181" customWidth="1"/>
    <col min="7428" max="7428" width="24" style="181" customWidth="1"/>
    <col min="7429" max="7429" width="29" style="181" customWidth="1"/>
    <col min="7430" max="7430" width="34" style="181" customWidth="1"/>
    <col min="7431" max="7432" width="21.28515625" style="181" customWidth="1"/>
    <col min="7433" max="7433" width="14.5703125" style="181" customWidth="1"/>
    <col min="7434" max="7434" width="9.140625" style="181"/>
    <col min="7435" max="7435" width="12.5703125" style="181" bestFit="1" customWidth="1"/>
    <col min="7436" max="7680" width="9.140625" style="181"/>
    <col min="7681" max="7681" width="8" style="181" customWidth="1"/>
    <col min="7682" max="7682" width="118.140625" style="181" customWidth="1"/>
    <col min="7683" max="7683" width="21.42578125" style="181" customWidth="1"/>
    <col min="7684" max="7684" width="24" style="181" customWidth="1"/>
    <col min="7685" max="7685" width="29" style="181" customWidth="1"/>
    <col min="7686" max="7686" width="34" style="181" customWidth="1"/>
    <col min="7687" max="7688" width="21.28515625" style="181" customWidth="1"/>
    <col min="7689" max="7689" width="14.5703125" style="181" customWidth="1"/>
    <col min="7690" max="7690" width="9.140625" style="181"/>
    <col min="7691" max="7691" width="12.5703125" style="181" bestFit="1" customWidth="1"/>
    <col min="7692" max="7936" width="9.140625" style="181"/>
    <col min="7937" max="7937" width="8" style="181" customWidth="1"/>
    <col min="7938" max="7938" width="118.140625" style="181" customWidth="1"/>
    <col min="7939" max="7939" width="21.42578125" style="181" customWidth="1"/>
    <col min="7940" max="7940" width="24" style="181" customWidth="1"/>
    <col min="7941" max="7941" width="29" style="181" customWidth="1"/>
    <col min="7942" max="7942" width="34" style="181" customWidth="1"/>
    <col min="7943" max="7944" width="21.28515625" style="181" customWidth="1"/>
    <col min="7945" max="7945" width="14.5703125" style="181" customWidth="1"/>
    <col min="7946" max="7946" width="9.140625" style="181"/>
    <col min="7947" max="7947" width="12.5703125" style="181" bestFit="1" customWidth="1"/>
    <col min="7948" max="8192" width="9.140625" style="181"/>
    <col min="8193" max="8193" width="8" style="181" customWidth="1"/>
    <col min="8194" max="8194" width="118.140625" style="181" customWidth="1"/>
    <col min="8195" max="8195" width="21.42578125" style="181" customWidth="1"/>
    <col min="8196" max="8196" width="24" style="181" customWidth="1"/>
    <col min="8197" max="8197" width="29" style="181" customWidth="1"/>
    <col min="8198" max="8198" width="34" style="181" customWidth="1"/>
    <col min="8199" max="8200" width="21.28515625" style="181" customWidth="1"/>
    <col min="8201" max="8201" width="14.5703125" style="181" customWidth="1"/>
    <col min="8202" max="8202" width="9.140625" style="181"/>
    <col min="8203" max="8203" width="12.5703125" style="181" bestFit="1" customWidth="1"/>
    <col min="8204" max="8448" width="9.140625" style="181"/>
    <col min="8449" max="8449" width="8" style="181" customWidth="1"/>
    <col min="8450" max="8450" width="118.140625" style="181" customWidth="1"/>
    <col min="8451" max="8451" width="21.42578125" style="181" customWidth="1"/>
    <col min="8452" max="8452" width="24" style="181" customWidth="1"/>
    <col min="8453" max="8453" width="29" style="181" customWidth="1"/>
    <col min="8454" max="8454" width="34" style="181" customWidth="1"/>
    <col min="8455" max="8456" width="21.28515625" style="181" customWidth="1"/>
    <col min="8457" max="8457" width="14.5703125" style="181" customWidth="1"/>
    <col min="8458" max="8458" width="9.140625" style="181"/>
    <col min="8459" max="8459" width="12.5703125" style="181" bestFit="1" customWidth="1"/>
    <col min="8460" max="8704" width="9.140625" style="181"/>
    <col min="8705" max="8705" width="8" style="181" customWidth="1"/>
    <col min="8706" max="8706" width="118.140625" style="181" customWidth="1"/>
    <col min="8707" max="8707" width="21.42578125" style="181" customWidth="1"/>
    <col min="8708" max="8708" width="24" style="181" customWidth="1"/>
    <col min="8709" max="8709" width="29" style="181" customWidth="1"/>
    <col min="8710" max="8710" width="34" style="181" customWidth="1"/>
    <col min="8711" max="8712" width="21.28515625" style="181" customWidth="1"/>
    <col min="8713" max="8713" width="14.5703125" style="181" customWidth="1"/>
    <col min="8714" max="8714" width="9.140625" style="181"/>
    <col min="8715" max="8715" width="12.5703125" style="181" bestFit="1" customWidth="1"/>
    <col min="8716" max="8960" width="9.140625" style="181"/>
    <col min="8961" max="8961" width="8" style="181" customWidth="1"/>
    <col min="8962" max="8962" width="118.140625" style="181" customWidth="1"/>
    <col min="8963" max="8963" width="21.42578125" style="181" customWidth="1"/>
    <col min="8964" max="8964" width="24" style="181" customWidth="1"/>
    <col min="8965" max="8965" width="29" style="181" customWidth="1"/>
    <col min="8966" max="8966" width="34" style="181" customWidth="1"/>
    <col min="8967" max="8968" width="21.28515625" style="181" customWidth="1"/>
    <col min="8969" max="8969" width="14.5703125" style="181" customWidth="1"/>
    <col min="8970" max="8970" width="9.140625" style="181"/>
    <col min="8971" max="8971" width="12.5703125" style="181" bestFit="1" customWidth="1"/>
    <col min="8972" max="9216" width="9.140625" style="181"/>
    <col min="9217" max="9217" width="8" style="181" customWidth="1"/>
    <col min="9218" max="9218" width="118.140625" style="181" customWidth="1"/>
    <col min="9219" max="9219" width="21.42578125" style="181" customWidth="1"/>
    <col min="9220" max="9220" width="24" style="181" customWidth="1"/>
    <col min="9221" max="9221" width="29" style="181" customWidth="1"/>
    <col min="9222" max="9222" width="34" style="181" customWidth="1"/>
    <col min="9223" max="9224" width="21.28515625" style="181" customWidth="1"/>
    <col min="9225" max="9225" width="14.5703125" style="181" customWidth="1"/>
    <col min="9226" max="9226" width="9.140625" style="181"/>
    <col min="9227" max="9227" width="12.5703125" style="181" bestFit="1" customWidth="1"/>
    <col min="9228" max="9472" width="9.140625" style="181"/>
    <col min="9473" max="9473" width="8" style="181" customWidth="1"/>
    <col min="9474" max="9474" width="118.140625" style="181" customWidth="1"/>
    <col min="9475" max="9475" width="21.42578125" style="181" customWidth="1"/>
    <col min="9476" max="9476" width="24" style="181" customWidth="1"/>
    <col min="9477" max="9477" width="29" style="181" customWidth="1"/>
    <col min="9478" max="9478" width="34" style="181" customWidth="1"/>
    <col min="9479" max="9480" width="21.28515625" style="181" customWidth="1"/>
    <col min="9481" max="9481" width="14.5703125" style="181" customWidth="1"/>
    <col min="9482" max="9482" width="9.140625" style="181"/>
    <col min="9483" max="9483" width="12.5703125" style="181" bestFit="1" customWidth="1"/>
    <col min="9484" max="9728" width="9.140625" style="181"/>
    <col min="9729" max="9729" width="8" style="181" customWidth="1"/>
    <col min="9730" max="9730" width="118.140625" style="181" customWidth="1"/>
    <col min="9731" max="9731" width="21.42578125" style="181" customWidth="1"/>
    <col min="9732" max="9732" width="24" style="181" customWidth="1"/>
    <col min="9733" max="9733" width="29" style="181" customWidth="1"/>
    <col min="9734" max="9734" width="34" style="181" customWidth="1"/>
    <col min="9735" max="9736" width="21.28515625" style="181" customWidth="1"/>
    <col min="9737" max="9737" width="14.5703125" style="181" customWidth="1"/>
    <col min="9738" max="9738" width="9.140625" style="181"/>
    <col min="9739" max="9739" width="12.5703125" style="181" bestFit="1" customWidth="1"/>
    <col min="9740" max="9984" width="9.140625" style="181"/>
    <col min="9985" max="9985" width="8" style="181" customWidth="1"/>
    <col min="9986" max="9986" width="118.140625" style="181" customWidth="1"/>
    <col min="9987" max="9987" width="21.42578125" style="181" customWidth="1"/>
    <col min="9988" max="9988" width="24" style="181" customWidth="1"/>
    <col min="9989" max="9989" width="29" style="181" customWidth="1"/>
    <col min="9990" max="9990" width="34" style="181" customWidth="1"/>
    <col min="9991" max="9992" width="21.28515625" style="181" customWidth="1"/>
    <col min="9993" max="9993" width="14.5703125" style="181" customWidth="1"/>
    <col min="9994" max="9994" width="9.140625" style="181"/>
    <col min="9995" max="9995" width="12.5703125" style="181" bestFit="1" customWidth="1"/>
    <col min="9996" max="10240" width="9.140625" style="181"/>
    <col min="10241" max="10241" width="8" style="181" customWidth="1"/>
    <col min="10242" max="10242" width="118.140625" style="181" customWidth="1"/>
    <col min="10243" max="10243" width="21.42578125" style="181" customWidth="1"/>
    <col min="10244" max="10244" width="24" style="181" customWidth="1"/>
    <col min="10245" max="10245" width="29" style="181" customWidth="1"/>
    <col min="10246" max="10246" width="34" style="181" customWidth="1"/>
    <col min="10247" max="10248" width="21.28515625" style="181" customWidth="1"/>
    <col min="10249" max="10249" width="14.5703125" style="181" customWidth="1"/>
    <col min="10250" max="10250" width="9.140625" style="181"/>
    <col min="10251" max="10251" width="12.5703125" style="181" bestFit="1" customWidth="1"/>
    <col min="10252" max="10496" width="9.140625" style="181"/>
    <col min="10497" max="10497" width="8" style="181" customWidth="1"/>
    <col min="10498" max="10498" width="118.140625" style="181" customWidth="1"/>
    <col min="10499" max="10499" width="21.42578125" style="181" customWidth="1"/>
    <col min="10500" max="10500" width="24" style="181" customWidth="1"/>
    <col min="10501" max="10501" width="29" style="181" customWidth="1"/>
    <col min="10502" max="10502" width="34" style="181" customWidth="1"/>
    <col min="10503" max="10504" width="21.28515625" style="181" customWidth="1"/>
    <col min="10505" max="10505" width="14.5703125" style="181" customWidth="1"/>
    <col min="10506" max="10506" width="9.140625" style="181"/>
    <col min="10507" max="10507" width="12.5703125" style="181" bestFit="1" customWidth="1"/>
    <col min="10508" max="10752" width="9.140625" style="181"/>
    <col min="10753" max="10753" width="8" style="181" customWidth="1"/>
    <col min="10754" max="10754" width="118.140625" style="181" customWidth="1"/>
    <col min="10755" max="10755" width="21.42578125" style="181" customWidth="1"/>
    <col min="10756" max="10756" width="24" style="181" customWidth="1"/>
    <col min="10757" max="10757" width="29" style="181" customWidth="1"/>
    <col min="10758" max="10758" width="34" style="181" customWidth="1"/>
    <col min="10759" max="10760" width="21.28515625" style="181" customWidth="1"/>
    <col min="10761" max="10761" width="14.5703125" style="181" customWidth="1"/>
    <col min="10762" max="10762" width="9.140625" style="181"/>
    <col min="10763" max="10763" width="12.5703125" style="181" bestFit="1" customWidth="1"/>
    <col min="10764" max="11008" width="9.140625" style="181"/>
    <col min="11009" max="11009" width="8" style="181" customWidth="1"/>
    <col min="11010" max="11010" width="118.140625" style="181" customWidth="1"/>
    <col min="11011" max="11011" width="21.42578125" style="181" customWidth="1"/>
    <col min="11012" max="11012" width="24" style="181" customWidth="1"/>
    <col min="11013" max="11013" width="29" style="181" customWidth="1"/>
    <col min="11014" max="11014" width="34" style="181" customWidth="1"/>
    <col min="11015" max="11016" width="21.28515625" style="181" customWidth="1"/>
    <col min="11017" max="11017" width="14.5703125" style="181" customWidth="1"/>
    <col min="11018" max="11018" width="9.140625" style="181"/>
    <col min="11019" max="11019" width="12.5703125" style="181" bestFit="1" customWidth="1"/>
    <col min="11020" max="11264" width="9.140625" style="181"/>
    <col min="11265" max="11265" width="8" style="181" customWidth="1"/>
    <col min="11266" max="11266" width="118.140625" style="181" customWidth="1"/>
    <col min="11267" max="11267" width="21.42578125" style="181" customWidth="1"/>
    <col min="11268" max="11268" width="24" style="181" customWidth="1"/>
    <col min="11269" max="11269" width="29" style="181" customWidth="1"/>
    <col min="11270" max="11270" width="34" style="181" customWidth="1"/>
    <col min="11271" max="11272" width="21.28515625" style="181" customWidth="1"/>
    <col min="11273" max="11273" width="14.5703125" style="181" customWidth="1"/>
    <col min="11274" max="11274" width="9.140625" style="181"/>
    <col min="11275" max="11275" width="12.5703125" style="181" bestFit="1" customWidth="1"/>
    <col min="11276" max="11520" width="9.140625" style="181"/>
    <col min="11521" max="11521" width="8" style="181" customWidth="1"/>
    <col min="11522" max="11522" width="118.140625" style="181" customWidth="1"/>
    <col min="11523" max="11523" width="21.42578125" style="181" customWidth="1"/>
    <col min="11524" max="11524" width="24" style="181" customWidth="1"/>
    <col min="11525" max="11525" width="29" style="181" customWidth="1"/>
    <col min="11526" max="11526" width="34" style="181" customWidth="1"/>
    <col min="11527" max="11528" width="21.28515625" style="181" customWidth="1"/>
    <col min="11529" max="11529" width="14.5703125" style="181" customWidth="1"/>
    <col min="11530" max="11530" width="9.140625" style="181"/>
    <col min="11531" max="11531" width="12.5703125" style="181" bestFit="1" customWidth="1"/>
    <col min="11532" max="11776" width="9.140625" style="181"/>
    <col min="11777" max="11777" width="8" style="181" customWidth="1"/>
    <col min="11778" max="11778" width="118.140625" style="181" customWidth="1"/>
    <col min="11779" max="11779" width="21.42578125" style="181" customWidth="1"/>
    <col min="11780" max="11780" width="24" style="181" customWidth="1"/>
    <col min="11781" max="11781" width="29" style="181" customWidth="1"/>
    <col min="11782" max="11782" width="34" style="181" customWidth="1"/>
    <col min="11783" max="11784" width="21.28515625" style="181" customWidth="1"/>
    <col min="11785" max="11785" width="14.5703125" style="181" customWidth="1"/>
    <col min="11786" max="11786" width="9.140625" style="181"/>
    <col min="11787" max="11787" width="12.5703125" style="181" bestFit="1" customWidth="1"/>
    <col min="11788" max="12032" width="9.140625" style="181"/>
    <col min="12033" max="12033" width="8" style="181" customWidth="1"/>
    <col min="12034" max="12034" width="118.140625" style="181" customWidth="1"/>
    <col min="12035" max="12035" width="21.42578125" style="181" customWidth="1"/>
    <col min="12036" max="12036" width="24" style="181" customWidth="1"/>
    <col min="12037" max="12037" width="29" style="181" customWidth="1"/>
    <col min="12038" max="12038" width="34" style="181" customWidth="1"/>
    <col min="12039" max="12040" width="21.28515625" style="181" customWidth="1"/>
    <col min="12041" max="12041" width="14.5703125" style="181" customWidth="1"/>
    <col min="12042" max="12042" width="9.140625" style="181"/>
    <col min="12043" max="12043" width="12.5703125" style="181" bestFit="1" customWidth="1"/>
    <col min="12044" max="12288" width="9.140625" style="181"/>
    <col min="12289" max="12289" width="8" style="181" customWidth="1"/>
    <col min="12290" max="12290" width="118.140625" style="181" customWidth="1"/>
    <col min="12291" max="12291" width="21.42578125" style="181" customWidth="1"/>
    <col min="12292" max="12292" width="24" style="181" customWidth="1"/>
    <col min="12293" max="12293" width="29" style="181" customWidth="1"/>
    <col min="12294" max="12294" width="34" style="181" customWidth="1"/>
    <col min="12295" max="12296" width="21.28515625" style="181" customWidth="1"/>
    <col min="12297" max="12297" width="14.5703125" style="181" customWidth="1"/>
    <col min="12298" max="12298" width="9.140625" style="181"/>
    <col min="12299" max="12299" width="12.5703125" style="181" bestFit="1" customWidth="1"/>
    <col min="12300" max="12544" width="9.140625" style="181"/>
    <col min="12545" max="12545" width="8" style="181" customWidth="1"/>
    <col min="12546" max="12546" width="118.140625" style="181" customWidth="1"/>
    <col min="12547" max="12547" width="21.42578125" style="181" customWidth="1"/>
    <col min="12548" max="12548" width="24" style="181" customWidth="1"/>
    <col min="12549" max="12549" width="29" style="181" customWidth="1"/>
    <col min="12550" max="12550" width="34" style="181" customWidth="1"/>
    <col min="12551" max="12552" width="21.28515625" style="181" customWidth="1"/>
    <col min="12553" max="12553" width="14.5703125" style="181" customWidth="1"/>
    <col min="12554" max="12554" width="9.140625" style="181"/>
    <col min="12555" max="12555" width="12.5703125" style="181" bestFit="1" customWidth="1"/>
    <col min="12556" max="12800" width="9.140625" style="181"/>
    <col min="12801" max="12801" width="8" style="181" customWidth="1"/>
    <col min="12802" max="12802" width="118.140625" style="181" customWidth="1"/>
    <col min="12803" max="12803" width="21.42578125" style="181" customWidth="1"/>
    <col min="12804" max="12804" width="24" style="181" customWidth="1"/>
    <col min="12805" max="12805" width="29" style="181" customWidth="1"/>
    <col min="12806" max="12806" width="34" style="181" customWidth="1"/>
    <col min="12807" max="12808" width="21.28515625" style="181" customWidth="1"/>
    <col min="12809" max="12809" width="14.5703125" style="181" customWidth="1"/>
    <col min="12810" max="12810" width="9.140625" style="181"/>
    <col min="12811" max="12811" width="12.5703125" style="181" bestFit="1" customWidth="1"/>
    <col min="12812" max="13056" width="9.140625" style="181"/>
    <col min="13057" max="13057" width="8" style="181" customWidth="1"/>
    <col min="13058" max="13058" width="118.140625" style="181" customWidth="1"/>
    <col min="13059" max="13059" width="21.42578125" style="181" customWidth="1"/>
    <col min="13060" max="13060" width="24" style="181" customWidth="1"/>
    <col min="13061" max="13061" width="29" style="181" customWidth="1"/>
    <col min="13062" max="13062" width="34" style="181" customWidth="1"/>
    <col min="13063" max="13064" width="21.28515625" style="181" customWidth="1"/>
    <col min="13065" max="13065" width="14.5703125" style="181" customWidth="1"/>
    <col min="13066" max="13066" width="9.140625" style="181"/>
    <col min="13067" max="13067" width="12.5703125" style="181" bestFit="1" customWidth="1"/>
    <col min="13068" max="13312" width="9.140625" style="181"/>
    <col min="13313" max="13313" width="8" style="181" customWidth="1"/>
    <col min="13314" max="13314" width="118.140625" style="181" customWidth="1"/>
    <col min="13315" max="13315" width="21.42578125" style="181" customWidth="1"/>
    <col min="13316" max="13316" width="24" style="181" customWidth="1"/>
    <col min="13317" max="13317" width="29" style="181" customWidth="1"/>
    <col min="13318" max="13318" width="34" style="181" customWidth="1"/>
    <col min="13319" max="13320" width="21.28515625" style="181" customWidth="1"/>
    <col min="13321" max="13321" width="14.5703125" style="181" customWidth="1"/>
    <col min="13322" max="13322" width="9.140625" style="181"/>
    <col min="13323" max="13323" width="12.5703125" style="181" bestFit="1" customWidth="1"/>
    <col min="13324" max="13568" width="9.140625" style="181"/>
    <col min="13569" max="13569" width="8" style="181" customWidth="1"/>
    <col min="13570" max="13570" width="118.140625" style="181" customWidth="1"/>
    <col min="13571" max="13571" width="21.42578125" style="181" customWidth="1"/>
    <col min="13572" max="13572" width="24" style="181" customWidth="1"/>
    <col min="13573" max="13573" width="29" style="181" customWidth="1"/>
    <col min="13574" max="13574" width="34" style="181" customWidth="1"/>
    <col min="13575" max="13576" width="21.28515625" style="181" customWidth="1"/>
    <col min="13577" max="13577" width="14.5703125" style="181" customWidth="1"/>
    <col min="13578" max="13578" width="9.140625" style="181"/>
    <col min="13579" max="13579" width="12.5703125" style="181" bestFit="1" customWidth="1"/>
    <col min="13580" max="13824" width="9.140625" style="181"/>
    <col min="13825" max="13825" width="8" style="181" customWidth="1"/>
    <col min="13826" max="13826" width="118.140625" style="181" customWidth="1"/>
    <col min="13827" max="13827" width="21.42578125" style="181" customWidth="1"/>
    <col min="13828" max="13828" width="24" style="181" customWidth="1"/>
    <col min="13829" max="13829" width="29" style="181" customWidth="1"/>
    <col min="13830" max="13830" width="34" style="181" customWidth="1"/>
    <col min="13831" max="13832" width="21.28515625" style="181" customWidth="1"/>
    <col min="13833" max="13833" width="14.5703125" style="181" customWidth="1"/>
    <col min="13834" max="13834" width="9.140625" style="181"/>
    <col min="13835" max="13835" width="12.5703125" style="181" bestFit="1" customWidth="1"/>
    <col min="13836" max="14080" width="9.140625" style="181"/>
    <col min="14081" max="14081" width="8" style="181" customWidth="1"/>
    <col min="14082" max="14082" width="118.140625" style="181" customWidth="1"/>
    <col min="14083" max="14083" width="21.42578125" style="181" customWidth="1"/>
    <col min="14084" max="14084" width="24" style="181" customWidth="1"/>
    <col min="14085" max="14085" width="29" style="181" customWidth="1"/>
    <col min="14086" max="14086" width="34" style="181" customWidth="1"/>
    <col min="14087" max="14088" width="21.28515625" style="181" customWidth="1"/>
    <col min="14089" max="14089" width="14.5703125" style="181" customWidth="1"/>
    <col min="14090" max="14090" width="9.140625" style="181"/>
    <col min="14091" max="14091" width="12.5703125" style="181" bestFit="1" customWidth="1"/>
    <col min="14092" max="14336" width="9.140625" style="181"/>
    <col min="14337" max="14337" width="8" style="181" customWidth="1"/>
    <col min="14338" max="14338" width="118.140625" style="181" customWidth="1"/>
    <col min="14339" max="14339" width="21.42578125" style="181" customWidth="1"/>
    <col min="14340" max="14340" width="24" style="181" customWidth="1"/>
    <col min="14341" max="14341" width="29" style="181" customWidth="1"/>
    <col min="14342" max="14342" width="34" style="181" customWidth="1"/>
    <col min="14343" max="14344" width="21.28515625" style="181" customWidth="1"/>
    <col min="14345" max="14345" width="14.5703125" style="181" customWidth="1"/>
    <col min="14346" max="14346" width="9.140625" style="181"/>
    <col min="14347" max="14347" width="12.5703125" style="181" bestFit="1" customWidth="1"/>
    <col min="14348" max="14592" width="9.140625" style="181"/>
    <col min="14593" max="14593" width="8" style="181" customWidth="1"/>
    <col min="14594" max="14594" width="118.140625" style="181" customWidth="1"/>
    <col min="14595" max="14595" width="21.42578125" style="181" customWidth="1"/>
    <col min="14596" max="14596" width="24" style="181" customWidth="1"/>
    <col min="14597" max="14597" width="29" style="181" customWidth="1"/>
    <col min="14598" max="14598" width="34" style="181" customWidth="1"/>
    <col min="14599" max="14600" width="21.28515625" style="181" customWidth="1"/>
    <col min="14601" max="14601" width="14.5703125" style="181" customWidth="1"/>
    <col min="14602" max="14602" width="9.140625" style="181"/>
    <col min="14603" max="14603" width="12.5703125" style="181" bestFit="1" customWidth="1"/>
    <col min="14604" max="14848" width="9.140625" style="181"/>
    <col min="14849" max="14849" width="8" style="181" customWidth="1"/>
    <col min="14850" max="14850" width="118.140625" style="181" customWidth="1"/>
    <col min="14851" max="14851" width="21.42578125" style="181" customWidth="1"/>
    <col min="14852" max="14852" width="24" style="181" customWidth="1"/>
    <col min="14853" max="14853" width="29" style="181" customWidth="1"/>
    <col min="14854" max="14854" width="34" style="181" customWidth="1"/>
    <col min="14855" max="14856" width="21.28515625" style="181" customWidth="1"/>
    <col min="14857" max="14857" width="14.5703125" style="181" customWidth="1"/>
    <col min="14858" max="14858" width="9.140625" style="181"/>
    <col min="14859" max="14859" width="12.5703125" style="181" bestFit="1" customWidth="1"/>
    <col min="14860" max="15104" width="9.140625" style="181"/>
    <col min="15105" max="15105" width="8" style="181" customWidth="1"/>
    <col min="15106" max="15106" width="118.140625" style="181" customWidth="1"/>
    <col min="15107" max="15107" width="21.42578125" style="181" customWidth="1"/>
    <col min="15108" max="15108" width="24" style="181" customWidth="1"/>
    <col min="15109" max="15109" width="29" style="181" customWidth="1"/>
    <col min="15110" max="15110" width="34" style="181" customWidth="1"/>
    <col min="15111" max="15112" width="21.28515625" style="181" customWidth="1"/>
    <col min="15113" max="15113" width="14.5703125" style="181" customWidth="1"/>
    <col min="15114" max="15114" width="9.140625" style="181"/>
    <col min="15115" max="15115" width="12.5703125" style="181" bestFit="1" customWidth="1"/>
    <col min="15116" max="15360" width="9.140625" style="181"/>
    <col min="15361" max="15361" width="8" style="181" customWidth="1"/>
    <col min="15362" max="15362" width="118.140625" style="181" customWidth="1"/>
    <col min="15363" max="15363" width="21.42578125" style="181" customWidth="1"/>
    <col min="15364" max="15364" width="24" style="181" customWidth="1"/>
    <col min="15365" max="15365" width="29" style="181" customWidth="1"/>
    <col min="15366" max="15366" width="34" style="181" customWidth="1"/>
    <col min="15367" max="15368" width="21.28515625" style="181" customWidth="1"/>
    <col min="15369" max="15369" width="14.5703125" style="181" customWidth="1"/>
    <col min="15370" max="15370" width="9.140625" style="181"/>
    <col min="15371" max="15371" width="12.5703125" style="181" bestFit="1" customWidth="1"/>
    <col min="15372" max="15616" width="9.140625" style="181"/>
    <col min="15617" max="15617" width="8" style="181" customWidth="1"/>
    <col min="15618" max="15618" width="118.140625" style="181" customWidth="1"/>
    <col min="15619" max="15619" width="21.42578125" style="181" customWidth="1"/>
    <col min="15620" max="15620" width="24" style="181" customWidth="1"/>
    <col min="15621" max="15621" width="29" style="181" customWidth="1"/>
    <col min="15622" max="15622" width="34" style="181" customWidth="1"/>
    <col min="15623" max="15624" width="21.28515625" style="181" customWidth="1"/>
    <col min="15625" max="15625" width="14.5703125" style="181" customWidth="1"/>
    <col min="15626" max="15626" width="9.140625" style="181"/>
    <col min="15627" max="15627" width="12.5703125" style="181" bestFit="1" customWidth="1"/>
    <col min="15628" max="15872" width="9.140625" style="181"/>
    <col min="15873" max="15873" width="8" style="181" customWidth="1"/>
    <col min="15874" max="15874" width="118.140625" style="181" customWidth="1"/>
    <col min="15875" max="15875" width="21.42578125" style="181" customWidth="1"/>
    <col min="15876" max="15876" width="24" style="181" customWidth="1"/>
    <col min="15877" max="15877" width="29" style="181" customWidth="1"/>
    <col min="15878" max="15878" width="34" style="181" customWidth="1"/>
    <col min="15879" max="15880" width="21.28515625" style="181" customWidth="1"/>
    <col min="15881" max="15881" width="14.5703125" style="181" customWidth="1"/>
    <col min="15882" max="15882" width="9.140625" style="181"/>
    <col min="15883" max="15883" width="12.5703125" style="181" bestFit="1" customWidth="1"/>
    <col min="15884" max="16128" width="9.140625" style="181"/>
    <col min="16129" max="16129" width="8" style="181" customWidth="1"/>
    <col min="16130" max="16130" width="118.140625" style="181" customWidth="1"/>
    <col min="16131" max="16131" width="21.42578125" style="181" customWidth="1"/>
    <col min="16132" max="16132" width="24" style="181" customWidth="1"/>
    <col min="16133" max="16133" width="29" style="181" customWidth="1"/>
    <col min="16134" max="16134" width="34" style="181" customWidth="1"/>
    <col min="16135" max="16136" width="21.28515625" style="181" customWidth="1"/>
    <col min="16137" max="16137" width="14.5703125" style="181" customWidth="1"/>
    <col min="16138" max="16138" width="9.140625" style="181"/>
    <col min="16139" max="16139" width="12.5703125" style="181" bestFit="1" customWidth="1"/>
    <col min="16140" max="16384" width="9.140625" style="181"/>
  </cols>
  <sheetData>
    <row r="1" spans="1:11" x14ac:dyDescent="0.3">
      <c r="F1" s="372" t="s">
        <v>521</v>
      </c>
    </row>
    <row r="3" spans="1:11" s="184" customFormat="1" ht="28.9" customHeight="1" x14ac:dyDescent="0.3">
      <c r="A3" s="1197" t="s">
        <v>640</v>
      </c>
      <c r="B3" s="1198"/>
      <c r="C3" s="1198"/>
      <c r="D3" s="1198"/>
      <c r="E3" s="1198"/>
      <c r="F3" s="1198"/>
      <c r="G3" s="217"/>
      <c r="H3" s="217"/>
      <c r="I3" s="218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185"/>
    </row>
    <row r="9" spans="1:11" x14ac:dyDescent="0.3">
      <c r="A9" s="1199" t="s">
        <v>351</v>
      </c>
      <c r="B9" s="1199" t="s">
        <v>366</v>
      </c>
      <c r="C9" s="1209" t="s">
        <v>439</v>
      </c>
      <c r="D9" s="1210"/>
      <c r="E9" s="1209" t="s">
        <v>440</v>
      </c>
      <c r="F9" s="1210"/>
    </row>
    <row r="10" spans="1:11" ht="75" customHeight="1" x14ac:dyDescent="0.3">
      <c r="A10" s="1199"/>
      <c r="B10" s="1199"/>
      <c r="C10" s="613" t="s">
        <v>422</v>
      </c>
      <c r="D10" s="613" t="s">
        <v>441</v>
      </c>
      <c r="E10" s="286" t="s">
        <v>422</v>
      </c>
      <c r="F10" s="286" t="s">
        <v>441</v>
      </c>
    </row>
    <row r="11" spans="1:11" x14ac:dyDescent="0.3">
      <c r="A11" s="286">
        <v>1</v>
      </c>
      <c r="B11" s="639">
        <v>2</v>
      </c>
      <c r="C11" s="611">
        <v>1</v>
      </c>
      <c r="D11" s="611">
        <v>2275.33</v>
      </c>
      <c r="E11" s="649">
        <v>5</v>
      </c>
      <c r="F11" s="188">
        <v>6</v>
      </c>
      <c r="G11" s="445" t="s">
        <v>429</v>
      </c>
      <c r="H11" s="445" t="s">
        <v>371</v>
      </c>
      <c r="I11" s="445" t="s">
        <v>372</v>
      </c>
    </row>
    <row r="12" spans="1:11" s="184" customFormat="1" x14ac:dyDescent="0.3">
      <c r="A12" s="221">
        <v>1</v>
      </c>
      <c r="B12" s="222" t="s">
        <v>442</v>
      </c>
      <c r="C12" s="672" t="s">
        <v>374</v>
      </c>
      <c r="D12" s="673">
        <f>SUM(D14:D34)</f>
        <v>0</v>
      </c>
      <c r="E12" s="473" t="s">
        <v>374</v>
      </c>
      <c r="F12" s="478">
        <f>SUM(F13:F34)</f>
        <v>0</v>
      </c>
      <c r="G12" s="468"/>
      <c r="H12" s="444"/>
      <c r="I12" s="462"/>
    </row>
    <row r="13" spans="1:11" hidden="1" x14ac:dyDescent="0.3">
      <c r="A13" s="191"/>
      <c r="B13" s="694"/>
      <c r="C13" s="479"/>
      <c r="D13" s="474"/>
      <c r="E13" s="479"/>
      <c r="F13" s="475"/>
      <c r="G13" s="468"/>
      <c r="H13" s="444"/>
      <c r="I13" s="462">
        <f t="shared" ref="I13:I70" si="0">F13-H13</f>
        <v>0</v>
      </c>
    </row>
    <row r="14" spans="1:11" hidden="1" x14ac:dyDescent="0.3">
      <c r="A14" s="191"/>
      <c r="B14" s="471"/>
      <c r="C14" s="479"/>
      <c r="D14" s="474"/>
      <c r="E14" s="479"/>
      <c r="F14" s="475"/>
      <c r="G14" s="468"/>
      <c r="H14" s="444"/>
      <c r="I14" s="462">
        <f t="shared" si="0"/>
        <v>0</v>
      </c>
    </row>
    <row r="15" spans="1:11" hidden="1" x14ac:dyDescent="0.3">
      <c r="A15" s="191"/>
      <c r="B15" s="471"/>
      <c r="C15" s="479"/>
      <c r="D15" s="474"/>
      <c r="E15" s="479"/>
      <c r="F15" s="475"/>
      <c r="G15" s="468"/>
      <c r="H15" s="444"/>
      <c r="I15" s="462">
        <f t="shared" si="0"/>
        <v>0</v>
      </c>
    </row>
    <row r="16" spans="1:11" hidden="1" x14ac:dyDescent="0.3">
      <c r="A16" s="191"/>
      <c r="B16" s="471"/>
      <c r="C16" s="479"/>
      <c r="D16" s="474"/>
      <c r="E16" s="479"/>
      <c r="F16" s="475"/>
      <c r="G16" s="468"/>
      <c r="H16" s="444"/>
      <c r="I16" s="462">
        <f t="shared" si="0"/>
        <v>0</v>
      </c>
    </row>
    <row r="17" spans="1:9" hidden="1" x14ac:dyDescent="0.3">
      <c r="A17" s="191"/>
      <c r="B17" s="471"/>
      <c r="C17" s="479"/>
      <c r="D17" s="474"/>
      <c r="E17" s="479"/>
      <c r="F17" s="475"/>
      <c r="G17" s="468"/>
      <c r="H17" s="444"/>
      <c r="I17" s="462">
        <f t="shared" si="0"/>
        <v>0</v>
      </c>
    </row>
    <row r="18" spans="1:9" ht="18.75" hidden="1" customHeight="1" x14ac:dyDescent="0.3">
      <c r="A18" s="191"/>
      <c r="B18" s="471"/>
      <c r="C18" s="479"/>
      <c r="D18" s="474"/>
      <c r="E18" s="479"/>
      <c r="F18" s="475"/>
      <c r="G18" s="468"/>
      <c r="H18" s="444"/>
      <c r="I18" s="462">
        <f t="shared" si="0"/>
        <v>0</v>
      </c>
    </row>
    <row r="19" spans="1:9" hidden="1" x14ac:dyDescent="0.3">
      <c r="A19" s="191"/>
      <c r="B19" s="471"/>
      <c r="C19" s="479"/>
      <c r="D19" s="474"/>
      <c r="E19" s="479"/>
      <c r="F19" s="475"/>
      <c r="G19" s="468"/>
      <c r="H19" s="444"/>
      <c r="I19" s="462">
        <f t="shared" si="0"/>
        <v>0</v>
      </c>
    </row>
    <row r="20" spans="1:9" hidden="1" x14ac:dyDescent="0.3">
      <c r="A20" s="191"/>
      <c r="B20" s="471"/>
      <c r="C20" s="479"/>
      <c r="D20" s="474"/>
      <c r="E20" s="479"/>
      <c r="F20" s="475"/>
      <c r="G20" s="468"/>
      <c r="H20" s="444"/>
      <c r="I20" s="462">
        <f t="shared" si="0"/>
        <v>0</v>
      </c>
    </row>
    <row r="21" spans="1:9" hidden="1" x14ac:dyDescent="0.3">
      <c r="A21" s="191"/>
      <c r="B21" s="471"/>
      <c r="C21" s="479"/>
      <c r="D21" s="474"/>
      <c r="E21" s="479"/>
      <c r="F21" s="475"/>
      <c r="G21" s="468"/>
      <c r="H21" s="444"/>
      <c r="I21" s="462">
        <f t="shared" si="0"/>
        <v>0</v>
      </c>
    </row>
    <row r="22" spans="1:9" hidden="1" x14ac:dyDescent="0.3">
      <c r="A22" s="191"/>
      <c r="B22" s="471"/>
      <c r="C22" s="479"/>
      <c r="D22" s="474"/>
      <c r="E22" s="479"/>
      <c r="F22" s="475"/>
      <c r="G22" s="468"/>
      <c r="H22" s="444"/>
      <c r="I22" s="462">
        <f t="shared" si="0"/>
        <v>0</v>
      </c>
    </row>
    <row r="23" spans="1:9" hidden="1" x14ac:dyDescent="0.3">
      <c r="A23" s="191"/>
      <c r="B23" s="471"/>
      <c r="C23" s="479"/>
      <c r="D23" s="474"/>
      <c r="E23" s="479"/>
      <c r="F23" s="475"/>
      <c r="G23" s="468"/>
      <c r="H23" s="444"/>
      <c r="I23" s="462">
        <f t="shared" si="0"/>
        <v>0</v>
      </c>
    </row>
    <row r="24" spans="1:9" hidden="1" x14ac:dyDescent="0.3">
      <c r="A24" s="191"/>
      <c r="B24" s="471"/>
      <c r="C24" s="479"/>
      <c r="D24" s="474"/>
      <c r="E24" s="479"/>
      <c r="F24" s="475"/>
      <c r="G24" s="468"/>
      <c r="H24" s="444"/>
      <c r="I24" s="462">
        <f t="shared" si="0"/>
        <v>0</v>
      </c>
    </row>
    <row r="25" spans="1:9" hidden="1" x14ac:dyDescent="0.3">
      <c r="A25" s="191"/>
      <c r="B25" s="471"/>
      <c r="C25" s="479"/>
      <c r="D25" s="474"/>
      <c r="E25" s="479"/>
      <c r="F25" s="475"/>
      <c r="G25" s="468"/>
      <c r="H25" s="444"/>
      <c r="I25" s="462">
        <f t="shared" si="0"/>
        <v>0</v>
      </c>
    </row>
    <row r="26" spans="1:9" hidden="1" x14ac:dyDescent="0.3">
      <c r="A26" s="191"/>
      <c r="B26" s="471"/>
      <c r="C26" s="479"/>
      <c r="D26" s="474"/>
      <c r="E26" s="479"/>
      <c r="F26" s="475"/>
      <c r="G26" s="468"/>
      <c r="H26" s="444"/>
      <c r="I26" s="462">
        <f t="shared" si="0"/>
        <v>0</v>
      </c>
    </row>
    <row r="27" spans="1:9" hidden="1" x14ac:dyDescent="0.3">
      <c r="A27" s="191"/>
      <c r="B27" s="471"/>
      <c r="C27" s="479"/>
      <c r="D27" s="474"/>
      <c r="E27" s="479"/>
      <c r="F27" s="475"/>
      <c r="G27" s="468"/>
      <c r="H27" s="444"/>
      <c r="I27" s="462">
        <f t="shared" si="0"/>
        <v>0</v>
      </c>
    </row>
    <row r="28" spans="1:9" hidden="1" x14ac:dyDescent="0.3">
      <c r="A28" s="191"/>
      <c r="B28" s="471"/>
      <c r="C28" s="479"/>
      <c r="D28" s="474"/>
      <c r="E28" s="479"/>
      <c r="F28" s="475"/>
      <c r="G28" s="468"/>
      <c r="H28" s="444"/>
      <c r="I28" s="462">
        <f t="shared" si="0"/>
        <v>0</v>
      </c>
    </row>
    <row r="29" spans="1:9" ht="20.25" hidden="1" customHeight="1" x14ac:dyDescent="0.3">
      <c r="A29" s="191"/>
      <c r="B29" s="190"/>
      <c r="C29" s="479"/>
      <c r="D29" s="474"/>
      <c r="E29" s="479"/>
      <c r="F29" s="475"/>
      <c r="G29" s="468"/>
      <c r="H29" s="444"/>
      <c r="I29" s="462">
        <f t="shared" si="0"/>
        <v>0</v>
      </c>
    </row>
    <row r="30" spans="1:9" ht="20.25" hidden="1" customHeight="1" x14ac:dyDescent="0.3">
      <c r="A30" s="191"/>
      <c r="B30" s="190"/>
      <c r="C30" s="479"/>
      <c r="D30" s="474"/>
      <c r="E30" s="479"/>
      <c r="F30" s="475"/>
      <c r="G30" s="468"/>
      <c r="H30" s="444"/>
      <c r="I30" s="462">
        <f t="shared" si="0"/>
        <v>0</v>
      </c>
    </row>
    <row r="31" spans="1:9" ht="22.5" hidden="1" customHeight="1" x14ac:dyDescent="0.3">
      <c r="A31" s="191"/>
      <c r="B31" s="190"/>
      <c r="C31" s="479"/>
      <c r="D31" s="474"/>
      <c r="E31" s="479"/>
      <c r="F31" s="475"/>
      <c r="G31" s="468"/>
      <c r="H31" s="444"/>
      <c r="I31" s="462">
        <f t="shared" si="0"/>
        <v>0</v>
      </c>
    </row>
    <row r="32" spans="1:9" ht="22.5" hidden="1" customHeight="1" x14ac:dyDescent="0.3">
      <c r="A32" s="191"/>
      <c r="B32" s="190"/>
      <c r="C32" s="479"/>
      <c r="D32" s="474"/>
      <c r="E32" s="479"/>
      <c r="F32" s="475"/>
      <c r="G32" s="468"/>
      <c r="H32" s="444"/>
      <c r="I32" s="462">
        <f t="shared" si="0"/>
        <v>0</v>
      </c>
    </row>
    <row r="33" spans="1:9" ht="22.5" hidden="1" customHeight="1" x14ac:dyDescent="0.3">
      <c r="A33" s="191"/>
      <c r="B33" s="190"/>
      <c r="C33" s="479"/>
      <c r="D33" s="474"/>
      <c r="E33" s="479"/>
      <c r="F33" s="475"/>
      <c r="G33" s="468"/>
      <c r="H33" s="444"/>
      <c r="I33" s="462">
        <f t="shared" si="0"/>
        <v>0</v>
      </c>
    </row>
    <row r="34" spans="1:9" hidden="1" x14ac:dyDescent="0.3">
      <c r="A34" s="191"/>
      <c r="B34" s="190"/>
      <c r="C34" s="479"/>
      <c r="D34" s="474"/>
      <c r="E34" s="479"/>
      <c r="F34" s="475"/>
      <c r="G34" s="468"/>
      <c r="H34" s="444"/>
      <c r="I34" s="462">
        <f t="shared" si="0"/>
        <v>0</v>
      </c>
    </row>
    <row r="35" spans="1:9" s="184" customFormat="1" x14ac:dyDescent="0.3">
      <c r="A35" s="221">
        <v>2</v>
      </c>
      <c r="B35" s="222" t="s">
        <v>443</v>
      </c>
      <c r="C35" s="476" t="s">
        <v>374</v>
      </c>
      <c r="D35" s="480">
        <f>SUM(D37:D40)</f>
        <v>0</v>
      </c>
      <c r="E35" s="476" t="s">
        <v>374</v>
      </c>
      <c r="F35" s="481">
        <f>SUM(F36:F40)</f>
        <v>0</v>
      </c>
      <c r="G35" s="468"/>
      <c r="H35" s="444"/>
      <c r="I35" s="462"/>
    </row>
    <row r="36" spans="1:9" hidden="1" x14ac:dyDescent="0.3">
      <c r="A36" s="191"/>
      <c r="B36" s="190" t="s">
        <v>267</v>
      </c>
      <c r="C36" s="479"/>
      <c r="D36" s="474"/>
      <c r="E36" s="479"/>
      <c r="F36" s="475"/>
      <c r="G36" s="468"/>
      <c r="H36" s="444"/>
      <c r="I36" s="462">
        <f t="shared" si="0"/>
        <v>0</v>
      </c>
    </row>
    <row r="37" spans="1:9" ht="21" hidden="1" customHeight="1" x14ac:dyDescent="0.3">
      <c r="A37" s="191"/>
      <c r="B37" s="190"/>
      <c r="C37" s="479"/>
      <c r="D37" s="474" t="s">
        <v>444</v>
      </c>
      <c r="E37" s="479"/>
      <c r="F37" s="475"/>
      <c r="G37" s="468"/>
      <c r="H37" s="444"/>
      <c r="I37" s="462">
        <f t="shared" si="0"/>
        <v>0</v>
      </c>
    </row>
    <row r="38" spans="1:9" hidden="1" x14ac:dyDescent="0.3">
      <c r="A38" s="191"/>
      <c r="B38" s="190"/>
      <c r="C38" s="479"/>
      <c r="D38" s="474"/>
      <c r="E38" s="479"/>
      <c r="F38" s="475"/>
      <c r="G38" s="468"/>
      <c r="H38" s="444"/>
      <c r="I38" s="462">
        <f t="shared" si="0"/>
        <v>0</v>
      </c>
    </row>
    <row r="39" spans="1:9" hidden="1" x14ac:dyDescent="0.3">
      <c r="A39" s="191"/>
      <c r="B39" s="190"/>
      <c r="C39" s="479"/>
      <c r="D39" s="474"/>
      <c r="E39" s="479"/>
      <c r="F39" s="475"/>
      <c r="G39" s="468"/>
      <c r="H39" s="444"/>
      <c r="I39" s="462">
        <f t="shared" si="0"/>
        <v>0</v>
      </c>
    </row>
    <row r="40" spans="1:9" hidden="1" x14ac:dyDescent="0.3">
      <c r="A40" s="191"/>
      <c r="B40" s="190"/>
      <c r="C40" s="479"/>
      <c r="D40" s="474"/>
      <c r="E40" s="479"/>
      <c r="F40" s="475"/>
      <c r="G40" s="468"/>
      <c r="H40" s="444"/>
      <c r="I40" s="462">
        <f t="shared" si="0"/>
        <v>0</v>
      </c>
    </row>
    <row r="41" spans="1:9" s="184" customFormat="1" x14ac:dyDescent="0.3">
      <c r="A41" s="221">
        <v>3</v>
      </c>
      <c r="B41" s="222" t="s">
        <v>445</v>
      </c>
      <c r="C41" s="476" t="s">
        <v>374</v>
      </c>
      <c r="D41" s="480">
        <f>SUM(D43:D57)</f>
        <v>0</v>
      </c>
      <c r="E41" s="476" t="s">
        <v>374</v>
      </c>
      <c r="F41" s="481">
        <f>SUM(F42:F49)</f>
        <v>0</v>
      </c>
      <c r="G41" s="468"/>
      <c r="H41" s="444"/>
      <c r="I41" s="462"/>
    </row>
    <row r="42" spans="1:9" hidden="1" x14ac:dyDescent="0.3">
      <c r="A42" s="191"/>
      <c r="B42" s="190" t="s">
        <v>267</v>
      </c>
      <c r="C42" s="479"/>
      <c r="D42" s="474"/>
      <c r="E42" s="479"/>
      <c r="F42" s="475"/>
      <c r="G42" s="468"/>
      <c r="H42" s="444"/>
      <c r="I42" s="462">
        <f t="shared" si="0"/>
        <v>0</v>
      </c>
    </row>
    <row r="43" spans="1:9" ht="23.45" hidden="1" customHeight="1" x14ac:dyDescent="0.3">
      <c r="A43" s="191"/>
      <c r="B43" s="225"/>
      <c r="C43" s="479"/>
      <c r="D43" s="474"/>
      <c r="E43" s="479"/>
      <c r="F43" s="475"/>
      <c r="G43" s="468"/>
      <c r="H43" s="444"/>
      <c r="I43" s="462">
        <f t="shared" si="0"/>
        <v>0</v>
      </c>
    </row>
    <row r="44" spans="1:9" ht="23.45" hidden="1" customHeight="1" x14ac:dyDescent="0.3">
      <c r="A44" s="191"/>
      <c r="B44" s="225"/>
      <c r="C44" s="479"/>
      <c r="D44" s="474"/>
      <c r="E44" s="479"/>
      <c r="F44" s="475"/>
      <c r="G44" s="468"/>
      <c r="H44" s="444"/>
      <c r="I44" s="462">
        <f t="shared" si="0"/>
        <v>0</v>
      </c>
    </row>
    <row r="45" spans="1:9" ht="23.45" hidden="1" customHeight="1" x14ac:dyDescent="0.3">
      <c r="A45" s="191"/>
      <c r="B45" s="225"/>
      <c r="C45" s="479"/>
      <c r="D45" s="474"/>
      <c r="E45" s="479"/>
      <c r="F45" s="475"/>
      <c r="G45" s="468"/>
      <c r="H45" s="444"/>
      <c r="I45" s="462">
        <f t="shared" si="0"/>
        <v>0</v>
      </c>
    </row>
    <row r="46" spans="1:9" ht="23.45" hidden="1" customHeight="1" x14ac:dyDescent="0.3">
      <c r="A46" s="191"/>
      <c r="B46" s="225"/>
      <c r="C46" s="479"/>
      <c r="D46" s="474"/>
      <c r="E46" s="479"/>
      <c r="F46" s="475"/>
      <c r="G46" s="468"/>
      <c r="H46" s="444"/>
      <c r="I46" s="462">
        <f t="shared" si="0"/>
        <v>0</v>
      </c>
    </row>
    <row r="47" spans="1:9" ht="23.45" hidden="1" customHeight="1" x14ac:dyDescent="0.3">
      <c r="A47" s="191"/>
      <c r="B47" s="225"/>
      <c r="C47" s="479"/>
      <c r="D47" s="474"/>
      <c r="E47" s="479"/>
      <c r="F47" s="475"/>
      <c r="G47" s="468"/>
      <c r="H47" s="444"/>
      <c r="I47" s="462">
        <f t="shared" si="0"/>
        <v>0</v>
      </c>
    </row>
    <row r="48" spans="1:9" ht="23.45" hidden="1" customHeight="1" x14ac:dyDescent="0.3">
      <c r="A48" s="191"/>
      <c r="B48" s="225"/>
      <c r="C48" s="479"/>
      <c r="D48" s="474"/>
      <c r="E48" s="479"/>
      <c r="F48" s="475"/>
      <c r="G48" s="468"/>
      <c r="H48" s="444"/>
      <c r="I48" s="462">
        <f t="shared" si="0"/>
        <v>0</v>
      </c>
    </row>
    <row r="49" spans="1:9" ht="24" hidden="1" customHeight="1" x14ac:dyDescent="0.3">
      <c r="A49" s="191"/>
      <c r="B49" s="226"/>
      <c r="C49" s="479"/>
      <c r="D49" s="474"/>
      <c r="E49" s="479"/>
      <c r="F49" s="475"/>
      <c r="G49" s="468"/>
      <c r="H49" s="444"/>
      <c r="I49" s="462">
        <f t="shared" si="0"/>
        <v>0</v>
      </c>
    </row>
    <row r="50" spans="1:9" s="184" customFormat="1" ht="20.25" customHeight="1" x14ac:dyDescent="0.3">
      <c r="A50" s="221">
        <v>4</v>
      </c>
      <c r="B50" s="221" t="s">
        <v>446</v>
      </c>
      <c r="C50" s="476" t="s">
        <v>374</v>
      </c>
      <c r="D50" s="480">
        <f>SUM(D57:D57)</f>
        <v>0</v>
      </c>
      <c r="E50" s="476" t="s">
        <v>374</v>
      </c>
      <c r="F50" s="481">
        <f>SUM(F51:F57)</f>
        <v>0</v>
      </c>
      <c r="G50" s="468"/>
      <c r="H50" s="444"/>
      <c r="I50" s="462"/>
    </row>
    <row r="51" spans="1:9" hidden="1" x14ac:dyDescent="0.3">
      <c r="A51" s="191"/>
      <c r="B51" s="225" t="s">
        <v>267</v>
      </c>
      <c r="C51" s="479"/>
      <c r="D51" s="474"/>
      <c r="E51" s="479"/>
      <c r="F51" s="475"/>
      <c r="G51" s="468"/>
      <c r="H51" s="444"/>
      <c r="I51" s="462">
        <f t="shared" si="0"/>
        <v>0</v>
      </c>
    </row>
    <row r="52" spans="1:9" hidden="1" x14ac:dyDescent="0.3">
      <c r="A52" s="191"/>
      <c r="B52" s="472"/>
      <c r="C52" s="479"/>
      <c r="D52" s="474"/>
      <c r="E52" s="479"/>
      <c r="F52" s="475"/>
      <c r="G52" s="468"/>
      <c r="H52" s="444"/>
      <c r="I52" s="462">
        <f t="shared" si="0"/>
        <v>0</v>
      </c>
    </row>
    <row r="53" spans="1:9" hidden="1" x14ac:dyDescent="0.3">
      <c r="A53" s="191"/>
      <c r="B53" s="225"/>
      <c r="C53" s="479"/>
      <c r="D53" s="474"/>
      <c r="E53" s="479"/>
      <c r="F53" s="475"/>
      <c r="G53" s="468"/>
      <c r="H53" s="444"/>
      <c r="I53" s="462">
        <f t="shared" si="0"/>
        <v>0</v>
      </c>
    </row>
    <row r="54" spans="1:9" hidden="1" x14ac:dyDescent="0.3">
      <c r="A54" s="191"/>
      <c r="B54" s="225"/>
      <c r="C54" s="479"/>
      <c r="D54" s="474"/>
      <c r="E54" s="479"/>
      <c r="F54" s="475"/>
      <c r="G54" s="468"/>
      <c r="H54" s="444"/>
      <c r="I54" s="462">
        <f t="shared" si="0"/>
        <v>0</v>
      </c>
    </row>
    <row r="55" spans="1:9" hidden="1" x14ac:dyDescent="0.3">
      <c r="A55" s="191"/>
      <c r="B55" s="225"/>
      <c r="C55" s="479"/>
      <c r="D55" s="474"/>
      <c r="E55" s="479"/>
      <c r="F55" s="475"/>
      <c r="G55" s="468"/>
      <c r="H55" s="444"/>
      <c r="I55" s="462">
        <f t="shared" si="0"/>
        <v>0</v>
      </c>
    </row>
    <row r="56" spans="1:9" hidden="1" x14ac:dyDescent="0.3">
      <c r="A56" s="191"/>
      <c r="B56" s="225"/>
      <c r="C56" s="479"/>
      <c r="D56" s="474"/>
      <c r="E56" s="479"/>
      <c r="F56" s="475"/>
      <c r="G56" s="468"/>
      <c r="H56" s="444"/>
      <c r="I56" s="462">
        <f t="shared" si="0"/>
        <v>0</v>
      </c>
    </row>
    <row r="57" spans="1:9" hidden="1" x14ac:dyDescent="0.3">
      <c r="A57" s="191"/>
      <c r="B57" s="225"/>
      <c r="C57" s="479"/>
      <c r="D57" s="474"/>
      <c r="E57" s="479"/>
      <c r="F57" s="475"/>
      <c r="G57" s="468"/>
      <c r="H57" s="444"/>
      <c r="I57" s="462">
        <f t="shared" si="0"/>
        <v>0</v>
      </c>
    </row>
    <row r="58" spans="1:9" x14ac:dyDescent="0.3">
      <c r="A58" s="221">
        <v>5</v>
      </c>
      <c r="B58" s="221" t="s">
        <v>447</v>
      </c>
      <c r="C58" s="476" t="s">
        <v>374</v>
      </c>
      <c r="D58" s="480">
        <f>SUM(D59:D75)</f>
        <v>0</v>
      </c>
      <c r="E58" s="476" t="s">
        <v>374</v>
      </c>
      <c r="F58" s="481">
        <f>SUM(F59:F75)</f>
        <v>4000</v>
      </c>
      <c r="G58" s="468"/>
      <c r="H58" s="444"/>
      <c r="I58" s="462"/>
    </row>
    <row r="59" spans="1:9" x14ac:dyDescent="0.3">
      <c r="A59" s="227"/>
      <c r="B59" s="228" t="s">
        <v>267</v>
      </c>
      <c r="C59" s="479"/>
      <c r="D59" s="474"/>
      <c r="E59" s="479"/>
      <c r="F59" s="475"/>
      <c r="G59" s="468"/>
      <c r="H59" s="444"/>
      <c r="I59" s="462">
        <f t="shared" si="0"/>
        <v>0</v>
      </c>
    </row>
    <row r="60" spans="1:9" x14ac:dyDescent="0.3">
      <c r="A60" s="191"/>
      <c r="B60" s="471" t="s">
        <v>579</v>
      </c>
      <c r="C60" s="479"/>
      <c r="D60" s="474"/>
      <c r="E60" s="479"/>
      <c r="F60" s="475">
        <v>4000</v>
      </c>
      <c r="G60" s="468"/>
      <c r="H60" s="444"/>
      <c r="I60" s="462"/>
    </row>
    <row r="61" spans="1:9" hidden="1" x14ac:dyDescent="0.3">
      <c r="A61" s="191"/>
      <c r="B61" s="471"/>
      <c r="C61" s="479"/>
      <c r="D61" s="474"/>
      <c r="E61" s="479"/>
      <c r="F61" s="475"/>
      <c r="G61" s="468"/>
      <c r="H61" s="444"/>
      <c r="I61" s="462">
        <f t="shared" si="0"/>
        <v>0</v>
      </c>
    </row>
    <row r="62" spans="1:9" hidden="1" x14ac:dyDescent="0.3">
      <c r="A62" s="191"/>
      <c r="B62" s="471"/>
      <c r="C62" s="479"/>
      <c r="D62" s="474"/>
      <c r="E62" s="479"/>
      <c r="F62" s="475"/>
      <c r="G62" s="468"/>
      <c r="H62" s="444"/>
      <c r="I62" s="462">
        <f t="shared" si="0"/>
        <v>0</v>
      </c>
    </row>
    <row r="63" spans="1:9" hidden="1" x14ac:dyDescent="0.3">
      <c r="A63" s="191"/>
      <c r="B63" s="471"/>
      <c r="C63" s="479"/>
      <c r="D63" s="474"/>
      <c r="E63" s="479"/>
      <c r="F63" s="475"/>
      <c r="G63" s="468"/>
      <c r="H63" s="444"/>
      <c r="I63" s="462">
        <f t="shared" si="0"/>
        <v>0</v>
      </c>
    </row>
    <row r="64" spans="1:9" hidden="1" x14ac:dyDescent="0.3">
      <c r="A64" s="191"/>
      <c r="B64" s="471"/>
      <c r="C64" s="479"/>
      <c r="D64" s="474"/>
      <c r="E64" s="479"/>
      <c r="F64" s="475"/>
      <c r="G64" s="468"/>
      <c r="H64" s="444"/>
      <c r="I64" s="462">
        <f t="shared" si="0"/>
        <v>0</v>
      </c>
    </row>
    <row r="65" spans="1:9" hidden="1" x14ac:dyDescent="0.3">
      <c r="A65" s="191"/>
      <c r="B65" s="471"/>
      <c r="C65" s="479"/>
      <c r="D65" s="474"/>
      <c r="E65" s="479"/>
      <c r="F65" s="475"/>
      <c r="G65" s="468"/>
      <c r="H65" s="444"/>
      <c r="I65" s="462">
        <f t="shared" si="0"/>
        <v>0</v>
      </c>
    </row>
    <row r="66" spans="1:9" hidden="1" x14ac:dyDescent="0.3">
      <c r="A66" s="191"/>
      <c r="B66" s="190"/>
      <c r="C66" s="479"/>
      <c r="D66" s="474"/>
      <c r="E66" s="479"/>
      <c r="F66" s="475"/>
      <c r="G66" s="468"/>
      <c r="H66" s="444"/>
      <c r="I66" s="462">
        <f t="shared" si="0"/>
        <v>0</v>
      </c>
    </row>
    <row r="67" spans="1:9" hidden="1" x14ac:dyDescent="0.3">
      <c r="A67" s="191"/>
      <c r="B67" s="190"/>
      <c r="C67" s="479"/>
      <c r="D67" s="474"/>
      <c r="E67" s="479"/>
      <c r="F67" s="475"/>
      <c r="G67" s="468"/>
      <c r="H67" s="444"/>
      <c r="I67" s="462">
        <f t="shared" si="0"/>
        <v>0</v>
      </c>
    </row>
    <row r="68" spans="1:9" hidden="1" x14ac:dyDescent="0.3">
      <c r="A68" s="191"/>
      <c r="B68" s="190"/>
      <c r="C68" s="479"/>
      <c r="D68" s="474"/>
      <c r="E68" s="479"/>
      <c r="F68" s="475"/>
      <c r="G68" s="468"/>
      <c r="H68" s="444"/>
      <c r="I68" s="462">
        <f t="shared" si="0"/>
        <v>0</v>
      </c>
    </row>
    <row r="69" spans="1:9" hidden="1" x14ac:dyDescent="0.3">
      <c r="A69" s="191"/>
      <c r="B69" s="190"/>
      <c r="C69" s="479"/>
      <c r="D69" s="474"/>
      <c r="E69" s="479"/>
      <c r="F69" s="475"/>
      <c r="G69" s="468"/>
      <c r="H69" s="444"/>
      <c r="I69" s="462">
        <f t="shared" si="0"/>
        <v>0</v>
      </c>
    </row>
    <row r="70" spans="1:9" hidden="1" x14ac:dyDescent="0.3">
      <c r="A70" s="191"/>
      <c r="B70" s="190"/>
      <c r="C70" s="479"/>
      <c r="D70" s="474"/>
      <c r="E70" s="479"/>
      <c r="F70" s="475"/>
      <c r="G70" s="468"/>
      <c r="H70" s="444"/>
      <c r="I70" s="462">
        <f t="shared" si="0"/>
        <v>0</v>
      </c>
    </row>
    <row r="71" spans="1:9" hidden="1" x14ac:dyDescent="0.3">
      <c r="A71" s="191"/>
      <c r="B71" s="190"/>
      <c r="C71" s="479"/>
      <c r="D71" s="474"/>
      <c r="E71" s="479"/>
      <c r="F71" s="475"/>
      <c r="G71" s="468"/>
      <c r="H71" s="444"/>
      <c r="I71" s="462">
        <f t="shared" ref="I71:I74" si="1">F71-H71</f>
        <v>0</v>
      </c>
    </row>
    <row r="72" spans="1:9" hidden="1" x14ac:dyDescent="0.3">
      <c r="A72" s="191"/>
      <c r="B72" s="190"/>
      <c r="C72" s="479"/>
      <c r="D72" s="474"/>
      <c r="E72" s="479"/>
      <c r="F72" s="475"/>
      <c r="G72" s="468"/>
      <c r="H72" s="444"/>
      <c r="I72" s="462">
        <f t="shared" si="1"/>
        <v>0</v>
      </c>
    </row>
    <row r="73" spans="1:9" hidden="1" x14ac:dyDescent="0.3">
      <c r="A73" s="191"/>
      <c r="B73" s="225"/>
      <c r="C73" s="479"/>
      <c r="D73" s="474"/>
      <c r="E73" s="479"/>
      <c r="F73" s="482"/>
      <c r="G73" s="468"/>
      <c r="H73" s="444"/>
      <c r="I73" s="462">
        <f t="shared" si="1"/>
        <v>0</v>
      </c>
    </row>
    <row r="74" spans="1:9" hidden="1" x14ac:dyDescent="0.3">
      <c r="A74" s="191"/>
      <c r="B74" s="190"/>
      <c r="C74" s="479"/>
      <c r="D74" s="474"/>
      <c r="E74" s="479"/>
      <c r="F74" s="475"/>
      <c r="G74" s="468"/>
      <c r="H74" s="444"/>
      <c r="I74" s="462">
        <f t="shared" si="1"/>
        <v>0</v>
      </c>
    </row>
    <row r="75" spans="1:9" hidden="1" x14ac:dyDescent="0.3">
      <c r="A75" s="191"/>
      <c r="B75" s="190"/>
      <c r="C75" s="479"/>
      <c r="D75" s="474"/>
      <c r="E75" s="479"/>
      <c r="F75" s="475"/>
      <c r="G75" s="468"/>
      <c r="H75" s="444"/>
      <c r="I75" s="462"/>
    </row>
    <row r="76" spans="1:9" s="184" customFormat="1" x14ac:dyDescent="0.3">
      <c r="A76" s="192"/>
      <c r="B76" s="193" t="s">
        <v>364</v>
      </c>
      <c r="C76" s="483" t="s">
        <v>374</v>
      </c>
      <c r="D76" s="484">
        <f>D50+D41+D35+D12+D58</f>
        <v>0</v>
      </c>
      <c r="E76" s="483" t="s">
        <v>10</v>
      </c>
      <c r="F76" s="485">
        <f>F50+F41+F35+F12+F58</f>
        <v>4000</v>
      </c>
      <c r="G76" s="470" t="s">
        <v>438</v>
      </c>
      <c r="H76" s="461">
        <f>SUM(H12:H75)</f>
        <v>0</v>
      </c>
      <c r="I76" s="461">
        <f>SUM(I12:I75)</f>
        <v>0</v>
      </c>
    </row>
    <row r="77" spans="1:9" x14ac:dyDescent="0.3">
      <c r="F77" s="194"/>
    </row>
    <row r="78" spans="1:9" x14ac:dyDescent="0.3">
      <c r="F78" s="194"/>
    </row>
    <row r="79" spans="1:9" x14ac:dyDescent="0.25">
      <c r="A79" s="97" t="s">
        <v>541</v>
      </c>
      <c r="B79" s="84"/>
      <c r="C79" s="84"/>
      <c r="D79" s="378"/>
      <c r="E79" s="84"/>
      <c r="F79" s="604" t="s">
        <v>694</v>
      </c>
      <c r="G79" s="84"/>
      <c r="H79" s="84"/>
      <c r="I79" s="415"/>
    </row>
    <row r="80" spans="1:9" ht="15" x14ac:dyDescent="0.25">
      <c r="A80" s="389"/>
      <c r="B80" s="389"/>
      <c r="C80" s="389"/>
      <c r="D80" s="391" t="s">
        <v>171</v>
      </c>
      <c r="E80" s="389"/>
      <c r="F80" s="391" t="s">
        <v>172</v>
      </c>
      <c r="G80" s="389"/>
      <c r="H80" s="389"/>
      <c r="I80" s="393"/>
    </row>
    <row r="81" spans="1:9" ht="15.75" x14ac:dyDescent="0.25">
      <c r="A81" s="82"/>
      <c r="B81" s="82"/>
      <c r="C81" s="82"/>
      <c r="D81" s="82"/>
      <c r="E81" s="82"/>
      <c r="F81" s="82"/>
      <c r="G81" s="82"/>
      <c r="H81" s="82"/>
      <c r="I81" s="392"/>
    </row>
    <row r="82" spans="1:9" x14ac:dyDescent="0.25">
      <c r="A82" s="97" t="s">
        <v>173</v>
      </c>
      <c r="B82" s="84"/>
      <c r="C82" s="84"/>
      <c r="D82" s="378"/>
      <c r="E82" s="84"/>
      <c r="F82" s="714" t="s">
        <v>742</v>
      </c>
      <c r="G82" s="84"/>
      <c r="H82" s="84"/>
      <c r="I82" s="415"/>
    </row>
    <row r="83" spans="1:9" ht="15" x14ac:dyDescent="0.25">
      <c r="A83" s="389"/>
      <c r="B83" s="389"/>
      <c r="C83" s="389"/>
      <c r="D83" s="391" t="s">
        <v>171</v>
      </c>
      <c r="E83" s="389"/>
      <c r="F83" s="391" t="s">
        <v>172</v>
      </c>
      <c r="G83" s="389"/>
      <c r="H83" s="389"/>
      <c r="I83" s="393"/>
    </row>
    <row r="86" spans="1:9" ht="21" x14ac:dyDescent="0.35">
      <c r="B86" s="232"/>
    </row>
  </sheetData>
  <mergeCells count="6">
    <mergeCell ref="A3:F3"/>
    <mergeCell ref="A9:A10"/>
    <mergeCell ref="B9:B10"/>
    <mergeCell ref="C9:D9"/>
    <mergeCell ref="E9:F9"/>
    <mergeCell ref="A6:D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54"/>
  <sheetViews>
    <sheetView topLeftCell="C19" zoomScaleNormal="100" zoomScaleSheetLayoutView="70" workbookViewId="0">
      <selection activeCell="B37" sqref="B37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11" width="14.85546875" style="181" bestFit="1" customWidth="1"/>
    <col min="12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641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638">
        <v>2</v>
      </c>
      <c r="C11" s="487">
        <v>1</v>
      </c>
      <c r="D11" s="487">
        <v>2</v>
      </c>
      <c r="E11" s="648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668" t="s">
        <v>374</v>
      </c>
      <c r="D12" s="671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693"/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1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1" s="506" customFormat="1" ht="21.6" customHeight="1" x14ac:dyDescent="0.3">
      <c r="A18" s="502">
        <v>1</v>
      </c>
      <c r="B18" s="702" t="s">
        <v>452</v>
      </c>
      <c r="C18" s="703"/>
      <c r="D18" s="704"/>
      <c r="E18" s="703"/>
      <c r="F18" s="704">
        <f>F20+F21+F22</f>
        <v>53599.58</v>
      </c>
      <c r="G18" s="220"/>
      <c r="H18" s="220"/>
      <c r="I18" s="504"/>
      <c r="J18" s="505"/>
    </row>
    <row r="19" spans="1:11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1" ht="37.5" x14ac:dyDescent="0.3">
      <c r="A20" s="454"/>
      <c r="B20" s="471" t="s">
        <v>723</v>
      </c>
      <c r="C20" s="492"/>
      <c r="D20" s="467"/>
      <c r="E20" s="492"/>
      <c r="F20" s="467">
        <v>23599.58</v>
      </c>
      <c r="G20" s="220"/>
      <c r="H20" s="220"/>
      <c r="I20" s="869">
        <f t="shared" si="0"/>
        <v>23599.58</v>
      </c>
      <c r="K20" s="817">
        <f>F20-G20</f>
        <v>23599.58</v>
      </c>
    </row>
    <row r="21" spans="1:11" x14ac:dyDescent="0.3">
      <c r="A21" s="454"/>
      <c r="B21" s="471" t="s">
        <v>724</v>
      </c>
      <c r="C21" s="492"/>
      <c r="D21" s="467"/>
      <c r="E21" s="492"/>
      <c r="F21" s="467">
        <f>30000-4505.55</f>
        <v>25494.45</v>
      </c>
      <c r="G21" s="220">
        <v>7272</v>
      </c>
      <c r="H21" s="220">
        <f>7272</f>
        <v>7272</v>
      </c>
      <c r="I21" s="869">
        <f t="shared" si="0"/>
        <v>18222.45</v>
      </c>
      <c r="J21" s="233">
        <v>7272</v>
      </c>
      <c r="K21" s="817">
        <f t="shared" ref="K21:K38" si="1">F21-G21</f>
        <v>18222.45</v>
      </c>
    </row>
    <row r="22" spans="1:11" x14ac:dyDescent="0.3">
      <c r="A22" s="454"/>
      <c r="B22" s="491" t="s">
        <v>820</v>
      </c>
      <c r="C22" s="492"/>
      <c r="D22" s="467"/>
      <c r="E22" s="492"/>
      <c r="F22" s="467">
        <v>4505.55</v>
      </c>
      <c r="G22" s="220">
        <v>4505.55</v>
      </c>
      <c r="H22" s="220">
        <v>4505.55</v>
      </c>
      <c r="I22" s="869">
        <f t="shared" si="0"/>
        <v>0</v>
      </c>
      <c r="K22" s="817">
        <f t="shared" si="1"/>
        <v>0</v>
      </c>
    </row>
    <row r="23" spans="1:11" hidden="1" x14ac:dyDescent="0.3">
      <c r="A23" s="454"/>
      <c r="B23" s="491"/>
      <c r="C23" s="492"/>
      <c r="D23" s="467"/>
      <c r="E23" s="492"/>
      <c r="F23" s="467"/>
      <c r="G23" s="220"/>
      <c r="H23" s="220"/>
      <c r="I23" s="869">
        <f t="shared" si="0"/>
        <v>0</v>
      </c>
      <c r="K23" s="817">
        <f t="shared" si="1"/>
        <v>0</v>
      </c>
    </row>
    <row r="24" spans="1:11" hidden="1" x14ac:dyDescent="0.3">
      <c r="A24" s="454"/>
      <c r="B24" s="491"/>
      <c r="C24" s="492"/>
      <c r="D24" s="467"/>
      <c r="E24" s="492"/>
      <c r="F24" s="467"/>
      <c r="G24" s="220"/>
      <c r="H24" s="220"/>
      <c r="I24" s="869">
        <f t="shared" si="0"/>
        <v>0</v>
      </c>
      <c r="K24" s="817">
        <f t="shared" si="1"/>
        <v>0</v>
      </c>
    </row>
    <row r="25" spans="1:11" x14ac:dyDescent="0.3">
      <c r="A25" s="454"/>
      <c r="B25" s="491"/>
      <c r="C25" s="492"/>
      <c r="D25" s="467"/>
      <c r="E25" s="492"/>
      <c r="F25" s="467"/>
      <c r="G25" s="220"/>
      <c r="H25" s="220"/>
      <c r="I25" s="869">
        <f t="shared" si="0"/>
        <v>0</v>
      </c>
      <c r="K25" s="817">
        <f t="shared" si="1"/>
        <v>0</v>
      </c>
    </row>
    <row r="26" spans="1:11" s="506" customFormat="1" ht="21.6" customHeight="1" x14ac:dyDescent="0.3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871"/>
      <c r="J26" s="505"/>
      <c r="K26" s="817">
        <f t="shared" si="1"/>
        <v>0</v>
      </c>
    </row>
    <row r="27" spans="1:1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869">
        <f t="shared" si="0"/>
        <v>0</v>
      </c>
      <c r="K27" s="817">
        <f t="shared" si="1"/>
        <v>0</v>
      </c>
    </row>
    <row r="28" spans="1:11" hidden="1" x14ac:dyDescent="0.3">
      <c r="A28" s="454"/>
      <c r="B28" s="493"/>
      <c r="C28" s="492"/>
      <c r="D28" s="467"/>
      <c r="E28" s="492"/>
      <c r="F28" s="467"/>
      <c r="G28" s="220"/>
      <c r="H28" s="229"/>
      <c r="I28" s="869">
        <f t="shared" si="0"/>
        <v>0</v>
      </c>
      <c r="K28" s="817">
        <f t="shared" si="1"/>
        <v>0</v>
      </c>
    </row>
    <row r="29" spans="1:11" hidden="1" x14ac:dyDescent="0.3">
      <c r="A29" s="454"/>
      <c r="B29" s="491"/>
      <c r="C29" s="492"/>
      <c r="D29" s="467"/>
      <c r="E29" s="492"/>
      <c r="F29" s="467"/>
      <c r="G29" s="220"/>
      <c r="H29" s="229"/>
      <c r="I29" s="869">
        <f t="shared" si="0"/>
        <v>0</v>
      </c>
      <c r="K29" s="817">
        <f t="shared" si="1"/>
        <v>0</v>
      </c>
    </row>
    <row r="30" spans="1:11" hidden="1" x14ac:dyDescent="0.3">
      <c r="A30" s="454"/>
      <c r="B30" s="494"/>
      <c r="C30" s="492"/>
      <c r="D30" s="467"/>
      <c r="E30" s="492"/>
      <c r="F30" s="467"/>
      <c r="G30" s="220"/>
      <c r="H30" s="220"/>
      <c r="I30" s="869">
        <f t="shared" si="0"/>
        <v>0</v>
      </c>
      <c r="K30" s="817">
        <f t="shared" si="1"/>
        <v>0</v>
      </c>
    </row>
    <row r="31" spans="1:11" hidden="1" x14ac:dyDescent="0.3">
      <c r="A31" s="454"/>
      <c r="B31" s="491"/>
      <c r="C31" s="492"/>
      <c r="D31" s="467"/>
      <c r="E31" s="492"/>
      <c r="F31" s="467"/>
      <c r="G31" s="220"/>
      <c r="H31" s="220"/>
      <c r="I31" s="869">
        <f t="shared" si="0"/>
        <v>0</v>
      </c>
      <c r="K31" s="817">
        <f t="shared" si="1"/>
        <v>0</v>
      </c>
    </row>
    <row r="32" spans="1:11" hidden="1" x14ac:dyDescent="0.3">
      <c r="A32" s="454"/>
      <c r="B32" s="491"/>
      <c r="C32" s="492"/>
      <c r="D32" s="467"/>
      <c r="E32" s="492"/>
      <c r="F32" s="467"/>
      <c r="G32" s="220"/>
      <c r="H32" s="220"/>
      <c r="I32" s="869">
        <f t="shared" si="0"/>
        <v>0</v>
      </c>
      <c r="K32" s="817">
        <f t="shared" si="1"/>
        <v>0</v>
      </c>
    </row>
    <row r="33" spans="1:11" s="506" customFormat="1" ht="21.6" customHeight="1" x14ac:dyDescent="0.3">
      <c r="A33" s="502">
        <v>2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120906.48</v>
      </c>
      <c r="G33" s="504"/>
      <c r="H33" s="504"/>
      <c r="I33" s="871"/>
      <c r="J33" s="505"/>
      <c r="K33" s="817">
        <f t="shared" si="1"/>
        <v>120906.48</v>
      </c>
    </row>
    <row r="34" spans="1:11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869">
        <f t="shared" si="0"/>
        <v>0</v>
      </c>
      <c r="K34" s="817">
        <f t="shared" si="1"/>
        <v>0</v>
      </c>
    </row>
    <row r="35" spans="1:11" ht="23.25" customHeight="1" x14ac:dyDescent="0.3">
      <c r="A35" s="495"/>
      <c r="B35" s="471" t="s">
        <v>720</v>
      </c>
      <c r="C35" s="492"/>
      <c r="D35" s="467"/>
      <c r="E35" s="492"/>
      <c r="F35" s="467">
        <v>30000</v>
      </c>
      <c r="G35" s="220"/>
      <c r="H35" s="220"/>
      <c r="I35" s="869">
        <f t="shared" si="0"/>
        <v>30000</v>
      </c>
      <c r="K35" s="817">
        <f t="shared" si="1"/>
        <v>30000</v>
      </c>
    </row>
    <row r="36" spans="1:11" x14ac:dyDescent="0.3">
      <c r="A36" s="495"/>
      <c r="B36" s="471" t="s">
        <v>607</v>
      </c>
      <c r="C36" s="492"/>
      <c r="D36" s="467"/>
      <c r="E36" s="492"/>
      <c r="F36" s="773">
        <f>65000+906.48</f>
        <v>65906.48</v>
      </c>
      <c r="G36" s="220">
        <v>65906.48</v>
      </c>
      <c r="H36" s="220">
        <f>12624+44726+8556.48</f>
        <v>65906.48</v>
      </c>
      <c r="I36" s="869">
        <f t="shared" si="0"/>
        <v>0</v>
      </c>
      <c r="J36" s="233">
        <v>65906.48</v>
      </c>
      <c r="K36" s="817">
        <f t="shared" si="1"/>
        <v>0</v>
      </c>
    </row>
    <row r="37" spans="1:11" x14ac:dyDescent="0.3">
      <c r="A37" s="495"/>
      <c r="B37" s="471" t="s">
        <v>721</v>
      </c>
      <c r="C37" s="492"/>
      <c r="D37" s="467"/>
      <c r="E37" s="492"/>
      <c r="F37" s="467">
        <v>11000</v>
      </c>
      <c r="G37" s="220">
        <v>7282.35</v>
      </c>
      <c r="H37" s="220">
        <f>7282.35</f>
        <v>7282.35</v>
      </c>
      <c r="I37" s="869">
        <f t="shared" si="0"/>
        <v>3717.6499999999996</v>
      </c>
      <c r="J37" s="233">
        <v>7282.35</v>
      </c>
      <c r="K37" s="817">
        <f t="shared" si="1"/>
        <v>3717.6499999999996</v>
      </c>
    </row>
    <row r="38" spans="1:11" x14ac:dyDescent="0.3">
      <c r="A38" s="495"/>
      <c r="B38" s="471" t="s">
        <v>722</v>
      </c>
      <c r="C38" s="492"/>
      <c r="D38" s="467"/>
      <c r="E38" s="492"/>
      <c r="F38" s="467">
        <v>14000</v>
      </c>
      <c r="G38" s="220"/>
      <c r="H38" s="220"/>
      <c r="I38" s="869">
        <f t="shared" si="0"/>
        <v>14000</v>
      </c>
      <c r="K38" s="817">
        <f t="shared" si="1"/>
        <v>14000</v>
      </c>
    </row>
    <row r="39" spans="1:11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1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1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1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1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1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174506.06</v>
      </c>
      <c r="G44" s="500" t="s">
        <v>438</v>
      </c>
      <c r="H44" s="500">
        <f>SUM(H18:H38)</f>
        <v>84966.38</v>
      </c>
      <c r="I44" s="500">
        <f>SUM(I18:I38)</f>
        <v>89539.68</v>
      </c>
    </row>
    <row r="47" spans="1:11" x14ac:dyDescent="0.25">
      <c r="A47" s="1001" t="s">
        <v>541</v>
      </c>
      <c r="B47" s="84"/>
      <c r="C47" s="84"/>
      <c r="D47" s="378"/>
      <c r="E47" s="84"/>
      <c r="F47" s="1000" t="s">
        <v>694</v>
      </c>
      <c r="G47" s="84"/>
      <c r="H47" s="84"/>
      <c r="I47" s="415"/>
      <c r="J47" s="181"/>
    </row>
    <row r="48" spans="1:11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1002" t="s">
        <v>810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3" spans="1:10" ht="23.25" x14ac:dyDescent="0.35">
      <c r="B53" s="750" t="s">
        <v>776</v>
      </c>
    </row>
    <row r="54" spans="1:10" ht="21" x14ac:dyDescent="0.35">
      <c r="B54" s="232"/>
    </row>
  </sheetData>
  <mergeCells count="6">
    <mergeCell ref="A3:F3"/>
    <mergeCell ref="A9:A10"/>
    <mergeCell ref="B9:B10"/>
    <mergeCell ref="C9:D9"/>
    <mergeCell ref="E9:F9"/>
    <mergeCell ref="A6:D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54"/>
  <sheetViews>
    <sheetView view="pageBreakPreview" zoomScale="80" zoomScaleSheetLayoutView="80" workbookViewId="0">
      <selection activeCell="Q15" sqref="Q1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642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638">
        <v>2</v>
      </c>
      <c r="C11" s="487">
        <v>1</v>
      </c>
      <c r="D11" s="487"/>
      <c r="E11" s="648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668" t="s">
        <v>374</v>
      </c>
      <c r="D12" s="671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692"/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3">
      <c r="A18" s="502">
        <v>1</v>
      </c>
      <c r="B18" s="702" t="s">
        <v>452</v>
      </c>
      <c r="C18" s="703"/>
      <c r="D18" s="704"/>
      <c r="E18" s="703"/>
      <c r="F18" s="704">
        <f>F20+F21</f>
        <v>53599.58</v>
      </c>
      <c r="G18" s="220"/>
      <c r="H18" s="220"/>
      <c r="I18" s="504"/>
      <c r="J18" s="505"/>
    </row>
    <row r="19" spans="1:10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t="37.5" x14ac:dyDescent="0.3">
      <c r="A20" s="454"/>
      <c r="B20" s="471" t="s">
        <v>723</v>
      </c>
      <c r="C20" s="492"/>
      <c r="D20" s="467"/>
      <c r="E20" s="492"/>
      <c r="F20" s="467">
        <v>23599.58</v>
      </c>
      <c r="G20" s="220"/>
      <c r="H20" s="220"/>
      <c r="I20" s="220">
        <f t="shared" si="0"/>
        <v>23599.58</v>
      </c>
    </row>
    <row r="21" spans="1:10" x14ac:dyDescent="0.3">
      <c r="A21" s="454"/>
      <c r="B21" s="471" t="s">
        <v>724</v>
      </c>
      <c r="C21" s="492"/>
      <c r="D21" s="467"/>
      <c r="E21" s="492"/>
      <c r="F21" s="467">
        <v>30000</v>
      </c>
      <c r="G21" s="220"/>
      <c r="H21" s="220"/>
      <c r="I21" s="220">
        <f t="shared" si="0"/>
        <v>30000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2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120000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37.5" x14ac:dyDescent="0.3">
      <c r="A35" s="495"/>
      <c r="B35" s="471" t="s">
        <v>720</v>
      </c>
      <c r="C35" s="492"/>
      <c r="D35" s="467"/>
      <c r="E35" s="492"/>
      <c r="F35" s="467">
        <v>30000</v>
      </c>
      <c r="G35" s="220"/>
      <c r="H35" s="220"/>
      <c r="I35" s="220">
        <f t="shared" si="0"/>
        <v>30000</v>
      </c>
    </row>
    <row r="36" spans="1:10" x14ac:dyDescent="0.3">
      <c r="A36" s="495"/>
      <c r="B36" s="471" t="s">
        <v>607</v>
      </c>
      <c r="C36" s="492"/>
      <c r="D36" s="467"/>
      <c r="E36" s="492"/>
      <c r="F36" s="467">
        <v>65000</v>
      </c>
      <c r="G36" s="220"/>
      <c r="H36" s="220"/>
      <c r="I36" s="220">
        <f t="shared" si="0"/>
        <v>65000</v>
      </c>
    </row>
    <row r="37" spans="1:10" x14ac:dyDescent="0.3">
      <c r="A37" s="495"/>
      <c r="B37" s="471" t="s">
        <v>721</v>
      </c>
      <c r="C37" s="492"/>
      <c r="D37" s="467"/>
      <c r="E37" s="492"/>
      <c r="F37" s="467">
        <v>11000</v>
      </c>
      <c r="G37" s="220"/>
      <c r="H37" s="220"/>
      <c r="I37" s="220">
        <f t="shared" si="0"/>
        <v>11000</v>
      </c>
    </row>
    <row r="38" spans="1:10" x14ac:dyDescent="0.3">
      <c r="A38" s="495"/>
      <c r="B38" s="471" t="s">
        <v>722</v>
      </c>
      <c r="C38" s="492"/>
      <c r="D38" s="467"/>
      <c r="E38" s="492"/>
      <c r="F38" s="467">
        <v>14000</v>
      </c>
      <c r="G38" s="220"/>
      <c r="H38" s="220"/>
      <c r="I38" s="220">
        <f t="shared" si="0"/>
        <v>14000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173599.58000000002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6">
    <mergeCell ref="A3:F3"/>
    <mergeCell ref="A9:A10"/>
    <mergeCell ref="B9:B10"/>
    <mergeCell ref="C9:D9"/>
    <mergeCell ref="E9:F9"/>
    <mergeCell ref="A6:D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54"/>
  <sheetViews>
    <sheetView view="pageBreakPreview" topLeftCell="A4" zoomScale="80" zoomScaleSheetLayoutView="80" workbookViewId="0">
      <selection activeCell="Q15" sqref="Q15"/>
    </sheetView>
  </sheetViews>
  <sheetFormatPr defaultRowHeight="18.75" x14ac:dyDescent="0.3"/>
  <cols>
    <col min="1" max="1" width="8.140625" style="181" customWidth="1"/>
    <col min="2" max="2" width="85.140625" style="181" customWidth="1"/>
    <col min="3" max="3" width="27.85546875" style="181" customWidth="1"/>
    <col min="4" max="4" width="31.42578125" style="181" customWidth="1"/>
    <col min="5" max="5" width="28.140625" style="181" customWidth="1"/>
    <col min="6" max="6" width="31.140625" style="181" customWidth="1"/>
    <col min="7" max="7" width="29.140625" style="215" customWidth="1"/>
    <col min="8" max="9" width="22.85546875" style="215" customWidth="1"/>
    <col min="10" max="10" width="17.5703125" style="233" customWidth="1"/>
    <col min="11" max="256" width="9.140625" style="181"/>
    <col min="257" max="257" width="8.140625" style="181" customWidth="1"/>
    <col min="258" max="258" width="85.140625" style="181" customWidth="1"/>
    <col min="259" max="259" width="27.85546875" style="181" customWidth="1"/>
    <col min="260" max="260" width="31.42578125" style="181" customWidth="1"/>
    <col min="261" max="261" width="28.140625" style="181" customWidth="1"/>
    <col min="262" max="262" width="31.140625" style="181" customWidth="1"/>
    <col min="263" max="265" width="16.7109375" style="181" customWidth="1"/>
    <col min="266" max="266" width="17.5703125" style="181" customWidth="1"/>
    <col min="267" max="512" width="9.140625" style="181"/>
    <col min="513" max="513" width="8.140625" style="181" customWidth="1"/>
    <col min="514" max="514" width="85.140625" style="181" customWidth="1"/>
    <col min="515" max="515" width="27.85546875" style="181" customWidth="1"/>
    <col min="516" max="516" width="31.42578125" style="181" customWidth="1"/>
    <col min="517" max="517" width="28.140625" style="181" customWidth="1"/>
    <col min="518" max="518" width="31.140625" style="181" customWidth="1"/>
    <col min="519" max="521" width="16.7109375" style="181" customWidth="1"/>
    <col min="522" max="522" width="17.5703125" style="181" customWidth="1"/>
    <col min="523" max="768" width="9.140625" style="181"/>
    <col min="769" max="769" width="8.140625" style="181" customWidth="1"/>
    <col min="770" max="770" width="85.140625" style="181" customWidth="1"/>
    <col min="771" max="771" width="27.85546875" style="181" customWidth="1"/>
    <col min="772" max="772" width="31.42578125" style="181" customWidth="1"/>
    <col min="773" max="773" width="28.140625" style="181" customWidth="1"/>
    <col min="774" max="774" width="31.140625" style="181" customWidth="1"/>
    <col min="775" max="777" width="16.7109375" style="181" customWidth="1"/>
    <col min="778" max="778" width="17.5703125" style="181" customWidth="1"/>
    <col min="779" max="1024" width="9.140625" style="181"/>
    <col min="1025" max="1025" width="8.140625" style="181" customWidth="1"/>
    <col min="1026" max="1026" width="85.140625" style="181" customWidth="1"/>
    <col min="1027" max="1027" width="27.85546875" style="181" customWidth="1"/>
    <col min="1028" max="1028" width="31.42578125" style="181" customWidth="1"/>
    <col min="1029" max="1029" width="28.140625" style="181" customWidth="1"/>
    <col min="1030" max="1030" width="31.140625" style="181" customWidth="1"/>
    <col min="1031" max="1033" width="16.7109375" style="181" customWidth="1"/>
    <col min="1034" max="1034" width="17.5703125" style="181" customWidth="1"/>
    <col min="1035" max="1280" width="9.140625" style="181"/>
    <col min="1281" max="1281" width="8.140625" style="181" customWidth="1"/>
    <col min="1282" max="1282" width="85.140625" style="181" customWidth="1"/>
    <col min="1283" max="1283" width="27.85546875" style="181" customWidth="1"/>
    <col min="1284" max="1284" width="31.42578125" style="181" customWidth="1"/>
    <col min="1285" max="1285" width="28.140625" style="181" customWidth="1"/>
    <col min="1286" max="1286" width="31.140625" style="181" customWidth="1"/>
    <col min="1287" max="1289" width="16.7109375" style="181" customWidth="1"/>
    <col min="1290" max="1290" width="17.5703125" style="181" customWidth="1"/>
    <col min="1291" max="1536" width="9.140625" style="181"/>
    <col min="1537" max="1537" width="8.140625" style="181" customWidth="1"/>
    <col min="1538" max="1538" width="85.140625" style="181" customWidth="1"/>
    <col min="1539" max="1539" width="27.85546875" style="181" customWidth="1"/>
    <col min="1540" max="1540" width="31.42578125" style="181" customWidth="1"/>
    <col min="1541" max="1541" width="28.140625" style="181" customWidth="1"/>
    <col min="1542" max="1542" width="31.140625" style="181" customWidth="1"/>
    <col min="1543" max="1545" width="16.7109375" style="181" customWidth="1"/>
    <col min="1546" max="1546" width="17.5703125" style="181" customWidth="1"/>
    <col min="1547" max="1792" width="9.140625" style="181"/>
    <col min="1793" max="1793" width="8.140625" style="181" customWidth="1"/>
    <col min="1794" max="1794" width="85.140625" style="181" customWidth="1"/>
    <col min="1795" max="1795" width="27.85546875" style="181" customWidth="1"/>
    <col min="1796" max="1796" width="31.42578125" style="181" customWidth="1"/>
    <col min="1797" max="1797" width="28.140625" style="181" customWidth="1"/>
    <col min="1798" max="1798" width="31.140625" style="181" customWidth="1"/>
    <col min="1799" max="1801" width="16.7109375" style="181" customWidth="1"/>
    <col min="1802" max="1802" width="17.5703125" style="181" customWidth="1"/>
    <col min="1803" max="2048" width="9.140625" style="181"/>
    <col min="2049" max="2049" width="8.140625" style="181" customWidth="1"/>
    <col min="2050" max="2050" width="85.140625" style="181" customWidth="1"/>
    <col min="2051" max="2051" width="27.85546875" style="181" customWidth="1"/>
    <col min="2052" max="2052" width="31.42578125" style="181" customWidth="1"/>
    <col min="2053" max="2053" width="28.140625" style="181" customWidth="1"/>
    <col min="2054" max="2054" width="31.140625" style="181" customWidth="1"/>
    <col min="2055" max="2057" width="16.7109375" style="181" customWidth="1"/>
    <col min="2058" max="2058" width="17.5703125" style="181" customWidth="1"/>
    <col min="2059" max="2304" width="9.140625" style="181"/>
    <col min="2305" max="2305" width="8.140625" style="181" customWidth="1"/>
    <col min="2306" max="2306" width="85.140625" style="181" customWidth="1"/>
    <col min="2307" max="2307" width="27.85546875" style="181" customWidth="1"/>
    <col min="2308" max="2308" width="31.42578125" style="181" customWidth="1"/>
    <col min="2309" max="2309" width="28.140625" style="181" customWidth="1"/>
    <col min="2310" max="2310" width="31.140625" style="181" customWidth="1"/>
    <col min="2311" max="2313" width="16.7109375" style="181" customWidth="1"/>
    <col min="2314" max="2314" width="17.5703125" style="181" customWidth="1"/>
    <col min="2315" max="2560" width="9.140625" style="181"/>
    <col min="2561" max="2561" width="8.140625" style="181" customWidth="1"/>
    <col min="2562" max="2562" width="85.140625" style="181" customWidth="1"/>
    <col min="2563" max="2563" width="27.85546875" style="181" customWidth="1"/>
    <col min="2564" max="2564" width="31.42578125" style="181" customWidth="1"/>
    <col min="2565" max="2565" width="28.140625" style="181" customWidth="1"/>
    <col min="2566" max="2566" width="31.140625" style="181" customWidth="1"/>
    <col min="2567" max="2569" width="16.7109375" style="181" customWidth="1"/>
    <col min="2570" max="2570" width="17.5703125" style="181" customWidth="1"/>
    <col min="2571" max="2816" width="9.140625" style="181"/>
    <col min="2817" max="2817" width="8.140625" style="181" customWidth="1"/>
    <col min="2818" max="2818" width="85.140625" style="181" customWidth="1"/>
    <col min="2819" max="2819" width="27.85546875" style="181" customWidth="1"/>
    <col min="2820" max="2820" width="31.42578125" style="181" customWidth="1"/>
    <col min="2821" max="2821" width="28.140625" style="181" customWidth="1"/>
    <col min="2822" max="2822" width="31.140625" style="181" customWidth="1"/>
    <col min="2823" max="2825" width="16.7109375" style="181" customWidth="1"/>
    <col min="2826" max="2826" width="17.5703125" style="181" customWidth="1"/>
    <col min="2827" max="3072" width="9.140625" style="181"/>
    <col min="3073" max="3073" width="8.140625" style="181" customWidth="1"/>
    <col min="3074" max="3074" width="85.140625" style="181" customWidth="1"/>
    <col min="3075" max="3075" width="27.85546875" style="181" customWidth="1"/>
    <col min="3076" max="3076" width="31.42578125" style="181" customWidth="1"/>
    <col min="3077" max="3077" width="28.140625" style="181" customWidth="1"/>
    <col min="3078" max="3078" width="31.140625" style="181" customWidth="1"/>
    <col min="3079" max="3081" width="16.7109375" style="181" customWidth="1"/>
    <col min="3082" max="3082" width="17.5703125" style="181" customWidth="1"/>
    <col min="3083" max="3328" width="9.140625" style="181"/>
    <col min="3329" max="3329" width="8.140625" style="181" customWidth="1"/>
    <col min="3330" max="3330" width="85.140625" style="181" customWidth="1"/>
    <col min="3331" max="3331" width="27.85546875" style="181" customWidth="1"/>
    <col min="3332" max="3332" width="31.42578125" style="181" customWidth="1"/>
    <col min="3333" max="3333" width="28.140625" style="181" customWidth="1"/>
    <col min="3334" max="3334" width="31.140625" style="181" customWidth="1"/>
    <col min="3335" max="3337" width="16.7109375" style="181" customWidth="1"/>
    <col min="3338" max="3338" width="17.5703125" style="181" customWidth="1"/>
    <col min="3339" max="3584" width="9.140625" style="181"/>
    <col min="3585" max="3585" width="8.140625" style="181" customWidth="1"/>
    <col min="3586" max="3586" width="85.140625" style="181" customWidth="1"/>
    <col min="3587" max="3587" width="27.85546875" style="181" customWidth="1"/>
    <col min="3588" max="3588" width="31.42578125" style="181" customWidth="1"/>
    <col min="3589" max="3589" width="28.140625" style="181" customWidth="1"/>
    <col min="3590" max="3590" width="31.140625" style="181" customWidth="1"/>
    <col min="3591" max="3593" width="16.7109375" style="181" customWidth="1"/>
    <col min="3594" max="3594" width="17.5703125" style="181" customWidth="1"/>
    <col min="3595" max="3840" width="9.140625" style="181"/>
    <col min="3841" max="3841" width="8.140625" style="181" customWidth="1"/>
    <col min="3842" max="3842" width="85.140625" style="181" customWidth="1"/>
    <col min="3843" max="3843" width="27.85546875" style="181" customWidth="1"/>
    <col min="3844" max="3844" width="31.42578125" style="181" customWidth="1"/>
    <col min="3845" max="3845" width="28.140625" style="181" customWidth="1"/>
    <col min="3846" max="3846" width="31.140625" style="181" customWidth="1"/>
    <col min="3847" max="3849" width="16.7109375" style="181" customWidth="1"/>
    <col min="3850" max="3850" width="17.5703125" style="181" customWidth="1"/>
    <col min="3851" max="4096" width="9.140625" style="181"/>
    <col min="4097" max="4097" width="8.140625" style="181" customWidth="1"/>
    <col min="4098" max="4098" width="85.140625" style="181" customWidth="1"/>
    <col min="4099" max="4099" width="27.85546875" style="181" customWidth="1"/>
    <col min="4100" max="4100" width="31.42578125" style="181" customWidth="1"/>
    <col min="4101" max="4101" width="28.140625" style="181" customWidth="1"/>
    <col min="4102" max="4102" width="31.140625" style="181" customWidth="1"/>
    <col min="4103" max="4105" width="16.7109375" style="181" customWidth="1"/>
    <col min="4106" max="4106" width="17.5703125" style="181" customWidth="1"/>
    <col min="4107" max="4352" width="9.140625" style="181"/>
    <col min="4353" max="4353" width="8.140625" style="181" customWidth="1"/>
    <col min="4354" max="4354" width="85.140625" style="181" customWidth="1"/>
    <col min="4355" max="4355" width="27.85546875" style="181" customWidth="1"/>
    <col min="4356" max="4356" width="31.42578125" style="181" customWidth="1"/>
    <col min="4357" max="4357" width="28.140625" style="181" customWidth="1"/>
    <col min="4358" max="4358" width="31.140625" style="181" customWidth="1"/>
    <col min="4359" max="4361" width="16.7109375" style="181" customWidth="1"/>
    <col min="4362" max="4362" width="17.5703125" style="181" customWidth="1"/>
    <col min="4363" max="4608" width="9.140625" style="181"/>
    <col min="4609" max="4609" width="8.140625" style="181" customWidth="1"/>
    <col min="4610" max="4610" width="85.140625" style="181" customWidth="1"/>
    <col min="4611" max="4611" width="27.85546875" style="181" customWidth="1"/>
    <col min="4612" max="4612" width="31.42578125" style="181" customWidth="1"/>
    <col min="4613" max="4613" width="28.140625" style="181" customWidth="1"/>
    <col min="4614" max="4614" width="31.140625" style="181" customWidth="1"/>
    <col min="4615" max="4617" width="16.7109375" style="181" customWidth="1"/>
    <col min="4618" max="4618" width="17.5703125" style="181" customWidth="1"/>
    <col min="4619" max="4864" width="9.140625" style="181"/>
    <col min="4865" max="4865" width="8.140625" style="181" customWidth="1"/>
    <col min="4866" max="4866" width="85.140625" style="181" customWidth="1"/>
    <col min="4867" max="4867" width="27.85546875" style="181" customWidth="1"/>
    <col min="4868" max="4868" width="31.42578125" style="181" customWidth="1"/>
    <col min="4869" max="4869" width="28.140625" style="181" customWidth="1"/>
    <col min="4870" max="4870" width="31.140625" style="181" customWidth="1"/>
    <col min="4871" max="4873" width="16.7109375" style="181" customWidth="1"/>
    <col min="4874" max="4874" width="17.5703125" style="181" customWidth="1"/>
    <col min="4875" max="5120" width="9.140625" style="181"/>
    <col min="5121" max="5121" width="8.140625" style="181" customWidth="1"/>
    <col min="5122" max="5122" width="85.140625" style="181" customWidth="1"/>
    <col min="5123" max="5123" width="27.85546875" style="181" customWidth="1"/>
    <col min="5124" max="5124" width="31.42578125" style="181" customWidth="1"/>
    <col min="5125" max="5125" width="28.140625" style="181" customWidth="1"/>
    <col min="5126" max="5126" width="31.140625" style="181" customWidth="1"/>
    <col min="5127" max="5129" width="16.7109375" style="181" customWidth="1"/>
    <col min="5130" max="5130" width="17.5703125" style="181" customWidth="1"/>
    <col min="5131" max="5376" width="9.140625" style="181"/>
    <col min="5377" max="5377" width="8.140625" style="181" customWidth="1"/>
    <col min="5378" max="5378" width="85.140625" style="181" customWidth="1"/>
    <col min="5379" max="5379" width="27.85546875" style="181" customWidth="1"/>
    <col min="5380" max="5380" width="31.42578125" style="181" customWidth="1"/>
    <col min="5381" max="5381" width="28.140625" style="181" customWidth="1"/>
    <col min="5382" max="5382" width="31.140625" style="181" customWidth="1"/>
    <col min="5383" max="5385" width="16.7109375" style="181" customWidth="1"/>
    <col min="5386" max="5386" width="17.5703125" style="181" customWidth="1"/>
    <col min="5387" max="5632" width="9.140625" style="181"/>
    <col min="5633" max="5633" width="8.140625" style="181" customWidth="1"/>
    <col min="5634" max="5634" width="85.140625" style="181" customWidth="1"/>
    <col min="5635" max="5635" width="27.85546875" style="181" customWidth="1"/>
    <col min="5636" max="5636" width="31.42578125" style="181" customWidth="1"/>
    <col min="5637" max="5637" width="28.140625" style="181" customWidth="1"/>
    <col min="5638" max="5638" width="31.140625" style="181" customWidth="1"/>
    <col min="5639" max="5641" width="16.7109375" style="181" customWidth="1"/>
    <col min="5642" max="5642" width="17.5703125" style="181" customWidth="1"/>
    <col min="5643" max="5888" width="9.140625" style="181"/>
    <col min="5889" max="5889" width="8.140625" style="181" customWidth="1"/>
    <col min="5890" max="5890" width="85.140625" style="181" customWidth="1"/>
    <col min="5891" max="5891" width="27.85546875" style="181" customWidth="1"/>
    <col min="5892" max="5892" width="31.42578125" style="181" customWidth="1"/>
    <col min="5893" max="5893" width="28.140625" style="181" customWidth="1"/>
    <col min="5894" max="5894" width="31.140625" style="181" customWidth="1"/>
    <col min="5895" max="5897" width="16.7109375" style="181" customWidth="1"/>
    <col min="5898" max="5898" width="17.5703125" style="181" customWidth="1"/>
    <col min="5899" max="6144" width="9.140625" style="181"/>
    <col min="6145" max="6145" width="8.140625" style="181" customWidth="1"/>
    <col min="6146" max="6146" width="85.140625" style="181" customWidth="1"/>
    <col min="6147" max="6147" width="27.85546875" style="181" customWidth="1"/>
    <col min="6148" max="6148" width="31.42578125" style="181" customWidth="1"/>
    <col min="6149" max="6149" width="28.140625" style="181" customWidth="1"/>
    <col min="6150" max="6150" width="31.140625" style="181" customWidth="1"/>
    <col min="6151" max="6153" width="16.7109375" style="181" customWidth="1"/>
    <col min="6154" max="6154" width="17.5703125" style="181" customWidth="1"/>
    <col min="6155" max="6400" width="9.140625" style="181"/>
    <col min="6401" max="6401" width="8.140625" style="181" customWidth="1"/>
    <col min="6402" max="6402" width="85.140625" style="181" customWidth="1"/>
    <col min="6403" max="6403" width="27.85546875" style="181" customWidth="1"/>
    <col min="6404" max="6404" width="31.42578125" style="181" customWidth="1"/>
    <col min="6405" max="6405" width="28.140625" style="181" customWidth="1"/>
    <col min="6406" max="6406" width="31.140625" style="181" customWidth="1"/>
    <col min="6407" max="6409" width="16.7109375" style="181" customWidth="1"/>
    <col min="6410" max="6410" width="17.5703125" style="181" customWidth="1"/>
    <col min="6411" max="6656" width="9.140625" style="181"/>
    <col min="6657" max="6657" width="8.140625" style="181" customWidth="1"/>
    <col min="6658" max="6658" width="85.140625" style="181" customWidth="1"/>
    <col min="6659" max="6659" width="27.85546875" style="181" customWidth="1"/>
    <col min="6660" max="6660" width="31.42578125" style="181" customWidth="1"/>
    <col min="6661" max="6661" width="28.140625" style="181" customWidth="1"/>
    <col min="6662" max="6662" width="31.140625" style="181" customWidth="1"/>
    <col min="6663" max="6665" width="16.7109375" style="181" customWidth="1"/>
    <col min="6666" max="6666" width="17.5703125" style="181" customWidth="1"/>
    <col min="6667" max="6912" width="9.140625" style="181"/>
    <col min="6913" max="6913" width="8.140625" style="181" customWidth="1"/>
    <col min="6914" max="6914" width="85.140625" style="181" customWidth="1"/>
    <col min="6915" max="6915" width="27.85546875" style="181" customWidth="1"/>
    <col min="6916" max="6916" width="31.42578125" style="181" customWidth="1"/>
    <col min="6917" max="6917" width="28.140625" style="181" customWidth="1"/>
    <col min="6918" max="6918" width="31.140625" style="181" customWidth="1"/>
    <col min="6919" max="6921" width="16.7109375" style="181" customWidth="1"/>
    <col min="6922" max="6922" width="17.5703125" style="181" customWidth="1"/>
    <col min="6923" max="7168" width="9.140625" style="181"/>
    <col min="7169" max="7169" width="8.140625" style="181" customWidth="1"/>
    <col min="7170" max="7170" width="85.140625" style="181" customWidth="1"/>
    <col min="7171" max="7171" width="27.85546875" style="181" customWidth="1"/>
    <col min="7172" max="7172" width="31.42578125" style="181" customWidth="1"/>
    <col min="7173" max="7173" width="28.140625" style="181" customWidth="1"/>
    <col min="7174" max="7174" width="31.140625" style="181" customWidth="1"/>
    <col min="7175" max="7177" width="16.7109375" style="181" customWidth="1"/>
    <col min="7178" max="7178" width="17.5703125" style="181" customWidth="1"/>
    <col min="7179" max="7424" width="9.140625" style="181"/>
    <col min="7425" max="7425" width="8.140625" style="181" customWidth="1"/>
    <col min="7426" max="7426" width="85.140625" style="181" customWidth="1"/>
    <col min="7427" max="7427" width="27.85546875" style="181" customWidth="1"/>
    <col min="7428" max="7428" width="31.42578125" style="181" customWidth="1"/>
    <col min="7429" max="7429" width="28.140625" style="181" customWidth="1"/>
    <col min="7430" max="7430" width="31.140625" style="181" customWidth="1"/>
    <col min="7431" max="7433" width="16.7109375" style="181" customWidth="1"/>
    <col min="7434" max="7434" width="17.5703125" style="181" customWidth="1"/>
    <col min="7435" max="7680" width="9.140625" style="181"/>
    <col min="7681" max="7681" width="8.140625" style="181" customWidth="1"/>
    <col min="7682" max="7682" width="85.140625" style="181" customWidth="1"/>
    <col min="7683" max="7683" width="27.85546875" style="181" customWidth="1"/>
    <col min="7684" max="7684" width="31.42578125" style="181" customWidth="1"/>
    <col min="7685" max="7685" width="28.140625" style="181" customWidth="1"/>
    <col min="7686" max="7686" width="31.140625" style="181" customWidth="1"/>
    <col min="7687" max="7689" width="16.7109375" style="181" customWidth="1"/>
    <col min="7690" max="7690" width="17.5703125" style="181" customWidth="1"/>
    <col min="7691" max="7936" width="9.140625" style="181"/>
    <col min="7937" max="7937" width="8.140625" style="181" customWidth="1"/>
    <col min="7938" max="7938" width="85.140625" style="181" customWidth="1"/>
    <col min="7939" max="7939" width="27.85546875" style="181" customWidth="1"/>
    <col min="7940" max="7940" width="31.42578125" style="181" customWidth="1"/>
    <col min="7941" max="7941" width="28.140625" style="181" customWidth="1"/>
    <col min="7942" max="7942" width="31.140625" style="181" customWidth="1"/>
    <col min="7943" max="7945" width="16.7109375" style="181" customWidth="1"/>
    <col min="7946" max="7946" width="17.5703125" style="181" customWidth="1"/>
    <col min="7947" max="8192" width="9.140625" style="181"/>
    <col min="8193" max="8193" width="8.140625" style="181" customWidth="1"/>
    <col min="8194" max="8194" width="85.140625" style="181" customWidth="1"/>
    <col min="8195" max="8195" width="27.85546875" style="181" customWidth="1"/>
    <col min="8196" max="8196" width="31.42578125" style="181" customWidth="1"/>
    <col min="8197" max="8197" width="28.140625" style="181" customWidth="1"/>
    <col min="8198" max="8198" width="31.140625" style="181" customWidth="1"/>
    <col min="8199" max="8201" width="16.7109375" style="181" customWidth="1"/>
    <col min="8202" max="8202" width="17.5703125" style="181" customWidth="1"/>
    <col min="8203" max="8448" width="9.140625" style="181"/>
    <col min="8449" max="8449" width="8.140625" style="181" customWidth="1"/>
    <col min="8450" max="8450" width="85.140625" style="181" customWidth="1"/>
    <col min="8451" max="8451" width="27.85546875" style="181" customWidth="1"/>
    <col min="8452" max="8452" width="31.42578125" style="181" customWidth="1"/>
    <col min="8453" max="8453" width="28.140625" style="181" customWidth="1"/>
    <col min="8454" max="8454" width="31.140625" style="181" customWidth="1"/>
    <col min="8455" max="8457" width="16.7109375" style="181" customWidth="1"/>
    <col min="8458" max="8458" width="17.5703125" style="181" customWidth="1"/>
    <col min="8459" max="8704" width="9.140625" style="181"/>
    <col min="8705" max="8705" width="8.140625" style="181" customWidth="1"/>
    <col min="8706" max="8706" width="85.140625" style="181" customWidth="1"/>
    <col min="8707" max="8707" width="27.85546875" style="181" customWidth="1"/>
    <col min="8708" max="8708" width="31.42578125" style="181" customWidth="1"/>
    <col min="8709" max="8709" width="28.140625" style="181" customWidth="1"/>
    <col min="8710" max="8710" width="31.140625" style="181" customWidth="1"/>
    <col min="8711" max="8713" width="16.7109375" style="181" customWidth="1"/>
    <col min="8714" max="8714" width="17.5703125" style="181" customWidth="1"/>
    <col min="8715" max="8960" width="9.140625" style="181"/>
    <col min="8961" max="8961" width="8.140625" style="181" customWidth="1"/>
    <col min="8962" max="8962" width="85.140625" style="181" customWidth="1"/>
    <col min="8963" max="8963" width="27.85546875" style="181" customWidth="1"/>
    <col min="8964" max="8964" width="31.42578125" style="181" customWidth="1"/>
    <col min="8965" max="8965" width="28.140625" style="181" customWidth="1"/>
    <col min="8966" max="8966" width="31.140625" style="181" customWidth="1"/>
    <col min="8967" max="8969" width="16.7109375" style="181" customWidth="1"/>
    <col min="8970" max="8970" width="17.5703125" style="181" customWidth="1"/>
    <col min="8971" max="9216" width="9.140625" style="181"/>
    <col min="9217" max="9217" width="8.140625" style="181" customWidth="1"/>
    <col min="9218" max="9218" width="85.140625" style="181" customWidth="1"/>
    <col min="9219" max="9219" width="27.85546875" style="181" customWidth="1"/>
    <col min="9220" max="9220" width="31.42578125" style="181" customWidth="1"/>
    <col min="9221" max="9221" width="28.140625" style="181" customWidth="1"/>
    <col min="9222" max="9222" width="31.140625" style="181" customWidth="1"/>
    <col min="9223" max="9225" width="16.7109375" style="181" customWidth="1"/>
    <col min="9226" max="9226" width="17.5703125" style="181" customWidth="1"/>
    <col min="9227" max="9472" width="9.140625" style="181"/>
    <col min="9473" max="9473" width="8.140625" style="181" customWidth="1"/>
    <col min="9474" max="9474" width="85.140625" style="181" customWidth="1"/>
    <col min="9475" max="9475" width="27.85546875" style="181" customWidth="1"/>
    <col min="9476" max="9476" width="31.42578125" style="181" customWidth="1"/>
    <col min="9477" max="9477" width="28.140625" style="181" customWidth="1"/>
    <col min="9478" max="9478" width="31.140625" style="181" customWidth="1"/>
    <col min="9479" max="9481" width="16.7109375" style="181" customWidth="1"/>
    <col min="9482" max="9482" width="17.5703125" style="181" customWidth="1"/>
    <col min="9483" max="9728" width="9.140625" style="181"/>
    <col min="9729" max="9729" width="8.140625" style="181" customWidth="1"/>
    <col min="9730" max="9730" width="85.140625" style="181" customWidth="1"/>
    <col min="9731" max="9731" width="27.85546875" style="181" customWidth="1"/>
    <col min="9732" max="9732" width="31.42578125" style="181" customWidth="1"/>
    <col min="9733" max="9733" width="28.140625" style="181" customWidth="1"/>
    <col min="9734" max="9734" width="31.140625" style="181" customWidth="1"/>
    <col min="9735" max="9737" width="16.7109375" style="181" customWidth="1"/>
    <col min="9738" max="9738" width="17.5703125" style="181" customWidth="1"/>
    <col min="9739" max="9984" width="9.140625" style="181"/>
    <col min="9985" max="9985" width="8.140625" style="181" customWidth="1"/>
    <col min="9986" max="9986" width="85.140625" style="181" customWidth="1"/>
    <col min="9987" max="9987" width="27.85546875" style="181" customWidth="1"/>
    <col min="9988" max="9988" width="31.42578125" style="181" customWidth="1"/>
    <col min="9989" max="9989" width="28.140625" style="181" customWidth="1"/>
    <col min="9990" max="9990" width="31.140625" style="181" customWidth="1"/>
    <col min="9991" max="9993" width="16.7109375" style="181" customWidth="1"/>
    <col min="9994" max="9994" width="17.5703125" style="181" customWidth="1"/>
    <col min="9995" max="10240" width="9.140625" style="181"/>
    <col min="10241" max="10241" width="8.140625" style="181" customWidth="1"/>
    <col min="10242" max="10242" width="85.140625" style="181" customWidth="1"/>
    <col min="10243" max="10243" width="27.85546875" style="181" customWidth="1"/>
    <col min="10244" max="10244" width="31.42578125" style="181" customWidth="1"/>
    <col min="10245" max="10245" width="28.140625" style="181" customWidth="1"/>
    <col min="10246" max="10246" width="31.140625" style="181" customWidth="1"/>
    <col min="10247" max="10249" width="16.7109375" style="181" customWidth="1"/>
    <col min="10250" max="10250" width="17.5703125" style="181" customWidth="1"/>
    <col min="10251" max="10496" width="9.140625" style="181"/>
    <col min="10497" max="10497" width="8.140625" style="181" customWidth="1"/>
    <col min="10498" max="10498" width="85.140625" style="181" customWidth="1"/>
    <col min="10499" max="10499" width="27.85546875" style="181" customWidth="1"/>
    <col min="10500" max="10500" width="31.42578125" style="181" customWidth="1"/>
    <col min="10501" max="10501" width="28.140625" style="181" customWidth="1"/>
    <col min="10502" max="10502" width="31.140625" style="181" customWidth="1"/>
    <col min="10503" max="10505" width="16.7109375" style="181" customWidth="1"/>
    <col min="10506" max="10506" width="17.5703125" style="181" customWidth="1"/>
    <col min="10507" max="10752" width="9.140625" style="181"/>
    <col min="10753" max="10753" width="8.140625" style="181" customWidth="1"/>
    <col min="10754" max="10754" width="85.140625" style="181" customWidth="1"/>
    <col min="10755" max="10755" width="27.85546875" style="181" customWidth="1"/>
    <col min="10756" max="10756" width="31.42578125" style="181" customWidth="1"/>
    <col min="10757" max="10757" width="28.140625" style="181" customWidth="1"/>
    <col min="10758" max="10758" width="31.140625" style="181" customWidth="1"/>
    <col min="10759" max="10761" width="16.7109375" style="181" customWidth="1"/>
    <col min="10762" max="10762" width="17.5703125" style="181" customWidth="1"/>
    <col min="10763" max="11008" width="9.140625" style="181"/>
    <col min="11009" max="11009" width="8.140625" style="181" customWidth="1"/>
    <col min="11010" max="11010" width="85.140625" style="181" customWidth="1"/>
    <col min="11011" max="11011" width="27.85546875" style="181" customWidth="1"/>
    <col min="11012" max="11012" width="31.42578125" style="181" customWidth="1"/>
    <col min="11013" max="11013" width="28.140625" style="181" customWidth="1"/>
    <col min="11014" max="11014" width="31.140625" style="181" customWidth="1"/>
    <col min="11015" max="11017" width="16.7109375" style="181" customWidth="1"/>
    <col min="11018" max="11018" width="17.5703125" style="181" customWidth="1"/>
    <col min="11019" max="11264" width="9.140625" style="181"/>
    <col min="11265" max="11265" width="8.140625" style="181" customWidth="1"/>
    <col min="11266" max="11266" width="85.140625" style="181" customWidth="1"/>
    <col min="11267" max="11267" width="27.85546875" style="181" customWidth="1"/>
    <col min="11268" max="11268" width="31.42578125" style="181" customWidth="1"/>
    <col min="11269" max="11269" width="28.140625" style="181" customWidth="1"/>
    <col min="11270" max="11270" width="31.140625" style="181" customWidth="1"/>
    <col min="11271" max="11273" width="16.7109375" style="181" customWidth="1"/>
    <col min="11274" max="11274" width="17.5703125" style="181" customWidth="1"/>
    <col min="11275" max="11520" width="9.140625" style="181"/>
    <col min="11521" max="11521" width="8.140625" style="181" customWidth="1"/>
    <col min="11522" max="11522" width="85.140625" style="181" customWidth="1"/>
    <col min="11523" max="11523" width="27.85546875" style="181" customWidth="1"/>
    <col min="11524" max="11524" width="31.42578125" style="181" customWidth="1"/>
    <col min="11525" max="11525" width="28.140625" style="181" customWidth="1"/>
    <col min="11526" max="11526" width="31.140625" style="181" customWidth="1"/>
    <col min="11527" max="11529" width="16.7109375" style="181" customWidth="1"/>
    <col min="11530" max="11530" width="17.5703125" style="181" customWidth="1"/>
    <col min="11531" max="11776" width="9.140625" style="181"/>
    <col min="11777" max="11777" width="8.140625" style="181" customWidth="1"/>
    <col min="11778" max="11778" width="85.140625" style="181" customWidth="1"/>
    <col min="11779" max="11779" width="27.85546875" style="181" customWidth="1"/>
    <col min="11780" max="11780" width="31.42578125" style="181" customWidth="1"/>
    <col min="11781" max="11781" width="28.140625" style="181" customWidth="1"/>
    <col min="11782" max="11782" width="31.140625" style="181" customWidth="1"/>
    <col min="11783" max="11785" width="16.7109375" style="181" customWidth="1"/>
    <col min="11786" max="11786" width="17.5703125" style="181" customWidth="1"/>
    <col min="11787" max="12032" width="9.140625" style="181"/>
    <col min="12033" max="12033" width="8.140625" style="181" customWidth="1"/>
    <col min="12034" max="12034" width="85.140625" style="181" customWidth="1"/>
    <col min="12035" max="12035" width="27.85546875" style="181" customWidth="1"/>
    <col min="12036" max="12036" width="31.42578125" style="181" customWidth="1"/>
    <col min="12037" max="12037" width="28.140625" style="181" customWidth="1"/>
    <col min="12038" max="12038" width="31.140625" style="181" customWidth="1"/>
    <col min="12039" max="12041" width="16.7109375" style="181" customWidth="1"/>
    <col min="12042" max="12042" width="17.5703125" style="181" customWidth="1"/>
    <col min="12043" max="12288" width="9.140625" style="181"/>
    <col min="12289" max="12289" width="8.140625" style="181" customWidth="1"/>
    <col min="12290" max="12290" width="85.140625" style="181" customWidth="1"/>
    <col min="12291" max="12291" width="27.85546875" style="181" customWidth="1"/>
    <col min="12292" max="12292" width="31.42578125" style="181" customWidth="1"/>
    <col min="12293" max="12293" width="28.140625" style="181" customWidth="1"/>
    <col min="12294" max="12294" width="31.140625" style="181" customWidth="1"/>
    <col min="12295" max="12297" width="16.7109375" style="181" customWidth="1"/>
    <col min="12298" max="12298" width="17.5703125" style="181" customWidth="1"/>
    <col min="12299" max="12544" width="9.140625" style="181"/>
    <col min="12545" max="12545" width="8.140625" style="181" customWidth="1"/>
    <col min="12546" max="12546" width="85.140625" style="181" customWidth="1"/>
    <col min="12547" max="12547" width="27.85546875" style="181" customWidth="1"/>
    <col min="12548" max="12548" width="31.42578125" style="181" customWidth="1"/>
    <col min="12549" max="12549" width="28.140625" style="181" customWidth="1"/>
    <col min="12550" max="12550" width="31.140625" style="181" customWidth="1"/>
    <col min="12551" max="12553" width="16.7109375" style="181" customWidth="1"/>
    <col min="12554" max="12554" width="17.5703125" style="181" customWidth="1"/>
    <col min="12555" max="12800" width="9.140625" style="181"/>
    <col min="12801" max="12801" width="8.140625" style="181" customWidth="1"/>
    <col min="12802" max="12802" width="85.140625" style="181" customWidth="1"/>
    <col min="12803" max="12803" width="27.85546875" style="181" customWidth="1"/>
    <col min="12804" max="12804" width="31.42578125" style="181" customWidth="1"/>
    <col min="12805" max="12805" width="28.140625" style="181" customWidth="1"/>
    <col min="12806" max="12806" width="31.140625" style="181" customWidth="1"/>
    <col min="12807" max="12809" width="16.7109375" style="181" customWidth="1"/>
    <col min="12810" max="12810" width="17.5703125" style="181" customWidth="1"/>
    <col min="12811" max="13056" width="9.140625" style="181"/>
    <col min="13057" max="13057" width="8.140625" style="181" customWidth="1"/>
    <col min="13058" max="13058" width="85.140625" style="181" customWidth="1"/>
    <col min="13059" max="13059" width="27.85546875" style="181" customWidth="1"/>
    <col min="13060" max="13060" width="31.42578125" style="181" customWidth="1"/>
    <col min="13061" max="13061" width="28.140625" style="181" customWidth="1"/>
    <col min="13062" max="13062" width="31.140625" style="181" customWidth="1"/>
    <col min="13063" max="13065" width="16.7109375" style="181" customWidth="1"/>
    <col min="13066" max="13066" width="17.5703125" style="181" customWidth="1"/>
    <col min="13067" max="13312" width="9.140625" style="181"/>
    <col min="13313" max="13313" width="8.140625" style="181" customWidth="1"/>
    <col min="13314" max="13314" width="85.140625" style="181" customWidth="1"/>
    <col min="13315" max="13315" width="27.85546875" style="181" customWidth="1"/>
    <col min="13316" max="13316" width="31.42578125" style="181" customWidth="1"/>
    <col min="13317" max="13317" width="28.140625" style="181" customWidth="1"/>
    <col min="13318" max="13318" width="31.140625" style="181" customWidth="1"/>
    <col min="13319" max="13321" width="16.7109375" style="181" customWidth="1"/>
    <col min="13322" max="13322" width="17.5703125" style="181" customWidth="1"/>
    <col min="13323" max="13568" width="9.140625" style="181"/>
    <col min="13569" max="13569" width="8.140625" style="181" customWidth="1"/>
    <col min="13570" max="13570" width="85.140625" style="181" customWidth="1"/>
    <col min="13571" max="13571" width="27.85546875" style="181" customWidth="1"/>
    <col min="13572" max="13572" width="31.42578125" style="181" customWidth="1"/>
    <col min="13573" max="13573" width="28.140625" style="181" customWidth="1"/>
    <col min="13574" max="13574" width="31.140625" style="181" customWidth="1"/>
    <col min="13575" max="13577" width="16.7109375" style="181" customWidth="1"/>
    <col min="13578" max="13578" width="17.5703125" style="181" customWidth="1"/>
    <col min="13579" max="13824" width="9.140625" style="181"/>
    <col min="13825" max="13825" width="8.140625" style="181" customWidth="1"/>
    <col min="13826" max="13826" width="85.140625" style="181" customWidth="1"/>
    <col min="13827" max="13827" width="27.85546875" style="181" customWidth="1"/>
    <col min="13828" max="13828" width="31.42578125" style="181" customWidth="1"/>
    <col min="13829" max="13829" width="28.140625" style="181" customWidth="1"/>
    <col min="13830" max="13830" width="31.140625" style="181" customWidth="1"/>
    <col min="13831" max="13833" width="16.7109375" style="181" customWidth="1"/>
    <col min="13834" max="13834" width="17.5703125" style="181" customWidth="1"/>
    <col min="13835" max="14080" width="9.140625" style="181"/>
    <col min="14081" max="14081" width="8.140625" style="181" customWidth="1"/>
    <col min="14082" max="14082" width="85.140625" style="181" customWidth="1"/>
    <col min="14083" max="14083" width="27.85546875" style="181" customWidth="1"/>
    <col min="14084" max="14084" width="31.42578125" style="181" customWidth="1"/>
    <col min="14085" max="14085" width="28.140625" style="181" customWidth="1"/>
    <col min="14086" max="14086" width="31.140625" style="181" customWidth="1"/>
    <col min="14087" max="14089" width="16.7109375" style="181" customWidth="1"/>
    <col min="14090" max="14090" width="17.5703125" style="181" customWidth="1"/>
    <col min="14091" max="14336" width="9.140625" style="181"/>
    <col min="14337" max="14337" width="8.140625" style="181" customWidth="1"/>
    <col min="14338" max="14338" width="85.140625" style="181" customWidth="1"/>
    <col min="14339" max="14339" width="27.85546875" style="181" customWidth="1"/>
    <col min="14340" max="14340" width="31.42578125" style="181" customWidth="1"/>
    <col min="14341" max="14341" width="28.140625" style="181" customWidth="1"/>
    <col min="14342" max="14342" width="31.140625" style="181" customWidth="1"/>
    <col min="14343" max="14345" width="16.7109375" style="181" customWidth="1"/>
    <col min="14346" max="14346" width="17.5703125" style="181" customWidth="1"/>
    <col min="14347" max="14592" width="9.140625" style="181"/>
    <col min="14593" max="14593" width="8.140625" style="181" customWidth="1"/>
    <col min="14594" max="14594" width="85.140625" style="181" customWidth="1"/>
    <col min="14595" max="14595" width="27.85546875" style="181" customWidth="1"/>
    <col min="14596" max="14596" width="31.42578125" style="181" customWidth="1"/>
    <col min="14597" max="14597" width="28.140625" style="181" customWidth="1"/>
    <col min="14598" max="14598" width="31.140625" style="181" customWidth="1"/>
    <col min="14599" max="14601" width="16.7109375" style="181" customWidth="1"/>
    <col min="14602" max="14602" width="17.5703125" style="181" customWidth="1"/>
    <col min="14603" max="14848" width="9.140625" style="181"/>
    <col min="14849" max="14849" width="8.140625" style="181" customWidth="1"/>
    <col min="14850" max="14850" width="85.140625" style="181" customWidth="1"/>
    <col min="14851" max="14851" width="27.85546875" style="181" customWidth="1"/>
    <col min="14852" max="14852" width="31.42578125" style="181" customWidth="1"/>
    <col min="14853" max="14853" width="28.140625" style="181" customWidth="1"/>
    <col min="14854" max="14854" width="31.140625" style="181" customWidth="1"/>
    <col min="14855" max="14857" width="16.7109375" style="181" customWidth="1"/>
    <col min="14858" max="14858" width="17.5703125" style="181" customWidth="1"/>
    <col min="14859" max="15104" width="9.140625" style="181"/>
    <col min="15105" max="15105" width="8.140625" style="181" customWidth="1"/>
    <col min="15106" max="15106" width="85.140625" style="181" customWidth="1"/>
    <col min="15107" max="15107" width="27.85546875" style="181" customWidth="1"/>
    <col min="15108" max="15108" width="31.42578125" style="181" customWidth="1"/>
    <col min="15109" max="15109" width="28.140625" style="181" customWidth="1"/>
    <col min="15110" max="15110" width="31.140625" style="181" customWidth="1"/>
    <col min="15111" max="15113" width="16.7109375" style="181" customWidth="1"/>
    <col min="15114" max="15114" width="17.5703125" style="181" customWidth="1"/>
    <col min="15115" max="15360" width="9.140625" style="181"/>
    <col min="15361" max="15361" width="8.140625" style="181" customWidth="1"/>
    <col min="15362" max="15362" width="85.140625" style="181" customWidth="1"/>
    <col min="15363" max="15363" width="27.85546875" style="181" customWidth="1"/>
    <col min="15364" max="15364" width="31.42578125" style="181" customWidth="1"/>
    <col min="15365" max="15365" width="28.140625" style="181" customWidth="1"/>
    <col min="15366" max="15366" width="31.140625" style="181" customWidth="1"/>
    <col min="15367" max="15369" width="16.7109375" style="181" customWidth="1"/>
    <col min="15370" max="15370" width="17.5703125" style="181" customWidth="1"/>
    <col min="15371" max="15616" width="9.140625" style="181"/>
    <col min="15617" max="15617" width="8.140625" style="181" customWidth="1"/>
    <col min="15618" max="15618" width="85.140625" style="181" customWidth="1"/>
    <col min="15619" max="15619" width="27.85546875" style="181" customWidth="1"/>
    <col min="15620" max="15620" width="31.42578125" style="181" customWidth="1"/>
    <col min="15621" max="15621" width="28.140625" style="181" customWidth="1"/>
    <col min="15622" max="15622" width="31.140625" style="181" customWidth="1"/>
    <col min="15623" max="15625" width="16.7109375" style="181" customWidth="1"/>
    <col min="15626" max="15626" width="17.5703125" style="181" customWidth="1"/>
    <col min="15627" max="15872" width="9.140625" style="181"/>
    <col min="15873" max="15873" width="8.140625" style="181" customWidth="1"/>
    <col min="15874" max="15874" width="85.140625" style="181" customWidth="1"/>
    <col min="15875" max="15875" width="27.85546875" style="181" customWidth="1"/>
    <col min="15876" max="15876" width="31.42578125" style="181" customWidth="1"/>
    <col min="15877" max="15877" width="28.140625" style="181" customWidth="1"/>
    <col min="15878" max="15878" width="31.140625" style="181" customWidth="1"/>
    <col min="15879" max="15881" width="16.7109375" style="181" customWidth="1"/>
    <col min="15882" max="15882" width="17.5703125" style="181" customWidth="1"/>
    <col min="15883" max="16128" width="9.140625" style="181"/>
    <col min="16129" max="16129" width="8.140625" style="181" customWidth="1"/>
    <col min="16130" max="16130" width="85.140625" style="181" customWidth="1"/>
    <col min="16131" max="16131" width="27.85546875" style="181" customWidth="1"/>
    <col min="16132" max="16132" width="31.42578125" style="181" customWidth="1"/>
    <col min="16133" max="16133" width="28.140625" style="181" customWidth="1"/>
    <col min="16134" max="16134" width="31.140625" style="181" customWidth="1"/>
    <col min="16135" max="16137" width="16.7109375" style="181" customWidth="1"/>
    <col min="16138" max="16138" width="17.5703125" style="181" customWidth="1"/>
    <col min="16139" max="16384" width="9.140625" style="181"/>
  </cols>
  <sheetData>
    <row r="1" spans="1:11" x14ac:dyDescent="0.3">
      <c r="F1" s="372" t="s">
        <v>522</v>
      </c>
    </row>
    <row r="3" spans="1:11" ht="20.45" customHeight="1" x14ac:dyDescent="0.3">
      <c r="A3" s="1211" t="s">
        <v>643</v>
      </c>
      <c r="B3" s="1211"/>
      <c r="C3" s="1211"/>
      <c r="D3" s="1211"/>
      <c r="E3" s="1211"/>
      <c r="F3" s="1211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553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x14ac:dyDescent="0.3">
      <c r="B8" s="234"/>
      <c r="C8" s="234"/>
    </row>
    <row r="9" spans="1:11" x14ac:dyDescent="0.3">
      <c r="A9" s="1199" t="s">
        <v>351</v>
      </c>
      <c r="B9" s="1199" t="s">
        <v>366</v>
      </c>
      <c r="C9" s="1213" t="s">
        <v>439</v>
      </c>
      <c r="D9" s="1214"/>
      <c r="E9" s="1215" t="s">
        <v>440</v>
      </c>
      <c r="F9" s="1214"/>
    </row>
    <row r="10" spans="1:11" ht="37.5" x14ac:dyDescent="0.3">
      <c r="A10" s="1212"/>
      <c r="B10" s="1212"/>
      <c r="C10" s="486" t="s">
        <v>448</v>
      </c>
      <c r="D10" s="313" t="s">
        <v>449</v>
      </c>
      <c r="E10" s="313" t="s">
        <v>448</v>
      </c>
      <c r="F10" s="313" t="s">
        <v>449</v>
      </c>
    </row>
    <row r="11" spans="1:11" ht="21" customHeight="1" x14ac:dyDescent="0.3">
      <c r="A11" s="487">
        <v>1</v>
      </c>
      <c r="B11" s="638">
        <v>2</v>
      </c>
      <c r="C11" s="487">
        <v>1</v>
      </c>
      <c r="D11" s="487">
        <v>2275.33</v>
      </c>
      <c r="E11" s="648">
        <v>5</v>
      </c>
      <c r="F11" s="487">
        <v>6</v>
      </c>
      <c r="G11" s="223" t="s">
        <v>429</v>
      </c>
      <c r="H11" s="223" t="s">
        <v>371</v>
      </c>
      <c r="I11" s="223" t="s">
        <v>372</v>
      </c>
    </row>
    <row r="12" spans="1:11" s="506" customFormat="1" ht="21.6" hidden="1" customHeight="1" x14ac:dyDescent="0.25">
      <c r="A12" s="502">
        <v>1</v>
      </c>
      <c r="B12" s="503" t="s">
        <v>450</v>
      </c>
      <c r="C12" s="668" t="s">
        <v>374</v>
      </c>
      <c r="D12" s="671">
        <f>SUM(D13:D17)</f>
        <v>0</v>
      </c>
      <c r="E12" s="489" t="s">
        <v>374</v>
      </c>
      <c r="F12" s="490">
        <f>SUM(F13:F17)</f>
        <v>0</v>
      </c>
      <c r="G12" s="504"/>
      <c r="H12" s="504"/>
      <c r="I12" s="504"/>
      <c r="J12" s="505"/>
    </row>
    <row r="13" spans="1:11" hidden="1" x14ac:dyDescent="0.3">
      <c r="A13" s="454"/>
      <c r="B13" s="225"/>
      <c r="C13" s="492"/>
      <c r="D13" s="467"/>
      <c r="E13" s="492"/>
      <c r="F13" s="467"/>
      <c r="G13" s="220"/>
      <c r="H13" s="220"/>
      <c r="I13" s="220">
        <f t="shared" ref="I13:I42" si="0">F13-H13</f>
        <v>0</v>
      </c>
    </row>
    <row r="14" spans="1:11" hidden="1" x14ac:dyDescent="0.3">
      <c r="A14" s="454"/>
      <c r="B14" s="507"/>
      <c r="C14" s="492"/>
      <c r="D14" s="467"/>
      <c r="E14" s="492"/>
      <c r="F14" s="467"/>
      <c r="G14" s="220"/>
      <c r="H14" s="220"/>
      <c r="I14" s="220">
        <f t="shared" si="0"/>
        <v>0</v>
      </c>
    </row>
    <row r="15" spans="1:11" hidden="1" x14ac:dyDescent="0.3">
      <c r="A15" s="454"/>
      <c r="B15" s="491"/>
      <c r="C15" s="492"/>
      <c r="D15" s="467"/>
      <c r="E15" s="492"/>
      <c r="F15" s="467"/>
      <c r="G15" s="220"/>
      <c r="H15" s="220"/>
      <c r="I15" s="220">
        <f t="shared" si="0"/>
        <v>0</v>
      </c>
    </row>
    <row r="16" spans="1:11" hidden="1" x14ac:dyDescent="0.3">
      <c r="A16" s="454"/>
      <c r="B16" s="491"/>
      <c r="C16" s="492"/>
      <c r="D16" s="467"/>
      <c r="E16" s="492"/>
      <c r="F16" s="467"/>
      <c r="G16" s="220"/>
      <c r="H16" s="220"/>
      <c r="I16" s="220">
        <f t="shared" si="0"/>
        <v>0</v>
      </c>
    </row>
    <row r="17" spans="1:10" hidden="1" x14ac:dyDescent="0.3">
      <c r="A17" s="454"/>
      <c r="B17" s="450"/>
      <c r="C17" s="492"/>
      <c r="D17" s="467"/>
      <c r="E17" s="492"/>
      <c r="F17" s="467"/>
      <c r="G17" s="220"/>
      <c r="H17" s="220"/>
      <c r="I17" s="220">
        <f t="shared" si="0"/>
        <v>0</v>
      </c>
    </row>
    <row r="18" spans="1:10" s="506" customFormat="1" ht="21.6" customHeight="1" x14ac:dyDescent="0.3">
      <c r="A18" s="502">
        <v>1</v>
      </c>
      <c r="B18" s="702" t="s">
        <v>452</v>
      </c>
      <c r="C18" s="703"/>
      <c r="D18" s="704"/>
      <c r="E18" s="703"/>
      <c r="F18" s="704">
        <f>F20+F21</f>
        <v>53599.58</v>
      </c>
      <c r="G18" s="220"/>
      <c r="H18" s="220"/>
      <c r="I18" s="504"/>
      <c r="J18" s="505"/>
    </row>
    <row r="19" spans="1:10" x14ac:dyDescent="0.3">
      <c r="A19" s="454"/>
      <c r="B19" s="491" t="s">
        <v>267</v>
      </c>
      <c r="C19" s="492"/>
      <c r="D19" s="467"/>
      <c r="E19" s="492"/>
      <c r="F19" s="467"/>
      <c r="G19" s="220"/>
      <c r="H19" s="220"/>
      <c r="I19" s="220">
        <f t="shared" si="0"/>
        <v>0</v>
      </c>
    </row>
    <row r="20" spans="1:10" ht="37.5" x14ac:dyDescent="0.3">
      <c r="A20" s="454"/>
      <c r="B20" s="471" t="s">
        <v>723</v>
      </c>
      <c r="C20" s="492"/>
      <c r="D20" s="467"/>
      <c r="E20" s="492"/>
      <c r="F20" s="467">
        <v>23599.58</v>
      </c>
      <c r="G20" s="220"/>
      <c r="H20" s="220"/>
      <c r="I20" s="220">
        <f t="shared" si="0"/>
        <v>23599.58</v>
      </c>
    </row>
    <row r="21" spans="1:10" x14ac:dyDescent="0.3">
      <c r="A21" s="454"/>
      <c r="B21" s="471" t="s">
        <v>724</v>
      </c>
      <c r="C21" s="492"/>
      <c r="D21" s="467"/>
      <c r="E21" s="492"/>
      <c r="F21" s="467">
        <v>30000</v>
      </c>
      <c r="G21" s="220"/>
      <c r="H21" s="220"/>
      <c r="I21" s="220">
        <f t="shared" si="0"/>
        <v>30000</v>
      </c>
    </row>
    <row r="22" spans="1:10" hidden="1" x14ac:dyDescent="0.3">
      <c r="A22" s="454"/>
      <c r="B22" s="491"/>
      <c r="C22" s="492"/>
      <c r="D22" s="467"/>
      <c r="E22" s="492"/>
      <c r="F22" s="467"/>
      <c r="G22" s="220"/>
      <c r="H22" s="220"/>
      <c r="I22" s="220">
        <f t="shared" si="0"/>
        <v>0</v>
      </c>
    </row>
    <row r="23" spans="1:10" hidden="1" x14ac:dyDescent="0.3">
      <c r="A23" s="454"/>
      <c r="B23" s="491"/>
      <c r="C23" s="492"/>
      <c r="D23" s="467"/>
      <c r="E23" s="492"/>
      <c r="F23" s="467"/>
      <c r="G23" s="220"/>
      <c r="H23" s="220"/>
      <c r="I23" s="220">
        <f t="shared" si="0"/>
        <v>0</v>
      </c>
    </row>
    <row r="24" spans="1:10" hidden="1" x14ac:dyDescent="0.3">
      <c r="A24" s="454"/>
      <c r="B24" s="491"/>
      <c r="C24" s="492"/>
      <c r="D24" s="467"/>
      <c r="E24" s="492"/>
      <c r="F24" s="467"/>
      <c r="G24" s="220"/>
      <c r="H24" s="220"/>
      <c r="I24" s="220">
        <f t="shared" si="0"/>
        <v>0</v>
      </c>
    </row>
    <row r="25" spans="1:10" hidden="1" x14ac:dyDescent="0.3">
      <c r="A25" s="454"/>
      <c r="B25" s="491"/>
      <c r="C25" s="492"/>
      <c r="D25" s="467"/>
      <c r="E25" s="492"/>
      <c r="F25" s="467"/>
      <c r="G25" s="220"/>
      <c r="H25" s="220"/>
      <c r="I25" s="220">
        <f t="shared" si="0"/>
        <v>0</v>
      </c>
    </row>
    <row r="26" spans="1:10" s="506" customFormat="1" ht="21.6" hidden="1" customHeight="1" x14ac:dyDescent="0.25">
      <c r="A26" s="502">
        <v>3</v>
      </c>
      <c r="B26" s="503" t="s">
        <v>453</v>
      </c>
      <c r="C26" s="489" t="s">
        <v>374</v>
      </c>
      <c r="D26" s="490">
        <f>SUM(D27:D31)</f>
        <v>0</v>
      </c>
      <c r="E26" s="489" t="s">
        <v>374</v>
      </c>
      <c r="F26" s="490">
        <f>SUM(F27:F32)</f>
        <v>0</v>
      </c>
      <c r="G26" s="504"/>
      <c r="H26" s="504"/>
      <c r="I26" s="504"/>
      <c r="J26" s="505"/>
    </row>
    <row r="27" spans="1:10" hidden="1" x14ac:dyDescent="0.3">
      <c r="A27" s="454"/>
      <c r="B27" s="491" t="s">
        <v>267</v>
      </c>
      <c r="C27" s="492"/>
      <c r="D27" s="467"/>
      <c r="E27" s="492"/>
      <c r="F27" s="467"/>
      <c r="G27" s="220"/>
      <c r="H27" s="220"/>
      <c r="I27" s="220">
        <f t="shared" si="0"/>
        <v>0</v>
      </c>
    </row>
    <row r="28" spans="1:10" hidden="1" x14ac:dyDescent="0.3">
      <c r="A28" s="454"/>
      <c r="B28" s="493"/>
      <c r="C28" s="492"/>
      <c r="D28" s="467"/>
      <c r="E28" s="492"/>
      <c r="F28" s="467"/>
      <c r="G28" s="220"/>
      <c r="H28" s="229"/>
      <c r="I28" s="220">
        <f t="shared" si="0"/>
        <v>0</v>
      </c>
    </row>
    <row r="29" spans="1:10" hidden="1" x14ac:dyDescent="0.3">
      <c r="A29" s="454"/>
      <c r="B29" s="491"/>
      <c r="C29" s="492"/>
      <c r="D29" s="467"/>
      <c r="E29" s="492"/>
      <c r="F29" s="467"/>
      <c r="G29" s="220"/>
      <c r="H29" s="229"/>
      <c r="I29" s="220">
        <f t="shared" si="0"/>
        <v>0</v>
      </c>
    </row>
    <row r="30" spans="1:10" hidden="1" x14ac:dyDescent="0.3">
      <c r="A30" s="454"/>
      <c r="B30" s="494"/>
      <c r="C30" s="492"/>
      <c r="D30" s="467"/>
      <c r="E30" s="492"/>
      <c r="F30" s="467"/>
      <c r="G30" s="220"/>
      <c r="H30" s="220"/>
      <c r="I30" s="220">
        <f t="shared" si="0"/>
        <v>0</v>
      </c>
    </row>
    <row r="31" spans="1:10" hidden="1" x14ac:dyDescent="0.3">
      <c r="A31" s="454"/>
      <c r="B31" s="491"/>
      <c r="C31" s="492"/>
      <c r="D31" s="467"/>
      <c r="E31" s="492"/>
      <c r="F31" s="467"/>
      <c r="G31" s="220"/>
      <c r="H31" s="220"/>
      <c r="I31" s="220">
        <f t="shared" si="0"/>
        <v>0</v>
      </c>
    </row>
    <row r="32" spans="1:10" hidden="1" x14ac:dyDescent="0.3">
      <c r="A32" s="454"/>
      <c r="B32" s="491"/>
      <c r="C32" s="492"/>
      <c r="D32" s="467"/>
      <c r="E32" s="492"/>
      <c r="F32" s="467"/>
      <c r="G32" s="220"/>
      <c r="H32" s="220"/>
      <c r="I32" s="220">
        <f t="shared" si="0"/>
        <v>0</v>
      </c>
    </row>
    <row r="33" spans="1:10" s="506" customFormat="1" ht="21.6" customHeight="1" x14ac:dyDescent="0.25">
      <c r="A33" s="502">
        <v>2</v>
      </c>
      <c r="B33" s="503" t="s">
        <v>454</v>
      </c>
      <c r="C33" s="489" t="s">
        <v>374</v>
      </c>
      <c r="D33" s="490">
        <f>SUM(D34:D42)</f>
        <v>0</v>
      </c>
      <c r="E33" s="489" t="s">
        <v>374</v>
      </c>
      <c r="F33" s="490">
        <f>SUM(F35:F43)</f>
        <v>120000</v>
      </c>
      <c r="G33" s="504"/>
      <c r="H33" s="504"/>
      <c r="I33" s="504"/>
      <c r="J33" s="505"/>
    </row>
    <row r="34" spans="1:10" x14ac:dyDescent="0.3">
      <c r="A34" s="501"/>
      <c r="B34" s="491" t="s">
        <v>267</v>
      </c>
      <c r="C34" s="492"/>
      <c r="D34" s="467"/>
      <c r="E34" s="492"/>
      <c r="F34" s="467"/>
      <c r="G34" s="220"/>
      <c r="H34" s="220"/>
      <c r="I34" s="220">
        <f t="shared" si="0"/>
        <v>0</v>
      </c>
    </row>
    <row r="35" spans="1:10" ht="37.5" x14ac:dyDescent="0.3">
      <c r="A35" s="495"/>
      <c r="B35" s="471" t="s">
        <v>720</v>
      </c>
      <c r="C35" s="492"/>
      <c r="D35" s="467"/>
      <c r="E35" s="492"/>
      <c r="F35" s="467">
        <v>30000</v>
      </c>
      <c r="G35" s="220"/>
      <c r="H35" s="220"/>
      <c r="I35" s="220">
        <f t="shared" si="0"/>
        <v>30000</v>
      </c>
    </row>
    <row r="36" spans="1:10" x14ac:dyDescent="0.3">
      <c r="A36" s="495"/>
      <c r="B36" s="471" t="s">
        <v>607</v>
      </c>
      <c r="C36" s="492"/>
      <c r="D36" s="467"/>
      <c r="E36" s="492"/>
      <c r="F36" s="467">
        <v>65000</v>
      </c>
      <c r="G36" s="220"/>
      <c r="H36" s="220"/>
      <c r="I36" s="220">
        <f t="shared" si="0"/>
        <v>65000</v>
      </c>
    </row>
    <row r="37" spans="1:10" x14ac:dyDescent="0.3">
      <c r="A37" s="495"/>
      <c r="B37" s="471" t="s">
        <v>721</v>
      </c>
      <c r="C37" s="492"/>
      <c r="D37" s="467"/>
      <c r="E37" s="492"/>
      <c r="F37" s="467">
        <v>11000</v>
      </c>
      <c r="G37" s="220"/>
      <c r="H37" s="220"/>
      <c r="I37" s="220">
        <f t="shared" si="0"/>
        <v>11000</v>
      </c>
    </row>
    <row r="38" spans="1:10" x14ac:dyDescent="0.3">
      <c r="A38" s="495"/>
      <c r="B38" s="471" t="s">
        <v>722</v>
      </c>
      <c r="C38" s="492"/>
      <c r="D38" s="467"/>
      <c r="E38" s="492"/>
      <c r="F38" s="467">
        <v>14000</v>
      </c>
      <c r="G38" s="220"/>
      <c r="H38" s="220"/>
      <c r="I38" s="220">
        <f t="shared" si="0"/>
        <v>14000</v>
      </c>
    </row>
    <row r="39" spans="1:10" hidden="1" x14ac:dyDescent="0.3">
      <c r="A39" s="495"/>
      <c r="B39" s="507"/>
      <c r="C39" s="492"/>
      <c r="D39" s="467"/>
      <c r="E39" s="492"/>
      <c r="F39" s="467"/>
      <c r="G39" s="220"/>
      <c r="H39" s="220"/>
      <c r="I39" s="220">
        <f t="shared" si="0"/>
        <v>0</v>
      </c>
    </row>
    <row r="40" spans="1:10" hidden="1" x14ac:dyDescent="0.3">
      <c r="A40" s="495"/>
      <c r="B40" s="507"/>
      <c r="C40" s="492"/>
      <c r="D40" s="467"/>
      <c r="E40" s="492"/>
      <c r="F40" s="467"/>
      <c r="G40" s="220"/>
      <c r="H40" s="220"/>
      <c r="I40" s="220">
        <f t="shared" si="0"/>
        <v>0</v>
      </c>
    </row>
    <row r="41" spans="1:10" hidden="1" x14ac:dyDescent="0.3">
      <c r="A41" s="495"/>
      <c r="B41" s="507"/>
      <c r="C41" s="492"/>
      <c r="D41" s="467"/>
      <c r="E41" s="492"/>
      <c r="F41" s="467"/>
      <c r="G41" s="220"/>
      <c r="H41" s="220"/>
      <c r="I41" s="220">
        <f t="shared" si="0"/>
        <v>0</v>
      </c>
    </row>
    <row r="42" spans="1:10" hidden="1" x14ac:dyDescent="0.3">
      <c r="A42" s="495"/>
      <c r="B42" s="507"/>
      <c r="C42" s="492"/>
      <c r="D42" s="467"/>
      <c r="E42" s="492"/>
      <c r="F42" s="467"/>
      <c r="G42" s="220"/>
      <c r="H42" s="220"/>
      <c r="I42" s="220">
        <f t="shared" si="0"/>
        <v>0</v>
      </c>
    </row>
    <row r="43" spans="1:10" hidden="1" x14ac:dyDescent="0.3">
      <c r="A43" s="495"/>
      <c r="B43" s="491"/>
      <c r="C43" s="492"/>
      <c r="D43" s="467"/>
      <c r="E43" s="492"/>
      <c r="F43" s="467"/>
      <c r="G43" s="220"/>
      <c r="H43" s="220"/>
      <c r="I43" s="220"/>
    </row>
    <row r="44" spans="1:10" ht="21" customHeight="1" x14ac:dyDescent="0.3">
      <c r="A44" s="497"/>
      <c r="B44" s="498" t="s">
        <v>364</v>
      </c>
      <c r="C44" s="499" t="s">
        <v>374</v>
      </c>
      <c r="D44" s="500">
        <f>D33+D26+D18+D12</f>
        <v>0</v>
      </c>
      <c r="E44" s="499" t="s">
        <v>374</v>
      </c>
      <c r="F44" s="500">
        <f>F12+F18+F26+F33</f>
        <v>173599.58000000002</v>
      </c>
      <c r="G44" s="500">
        <f>G12+G18+G26+G33</f>
        <v>0</v>
      </c>
      <c r="H44" s="500">
        <f>H12+H18+H26+H33</f>
        <v>0</v>
      </c>
      <c r="I44" s="500">
        <f>I12+I18+I26+I33</f>
        <v>0</v>
      </c>
    </row>
    <row r="47" spans="1:10" x14ac:dyDescent="0.25">
      <c r="A47" s="97" t="s">
        <v>541</v>
      </c>
      <c r="B47" s="84"/>
      <c r="C47" s="84"/>
      <c r="D47" s="378"/>
      <c r="E47" s="84"/>
      <c r="F47" s="604" t="s">
        <v>694</v>
      </c>
      <c r="G47" s="84"/>
      <c r="H47" s="84"/>
      <c r="I47" s="415"/>
      <c r="J47" s="181"/>
    </row>
    <row r="48" spans="1:10" ht="15" x14ac:dyDescent="0.25">
      <c r="A48" s="389"/>
      <c r="B48" s="389"/>
      <c r="C48" s="389"/>
      <c r="D48" s="391" t="s">
        <v>171</v>
      </c>
      <c r="E48" s="389"/>
      <c r="F48" s="391" t="s">
        <v>172</v>
      </c>
      <c r="G48" s="389"/>
      <c r="H48" s="389"/>
      <c r="I48" s="393"/>
      <c r="J48" s="181"/>
    </row>
    <row r="49" spans="1:10" ht="15.75" x14ac:dyDescent="0.25">
      <c r="A49" s="82"/>
      <c r="B49" s="82"/>
      <c r="C49" s="82"/>
      <c r="D49" s="82"/>
      <c r="E49" s="82"/>
      <c r="F49" s="82"/>
      <c r="G49" s="82"/>
      <c r="H49" s="82"/>
      <c r="I49" s="392"/>
      <c r="J49" s="181"/>
    </row>
    <row r="50" spans="1:10" x14ac:dyDescent="0.25">
      <c r="A50" s="97" t="s">
        <v>173</v>
      </c>
      <c r="B50" s="84"/>
      <c r="C50" s="84"/>
      <c r="D50" s="378"/>
      <c r="E50" s="84"/>
      <c r="F50" s="714" t="s">
        <v>742</v>
      </c>
      <c r="G50" s="84"/>
      <c r="H50" s="84"/>
      <c r="I50" s="415"/>
      <c r="J50" s="181"/>
    </row>
    <row r="51" spans="1:10" ht="15" x14ac:dyDescent="0.25">
      <c r="A51" s="389"/>
      <c r="B51" s="389"/>
      <c r="C51" s="389"/>
      <c r="D51" s="391" t="s">
        <v>171</v>
      </c>
      <c r="E51" s="389"/>
      <c r="F51" s="391" t="s">
        <v>172</v>
      </c>
      <c r="G51" s="389"/>
      <c r="H51" s="389"/>
      <c r="I51" s="393"/>
      <c r="J51" s="181"/>
    </row>
    <row r="52" spans="1:10" x14ac:dyDescent="0.3">
      <c r="A52" s="102"/>
      <c r="B52" s="102"/>
      <c r="C52" s="102"/>
      <c r="D52" s="102"/>
      <c r="E52" s="102"/>
      <c r="F52" s="102"/>
      <c r="G52" s="237"/>
      <c r="H52" s="237"/>
      <c r="I52" s="237"/>
    </row>
    <row r="54" spans="1:10" ht="21" x14ac:dyDescent="0.35">
      <c r="B54" s="232"/>
    </row>
  </sheetData>
  <mergeCells count="6">
    <mergeCell ref="A3:F3"/>
    <mergeCell ref="A9:A10"/>
    <mergeCell ref="B9:B10"/>
    <mergeCell ref="C9:D9"/>
    <mergeCell ref="E9:F9"/>
    <mergeCell ref="A6:D6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77"/>
  <sheetViews>
    <sheetView view="pageBreakPreview" zoomScale="90" zoomScaleSheetLayoutView="90" workbookViewId="0">
      <selection activeCell="H26" sqref="H26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10" max="10" width="11.42578125" bestFit="1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650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  <c r="F8" s="872" t="s">
        <v>850</v>
      </c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868" t="s">
        <v>849</v>
      </c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71">
        <v>3</v>
      </c>
      <c r="D10" s="17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640" t="s">
        <v>725</v>
      </c>
      <c r="C11" s="421">
        <v>1</v>
      </c>
      <c r="D11" s="681"/>
      <c r="E11" s="650">
        <f>400000-7210-4000</f>
        <v>388790</v>
      </c>
      <c r="F11" s="220">
        <v>368100</v>
      </c>
      <c r="G11" s="220">
        <f>69800+298300</f>
        <v>368100</v>
      </c>
      <c r="H11" s="869">
        <f>E11-G11</f>
        <v>20690</v>
      </c>
      <c r="I11" s="259">
        <v>368100</v>
      </c>
      <c r="J11" s="812">
        <f>E11-F11</f>
        <v>20690</v>
      </c>
    </row>
    <row r="12" spans="1:11" ht="18.75" x14ac:dyDescent="0.3">
      <c r="A12" s="161">
        <v>2</v>
      </c>
      <c r="B12" s="116" t="s">
        <v>726</v>
      </c>
      <c r="C12" s="669"/>
      <c r="D12" s="670"/>
      <c r="E12" s="774">
        <f>210906.42-800-906.48</f>
        <v>209199.94</v>
      </c>
      <c r="F12" s="220">
        <f>183913.07+17938.8</f>
        <v>201851.87</v>
      </c>
      <c r="G12" s="220">
        <f>17938.8+183913.07</f>
        <v>201851.87</v>
      </c>
      <c r="H12" s="869">
        <f>E12-G12</f>
        <v>7348.070000000007</v>
      </c>
      <c r="I12" s="261">
        <v>201851.87</v>
      </c>
      <c r="J12" s="812">
        <f t="shared" ref="J12:J19" si="0">E12-F12</f>
        <v>7348.070000000007</v>
      </c>
    </row>
    <row r="13" spans="1:11" ht="18.75" x14ac:dyDescent="0.3">
      <c r="A13" s="161">
        <v>3</v>
      </c>
      <c r="B13" s="691" t="s">
        <v>727</v>
      </c>
      <c r="C13" s="260"/>
      <c r="D13" s="422"/>
      <c r="E13" s="520">
        <f>35000-20060</f>
        <v>14940</v>
      </c>
      <c r="F13" s="220"/>
      <c r="G13" s="220"/>
      <c r="H13" s="869">
        <f>E13-G13</f>
        <v>14940</v>
      </c>
      <c r="I13" s="261"/>
      <c r="J13" s="812">
        <f t="shared" si="0"/>
        <v>14940</v>
      </c>
    </row>
    <row r="14" spans="1:11" ht="37.5" x14ac:dyDescent="0.3">
      <c r="A14" s="161">
        <v>4</v>
      </c>
      <c r="B14" s="116" t="s">
        <v>728</v>
      </c>
      <c r="C14" s="260"/>
      <c r="D14" s="422"/>
      <c r="E14" s="520">
        <v>180000</v>
      </c>
      <c r="F14" s="220">
        <v>128850</v>
      </c>
      <c r="G14" s="220">
        <v>128850</v>
      </c>
      <c r="H14" s="869">
        <f>E14-G14</f>
        <v>51150</v>
      </c>
      <c r="I14" s="261">
        <v>128850</v>
      </c>
      <c r="J14" s="812">
        <f t="shared" si="0"/>
        <v>51150</v>
      </c>
    </row>
    <row r="15" spans="1:11" ht="18.75" x14ac:dyDescent="0.3">
      <c r="A15" s="161">
        <v>5</v>
      </c>
      <c r="B15" s="116" t="s">
        <v>790</v>
      </c>
      <c r="C15" s="260"/>
      <c r="D15" s="422"/>
      <c r="E15" s="520">
        <v>20060</v>
      </c>
      <c r="F15" s="220">
        <v>20060</v>
      </c>
      <c r="G15" s="220">
        <v>20060</v>
      </c>
      <c r="H15" s="869">
        <f t="shared" ref="H15:H17" si="1">E15-G15</f>
        <v>0</v>
      </c>
      <c r="I15" s="261">
        <v>20060</v>
      </c>
      <c r="J15" s="812">
        <f t="shared" si="0"/>
        <v>0</v>
      </c>
    </row>
    <row r="16" spans="1:11" ht="18.75" hidden="1" x14ac:dyDescent="0.3">
      <c r="A16" s="161"/>
      <c r="B16" s="116"/>
      <c r="C16" s="260"/>
      <c r="D16" s="422"/>
      <c r="E16" s="520"/>
      <c r="F16" s="220"/>
      <c r="G16" s="220"/>
      <c r="H16" s="220">
        <f t="shared" si="1"/>
        <v>0</v>
      </c>
      <c r="I16" s="261"/>
      <c r="J16" s="812">
        <f t="shared" si="0"/>
        <v>0</v>
      </c>
    </row>
    <row r="17" spans="1:10" ht="18.75" hidden="1" x14ac:dyDescent="0.3">
      <c r="A17" s="161"/>
      <c r="B17" s="116"/>
      <c r="C17" s="260"/>
      <c r="D17" s="422"/>
      <c r="E17" s="520"/>
      <c r="F17" s="220"/>
      <c r="G17" s="220"/>
      <c r="H17" s="220">
        <f t="shared" si="1"/>
        <v>0</v>
      </c>
      <c r="I17" s="261"/>
      <c r="J17" s="812">
        <f t="shared" si="0"/>
        <v>0</v>
      </c>
    </row>
    <row r="18" spans="1:10" ht="18.75" hidden="1" x14ac:dyDescent="0.3">
      <c r="A18" s="161"/>
      <c r="B18" s="116"/>
      <c r="C18" s="260"/>
      <c r="D18" s="422"/>
      <c r="E18" s="521"/>
      <c r="F18" s="220"/>
      <c r="G18" s="220"/>
      <c r="H18" s="220"/>
      <c r="I18" s="261"/>
      <c r="J18" s="812">
        <f t="shared" si="0"/>
        <v>0</v>
      </c>
    </row>
    <row r="19" spans="1:10" ht="18.75" x14ac:dyDescent="0.3">
      <c r="A19" s="262"/>
      <c r="B19" s="116"/>
      <c r="C19" s="260"/>
      <c r="D19" s="422"/>
      <c r="E19" s="521"/>
      <c r="F19" s="220"/>
      <c r="G19" s="220"/>
      <c r="H19" s="220"/>
      <c r="J19" s="812">
        <f t="shared" si="0"/>
        <v>0</v>
      </c>
    </row>
    <row r="20" spans="1:10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812989.94</v>
      </c>
      <c r="F20" s="223" t="s">
        <v>438</v>
      </c>
      <c r="G20" s="223">
        <f>SUM(G11:G19)</f>
        <v>718861.87</v>
      </c>
      <c r="H20" s="223">
        <f>SUM(H11:H19)</f>
        <v>94128.07</v>
      </c>
      <c r="I20" s="264"/>
    </row>
    <row r="22" spans="1:10" ht="18.75" x14ac:dyDescent="0.3">
      <c r="A22" s="1001" t="s">
        <v>541</v>
      </c>
      <c r="B22" s="84"/>
      <c r="C22" s="378"/>
      <c r="D22" s="102"/>
      <c r="E22" s="1000" t="s">
        <v>694</v>
      </c>
      <c r="F22" s="181"/>
      <c r="G22" s="84"/>
      <c r="H22" s="102"/>
    </row>
    <row r="23" spans="1:10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10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10" ht="18.75" x14ac:dyDescent="0.25">
      <c r="A25" s="97" t="s">
        <v>173</v>
      </c>
      <c r="B25" s="84"/>
      <c r="C25" s="378"/>
      <c r="D25" s="181"/>
      <c r="E25" s="1002" t="s">
        <v>810</v>
      </c>
      <c r="F25" s="181"/>
      <c r="G25" s="84"/>
      <c r="H25" s="181"/>
    </row>
    <row r="26" spans="1:10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10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10" ht="23.25" x14ac:dyDescent="0.35">
      <c r="A28" s="102"/>
      <c r="B28" s="750" t="s">
        <v>775</v>
      </c>
      <c r="C28" s="102"/>
      <c r="D28" s="102"/>
      <c r="E28" s="102"/>
      <c r="F28" s="237"/>
      <c r="G28" s="237"/>
      <c r="H28" s="237"/>
    </row>
    <row r="29" spans="1:10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2">
    <mergeCell ref="A3:E3"/>
    <mergeCell ref="A6:D6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77"/>
  <sheetViews>
    <sheetView view="pageBreakPreview" zoomScale="90" zoomScaleNormal="75" zoomScaleSheetLayoutView="90" workbookViewId="0">
      <selection activeCell="Q15" sqref="Q15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651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71">
        <v>3</v>
      </c>
      <c r="D10" s="17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640" t="s">
        <v>725</v>
      </c>
      <c r="C11" s="421">
        <v>1</v>
      </c>
      <c r="D11" s="681"/>
      <c r="E11" s="650">
        <v>400000</v>
      </c>
      <c r="F11" s="220"/>
      <c r="G11" s="220"/>
      <c r="H11" s="220">
        <f>E11-G11</f>
        <v>400000</v>
      </c>
      <c r="I11" s="259"/>
    </row>
    <row r="12" spans="1:11" ht="18.75" x14ac:dyDescent="0.3">
      <c r="A12" s="161">
        <v>2</v>
      </c>
      <c r="B12" s="116" t="s">
        <v>726</v>
      </c>
      <c r="C12" s="669"/>
      <c r="D12" s="670"/>
      <c r="E12" s="520">
        <v>210906.42</v>
      </c>
      <c r="F12" s="220"/>
      <c r="G12" s="220"/>
      <c r="H12" s="220">
        <f>E12-G12</f>
        <v>210906.42</v>
      </c>
      <c r="I12" s="261"/>
    </row>
    <row r="13" spans="1:11" ht="18.75" x14ac:dyDescent="0.3">
      <c r="A13" s="161">
        <v>3</v>
      </c>
      <c r="B13" s="691" t="s">
        <v>727</v>
      </c>
      <c r="C13" s="260"/>
      <c r="D13" s="422"/>
      <c r="E13" s="520">
        <v>35000</v>
      </c>
      <c r="F13" s="220"/>
      <c r="G13" s="220"/>
      <c r="H13" s="220">
        <f>E13-G13</f>
        <v>35000</v>
      </c>
      <c r="I13" s="261"/>
    </row>
    <row r="14" spans="1:11" ht="37.5" x14ac:dyDescent="0.3">
      <c r="A14" s="161">
        <v>4</v>
      </c>
      <c r="B14" s="116" t="s">
        <v>728</v>
      </c>
      <c r="C14" s="260"/>
      <c r="D14" s="422"/>
      <c r="E14" s="520">
        <v>180000</v>
      </c>
      <c r="F14" s="220"/>
      <c r="G14" s="220"/>
      <c r="H14" s="220">
        <f>E14-G14</f>
        <v>180000</v>
      </c>
      <c r="I14" s="261"/>
    </row>
    <row r="15" spans="1:11" ht="18.75" hidden="1" x14ac:dyDescent="0.3">
      <c r="A15" s="161"/>
      <c r="B15" s="116"/>
      <c r="C15" s="260"/>
      <c r="D15" s="422"/>
      <c r="E15" s="520"/>
      <c r="F15" s="220"/>
      <c r="G15" s="220"/>
      <c r="H15" s="220">
        <f t="shared" ref="H15:H17" si="0">E15-G15</f>
        <v>0</v>
      </c>
      <c r="I15" s="261"/>
    </row>
    <row r="16" spans="1:11" ht="18.75" hidden="1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hidden="1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hidden="1" x14ac:dyDescent="0.3">
      <c r="A18" s="161"/>
      <c r="B18" s="116"/>
      <c r="C18" s="260"/>
      <c r="D18" s="422"/>
      <c r="E18" s="521"/>
      <c r="F18" s="220"/>
      <c r="G18" s="220"/>
      <c r="H18" s="220"/>
      <c r="I18" s="261"/>
    </row>
    <row r="19" spans="1:9" ht="18.75" hidden="1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825906.42</v>
      </c>
      <c r="F20" s="223" t="s">
        <v>438</v>
      </c>
      <c r="G20" s="223">
        <f>SUM(G11:G19)</f>
        <v>0</v>
      </c>
      <c r="H20" s="223">
        <f>SUM(H11:H19)</f>
        <v>825906.42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2">
    <mergeCell ref="A3:E3"/>
    <mergeCell ref="A6:D6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77"/>
  <sheetViews>
    <sheetView view="pageBreakPreview" zoomScale="90" zoomScaleNormal="75" zoomScaleSheetLayoutView="90" workbookViewId="0">
      <selection activeCell="Q15" sqref="Q15"/>
    </sheetView>
  </sheetViews>
  <sheetFormatPr defaultRowHeight="15" x14ac:dyDescent="0.2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251" customWidth="1"/>
    <col min="7" max="8" width="20" style="251" customWidth="1"/>
    <col min="9" max="9" width="13.28515625" style="1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 x14ac:dyDescent="0.25">
      <c r="E1" s="372" t="s">
        <v>525</v>
      </c>
    </row>
    <row r="3" spans="1:11" ht="21" customHeight="1" x14ac:dyDescent="0.3">
      <c r="A3" s="1197" t="s">
        <v>652</v>
      </c>
      <c r="B3" s="1197"/>
      <c r="C3" s="1197"/>
      <c r="D3" s="1197"/>
      <c r="E3" s="1197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107"/>
    </row>
    <row r="9" spans="1:11" s="254" customFormat="1" ht="37.5" x14ac:dyDescent="0.25">
      <c r="A9" s="120" t="s">
        <v>351</v>
      </c>
      <c r="B9" s="120" t="s">
        <v>366</v>
      </c>
      <c r="C9" s="120" t="s">
        <v>458</v>
      </c>
      <c r="D9" s="120" t="s">
        <v>459</v>
      </c>
      <c r="E9" s="120" t="s">
        <v>460</v>
      </c>
      <c r="F9" s="252"/>
      <c r="G9" s="252"/>
      <c r="H9" s="252"/>
      <c r="I9" s="253"/>
    </row>
    <row r="10" spans="1:11" s="257" customFormat="1" ht="18.75" x14ac:dyDescent="0.3">
      <c r="A10" s="161">
        <v>1</v>
      </c>
      <c r="B10" s="161">
        <v>2</v>
      </c>
      <c r="C10" s="171">
        <v>3</v>
      </c>
      <c r="D10" s="171">
        <v>4</v>
      </c>
      <c r="E10" s="255">
        <v>5</v>
      </c>
      <c r="F10" s="223" t="s">
        <v>429</v>
      </c>
      <c r="G10" s="223" t="s">
        <v>371</v>
      </c>
      <c r="H10" s="223" t="s">
        <v>372</v>
      </c>
      <c r="I10" s="256"/>
    </row>
    <row r="11" spans="1:11" s="257" customFormat="1" ht="18.75" x14ac:dyDescent="0.3">
      <c r="A11" s="161">
        <v>1</v>
      </c>
      <c r="B11" s="640" t="s">
        <v>725</v>
      </c>
      <c r="C11" s="421">
        <v>1</v>
      </c>
      <c r="D11" s="681"/>
      <c r="E11" s="650">
        <v>400000</v>
      </c>
      <c r="F11" s="220"/>
      <c r="G11" s="220"/>
      <c r="H11" s="220">
        <f>E11-G11</f>
        <v>400000</v>
      </c>
      <c r="I11" s="259"/>
    </row>
    <row r="12" spans="1:11" ht="18.75" x14ac:dyDescent="0.3">
      <c r="A12" s="161">
        <v>2</v>
      </c>
      <c r="B12" s="116" t="s">
        <v>726</v>
      </c>
      <c r="C12" s="669"/>
      <c r="D12" s="670"/>
      <c r="E12" s="520">
        <v>210906.42</v>
      </c>
      <c r="F12" s="220"/>
      <c r="G12" s="220"/>
      <c r="H12" s="220">
        <f>E12-G12</f>
        <v>210906.42</v>
      </c>
      <c r="I12" s="261"/>
    </row>
    <row r="13" spans="1:11" ht="18.75" x14ac:dyDescent="0.3">
      <c r="A13" s="161">
        <v>3</v>
      </c>
      <c r="B13" s="691" t="s">
        <v>727</v>
      </c>
      <c r="C13" s="260"/>
      <c r="D13" s="422"/>
      <c r="E13" s="520">
        <v>35000</v>
      </c>
      <c r="F13" s="220"/>
      <c r="G13" s="220"/>
      <c r="H13" s="220">
        <f>E13-G13</f>
        <v>35000</v>
      </c>
      <c r="I13" s="261"/>
    </row>
    <row r="14" spans="1:11" ht="37.5" x14ac:dyDescent="0.3">
      <c r="A14" s="161">
        <v>4</v>
      </c>
      <c r="B14" s="116" t="s">
        <v>728</v>
      </c>
      <c r="C14" s="260"/>
      <c r="D14" s="422"/>
      <c r="E14" s="520">
        <v>180000</v>
      </c>
      <c r="F14" s="220"/>
      <c r="G14" s="220"/>
      <c r="H14" s="220">
        <f>E14-G14</f>
        <v>180000</v>
      </c>
      <c r="I14" s="261"/>
    </row>
    <row r="15" spans="1:11" ht="18.75" hidden="1" x14ac:dyDescent="0.3">
      <c r="A15" s="161"/>
      <c r="B15" s="116"/>
      <c r="C15" s="260"/>
      <c r="D15" s="422"/>
      <c r="E15" s="520"/>
      <c r="F15" s="220"/>
      <c r="G15" s="220"/>
      <c r="H15" s="220">
        <f t="shared" ref="H15:H17" si="0">E15-G15</f>
        <v>0</v>
      </c>
      <c r="I15" s="261"/>
    </row>
    <row r="16" spans="1:11" ht="18.75" hidden="1" x14ac:dyDescent="0.3">
      <c r="A16" s="161"/>
      <c r="B16" s="116"/>
      <c r="C16" s="260"/>
      <c r="D16" s="422"/>
      <c r="E16" s="520"/>
      <c r="F16" s="220"/>
      <c r="G16" s="220"/>
      <c r="H16" s="220">
        <f t="shared" si="0"/>
        <v>0</v>
      </c>
      <c r="I16" s="261"/>
    </row>
    <row r="17" spans="1:9" ht="18.75" hidden="1" x14ac:dyDescent="0.3">
      <c r="A17" s="161"/>
      <c r="B17" s="116"/>
      <c r="C17" s="260"/>
      <c r="D17" s="422"/>
      <c r="E17" s="520"/>
      <c r="F17" s="220"/>
      <c r="G17" s="220"/>
      <c r="H17" s="220">
        <f t="shared" si="0"/>
        <v>0</v>
      </c>
      <c r="I17" s="261"/>
    </row>
    <row r="18" spans="1:9" ht="18.75" hidden="1" x14ac:dyDescent="0.3">
      <c r="A18" s="161"/>
      <c r="B18" s="116"/>
      <c r="C18" s="260"/>
      <c r="D18" s="422"/>
      <c r="E18" s="521"/>
      <c r="F18" s="220"/>
      <c r="G18" s="220"/>
      <c r="H18" s="220"/>
      <c r="I18" s="261"/>
    </row>
    <row r="19" spans="1:9" ht="18.75" hidden="1" x14ac:dyDescent="0.3">
      <c r="A19" s="262"/>
      <c r="B19" s="116"/>
      <c r="C19" s="260"/>
      <c r="D19" s="422"/>
      <c r="E19" s="521"/>
      <c r="F19" s="220"/>
      <c r="G19" s="220"/>
      <c r="H19" s="220"/>
    </row>
    <row r="20" spans="1:9" s="265" customFormat="1" ht="18.75" x14ac:dyDescent="0.3">
      <c r="A20" s="263"/>
      <c r="B20" s="119" t="s">
        <v>364</v>
      </c>
      <c r="C20" s="154">
        <f>SUM(C12:C12)</f>
        <v>0</v>
      </c>
      <c r="D20" s="522" t="s">
        <v>374</v>
      </c>
      <c r="E20" s="523">
        <f>SUM(E11:E19)</f>
        <v>825906.42</v>
      </c>
      <c r="F20" s="223" t="s">
        <v>438</v>
      </c>
      <c r="G20" s="223">
        <f>SUM(G11:G19)</f>
        <v>0</v>
      </c>
      <c r="H20" s="223">
        <f>SUM(H11:H19)</f>
        <v>825906.42</v>
      </c>
      <c r="I20" s="264"/>
    </row>
    <row r="22" spans="1:9" ht="18.75" x14ac:dyDescent="0.3">
      <c r="A22" s="97" t="s">
        <v>541</v>
      </c>
      <c r="B22" s="84"/>
      <c r="C22" s="378"/>
      <c r="D22" s="102"/>
      <c r="E22" s="604" t="s">
        <v>694</v>
      </c>
      <c r="F22" s="181"/>
      <c r="G22" s="84"/>
      <c r="H22" s="102"/>
    </row>
    <row r="23" spans="1:9" ht="19.5" x14ac:dyDescent="0.3">
      <c r="A23" s="181"/>
      <c r="B23" s="389"/>
      <c r="C23" s="391" t="s">
        <v>171</v>
      </c>
      <c r="D23" s="249"/>
      <c r="E23" s="391" t="s">
        <v>172</v>
      </c>
      <c r="F23" s="181"/>
      <c r="G23" s="389"/>
      <c r="H23" s="249"/>
    </row>
    <row r="24" spans="1:9" ht="15.75" x14ac:dyDescent="0.25">
      <c r="A24" s="389"/>
      <c r="B24" s="82"/>
      <c r="C24" s="82"/>
      <c r="D24" s="181"/>
      <c r="E24" s="82"/>
      <c r="F24" s="181"/>
      <c r="G24" s="82"/>
      <c r="H24" s="181"/>
    </row>
    <row r="25" spans="1:9" ht="18.75" x14ac:dyDescent="0.25">
      <c r="A25" s="97" t="s">
        <v>173</v>
      </c>
      <c r="B25" s="84"/>
      <c r="C25" s="378"/>
      <c r="D25" s="181"/>
      <c r="E25" s="714" t="s">
        <v>742</v>
      </c>
      <c r="F25" s="181"/>
      <c r="G25" s="84"/>
      <c r="H25" s="181"/>
    </row>
    <row r="26" spans="1:9" x14ac:dyDescent="0.25">
      <c r="A26" s="181"/>
      <c r="B26" s="389"/>
      <c r="C26" s="391" t="s">
        <v>171</v>
      </c>
      <c r="D26" s="181"/>
      <c r="E26" s="391" t="s">
        <v>172</v>
      </c>
      <c r="F26" s="181"/>
      <c r="G26" s="389"/>
      <c r="H26" s="181"/>
    </row>
    <row r="27" spans="1:9" ht="18.75" x14ac:dyDescent="0.3">
      <c r="A27" s="102"/>
      <c r="B27" s="102"/>
      <c r="C27" s="102"/>
      <c r="D27" s="102"/>
      <c r="E27" s="102"/>
      <c r="F27" s="237"/>
      <c r="G27" s="237"/>
      <c r="H27" s="237"/>
    </row>
    <row r="28" spans="1:9" ht="18.75" x14ac:dyDescent="0.3">
      <c r="A28" s="102"/>
      <c r="B28" s="102"/>
      <c r="C28" s="102"/>
      <c r="D28" s="102"/>
      <c r="E28" s="102"/>
      <c r="F28" s="237"/>
      <c r="G28" s="237"/>
      <c r="H28" s="237"/>
    </row>
    <row r="29" spans="1:9" ht="21" x14ac:dyDescent="0.35">
      <c r="A29" s="102"/>
      <c r="B29" s="232"/>
      <c r="C29" s="102"/>
      <c r="D29" s="102"/>
      <c r="E29" s="102"/>
      <c r="F29" s="237"/>
      <c r="G29" s="237"/>
      <c r="H29" s="237"/>
    </row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5" hidden="1" x14ac:dyDescent="0.25"/>
    <row r="76" hidden="1" x14ac:dyDescent="0.25"/>
    <row r="77" hidden="1" x14ac:dyDescent="0.25"/>
  </sheetData>
  <mergeCells count="2">
    <mergeCell ref="A3:E3"/>
    <mergeCell ref="A6:D6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6"/>
  <sheetViews>
    <sheetView view="pageBreakPreview" zoomScale="70" zoomScaleSheetLayoutView="70" workbookViewId="0">
      <selection activeCell="I26" sqref="I26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3" width="26.7109375" style="267" customWidth="1"/>
    <col min="4" max="4" width="28.85546875" style="267" customWidth="1"/>
    <col min="5" max="7" width="24.42578125" style="267" customWidth="1"/>
    <col min="8" max="8" width="13.85546875" style="267" customWidth="1"/>
    <col min="9" max="256" width="8.85546875" style="267"/>
    <col min="257" max="257" width="7.28515625" style="267" customWidth="1"/>
    <col min="258" max="258" width="91.28515625" style="267" customWidth="1"/>
    <col min="259" max="259" width="26.7109375" style="267" customWidth="1"/>
    <col min="260" max="260" width="28.85546875" style="267" customWidth="1"/>
    <col min="261" max="263" width="24.42578125" style="267" customWidth="1"/>
    <col min="264" max="264" width="13.85546875" style="267" customWidth="1"/>
    <col min="265" max="512" width="8.85546875" style="267"/>
    <col min="513" max="513" width="7.28515625" style="267" customWidth="1"/>
    <col min="514" max="514" width="91.28515625" style="267" customWidth="1"/>
    <col min="515" max="515" width="26.7109375" style="267" customWidth="1"/>
    <col min="516" max="516" width="28.85546875" style="267" customWidth="1"/>
    <col min="517" max="519" width="24.42578125" style="267" customWidth="1"/>
    <col min="520" max="520" width="13.85546875" style="267" customWidth="1"/>
    <col min="521" max="768" width="8.85546875" style="267"/>
    <col min="769" max="769" width="7.28515625" style="267" customWidth="1"/>
    <col min="770" max="770" width="91.28515625" style="267" customWidth="1"/>
    <col min="771" max="771" width="26.7109375" style="267" customWidth="1"/>
    <col min="772" max="772" width="28.85546875" style="267" customWidth="1"/>
    <col min="773" max="775" width="24.42578125" style="267" customWidth="1"/>
    <col min="776" max="776" width="13.85546875" style="267" customWidth="1"/>
    <col min="777" max="1024" width="8.85546875" style="267"/>
    <col min="1025" max="1025" width="7.28515625" style="267" customWidth="1"/>
    <col min="1026" max="1026" width="91.28515625" style="267" customWidth="1"/>
    <col min="1027" max="1027" width="26.7109375" style="267" customWidth="1"/>
    <col min="1028" max="1028" width="28.85546875" style="267" customWidth="1"/>
    <col min="1029" max="1031" width="24.42578125" style="267" customWidth="1"/>
    <col min="1032" max="1032" width="13.85546875" style="267" customWidth="1"/>
    <col min="1033" max="1280" width="8.85546875" style="267"/>
    <col min="1281" max="1281" width="7.28515625" style="267" customWidth="1"/>
    <col min="1282" max="1282" width="91.28515625" style="267" customWidth="1"/>
    <col min="1283" max="1283" width="26.7109375" style="267" customWidth="1"/>
    <col min="1284" max="1284" width="28.85546875" style="267" customWidth="1"/>
    <col min="1285" max="1287" width="24.42578125" style="267" customWidth="1"/>
    <col min="1288" max="1288" width="13.85546875" style="267" customWidth="1"/>
    <col min="1289" max="1536" width="8.85546875" style="267"/>
    <col min="1537" max="1537" width="7.28515625" style="267" customWidth="1"/>
    <col min="1538" max="1538" width="91.28515625" style="267" customWidth="1"/>
    <col min="1539" max="1539" width="26.7109375" style="267" customWidth="1"/>
    <col min="1540" max="1540" width="28.85546875" style="267" customWidth="1"/>
    <col min="1541" max="1543" width="24.42578125" style="267" customWidth="1"/>
    <col min="1544" max="1544" width="13.85546875" style="267" customWidth="1"/>
    <col min="1545" max="1792" width="8.85546875" style="267"/>
    <col min="1793" max="1793" width="7.28515625" style="267" customWidth="1"/>
    <col min="1794" max="1794" width="91.28515625" style="267" customWidth="1"/>
    <col min="1795" max="1795" width="26.7109375" style="267" customWidth="1"/>
    <col min="1796" max="1796" width="28.85546875" style="267" customWidth="1"/>
    <col min="1797" max="1799" width="24.42578125" style="267" customWidth="1"/>
    <col min="1800" max="1800" width="13.85546875" style="267" customWidth="1"/>
    <col min="1801" max="2048" width="8.85546875" style="267"/>
    <col min="2049" max="2049" width="7.28515625" style="267" customWidth="1"/>
    <col min="2050" max="2050" width="91.28515625" style="267" customWidth="1"/>
    <col min="2051" max="2051" width="26.7109375" style="267" customWidth="1"/>
    <col min="2052" max="2052" width="28.85546875" style="267" customWidth="1"/>
    <col min="2053" max="2055" width="24.42578125" style="267" customWidth="1"/>
    <col min="2056" max="2056" width="13.85546875" style="267" customWidth="1"/>
    <col min="2057" max="2304" width="8.85546875" style="267"/>
    <col min="2305" max="2305" width="7.28515625" style="267" customWidth="1"/>
    <col min="2306" max="2306" width="91.28515625" style="267" customWidth="1"/>
    <col min="2307" max="2307" width="26.7109375" style="267" customWidth="1"/>
    <col min="2308" max="2308" width="28.85546875" style="267" customWidth="1"/>
    <col min="2309" max="2311" width="24.42578125" style="267" customWidth="1"/>
    <col min="2312" max="2312" width="13.85546875" style="267" customWidth="1"/>
    <col min="2313" max="2560" width="8.85546875" style="267"/>
    <col min="2561" max="2561" width="7.28515625" style="267" customWidth="1"/>
    <col min="2562" max="2562" width="91.28515625" style="267" customWidth="1"/>
    <col min="2563" max="2563" width="26.7109375" style="267" customWidth="1"/>
    <col min="2564" max="2564" width="28.85546875" style="267" customWidth="1"/>
    <col min="2565" max="2567" width="24.42578125" style="267" customWidth="1"/>
    <col min="2568" max="2568" width="13.85546875" style="267" customWidth="1"/>
    <col min="2569" max="2816" width="8.85546875" style="267"/>
    <col min="2817" max="2817" width="7.28515625" style="267" customWidth="1"/>
    <col min="2818" max="2818" width="91.28515625" style="267" customWidth="1"/>
    <col min="2819" max="2819" width="26.7109375" style="267" customWidth="1"/>
    <col min="2820" max="2820" width="28.85546875" style="267" customWidth="1"/>
    <col min="2821" max="2823" width="24.42578125" style="267" customWidth="1"/>
    <col min="2824" max="2824" width="13.85546875" style="267" customWidth="1"/>
    <col min="2825" max="3072" width="8.85546875" style="267"/>
    <col min="3073" max="3073" width="7.28515625" style="267" customWidth="1"/>
    <col min="3074" max="3074" width="91.28515625" style="267" customWidth="1"/>
    <col min="3075" max="3075" width="26.7109375" style="267" customWidth="1"/>
    <col min="3076" max="3076" width="28.85546875" style="267" customWidth="1"/>
    <col min="3077" max="3079" width="24.42578125" style="267" customWidth="1"/>
    <col min="3080" max="3080" width="13.85546875" style="267" customWidth="1"/>
    <col min="3081" max="3328" width="8.85546875" style="267"/>
    <col min="3329" max="3329" width="7.28515625" style="267" customWidth="1"/>
    <col min="3330" max="3330" width="91.28515625" style="267" customWidth="1"/>
    <col min="3331" max="3331" width="26.7109375" style="267" customWidth="1"/>
    <col min="3332" max="3332" width="28.85546875" style="267" customWidth="1"/>
    <col min="3333" max="3335" width="24.42578125" style="267" customWidth="1"/>
    <col min="3336" max="3336" width="13.85546875" style="267" customWidth="1"/>
    <col min="3337" max="3584" width="8.85546875" style="267"/>
    <col min="3585" max="3585" width="7.28515625" style="267" customWidth="1"/>
    <col min="3586" max="3586" width="91.28515625" style="267" customWidth="1"/>
    <col min="3587" max="3587" width="26.7109375" style="267" customWidth="1"/>
    <col min="3588" max="3588" width="28.85546875" style="267" customWidth="1"/>
    <col min="3589" max="3591" width="24.42578125" style="267" customWidth="1"/>
    <col min="3592" max="3592" width="13.85546875" style="267" customWidth="1"/>
    <col min="3593" max="3840" width="8.85546875" style="267"/>
    <col min="3841" max="3841" width="7.28515625" style="267" customWidth="1"/>
    <col min="3842" max="3842" width="91.28515625" style="267" customWidth="1"/>
    <col min="3843" max="3843" width="26.7109375" style="267" customWidth="1"/>
    <col min="3844" max="3844" width="28.85546875" style="267" customWidth="1"/>
    <col min="3845" max="3847" width="24.42578125" style="267" customWidth="1"/>
    <col min="3848" max="3848" width="13.85546875" style="267" customWidth="1"/>
    <col min="3849" max="4096" width="8.85546875" style="267"/>
    <col min="4097" max="4097" width="7.28515625" style="267" customWidth="1"/>
    <col min="4098" max="4098" width="91.28515625" style="267" customWidth="1"/>
    <col min="4099" max="4099" width="26.7109375" style="267" customWidth="1"/>
    <col min="4100" max="4100" width="28.85546875" style="267" customWidth="1"/>
    <col min="4101" max="4103" width="24.42578125" style="267" customWidth="1"/>
    <col min="4104" max="4104" width="13.85546875" style="267" customWidth="1"/>
    <col min="4105" max="4352" width="8.85546875" style="267"/>
    <col min="4353" max="4353" width="7.28515625" style="267" customWidth="1"/>
    <col min="4354" max="4354" width="91.28515625" style="267" customWidth="1"/>
    <col min="4355" max="4355" width="26.7109375" style="267" customWidth="1"/>
    <col min="4356" max="4356" width="28.85546875" style="267" customWidth="1"/>
    <col min="4357" max="4359" width="24.42578125" style="267" customWidth="1"/>
    <col min="4360" max="4360" width="13.85546875" style="267" customWidth="1"/>
    <col min="4361" max="4608" width="8.85546875" style="267"/>
    <col min="4609" max="4609" width="7.28515625" style="267" customWidth="1"/>
    <col min="4610" max="4610" width="91.28515625" style="267" customWidth="1"/>
    <col min="4611" max="4611" width="26.7109375" style="267" customWidth="1"/>
    <col min="4612" max="4612" width="28.85546875" style="267" customWidth="1"/>
    <col min="4613" max="4615" width="24.42578125" style="267" customWidth="1"/>
    <col min="4616" max="4616" width="13.85546875" style="267" customWidth="1"/>
    <col min="4617" max="4864" width="8.85546875" style="267"/>
    <col min="4865" max="4865" width="7.28515625" style="267" customWidth="1"/>
    <col min="4866" max="4866" width="91.28515625" style="267" customWidth="1"/>
    <col min="4867" max="4867" width="26.7109375" style="267" customWidth="1"/>
    <col min="4868" max="4868" width="28.85546875" style="267" customWidth="1"/>
    <col min="4869" max="4871" width="24.42578125" style="267" customWidth="1"/>
    <col min="4872" max="4872" width="13.85546875" style="267" customWidth="1"/>
    <col min="4873" max="5120" width="8.85546875" style="267"/>
    <col min="5121" max="5121" width="7.28515625" style="267" customWidth="1"/>
    <col min="5122" max="5122" width="91.28515625" style="267" customWidth="1"/>
    <col min="5123" max="5123" width="26.7109375" style="267" customWidth="1"/>
    <col min="5124" max="5124" width="28.85546875" style="267" customWidth="1"/>
    <col min="5125" max="5127" width="24.42578125" style="267" customWidth="1"/>
    <col min="5128" max="5128" width="13.85546875" style="267" customWidth="1"/>
    <col min="5129" max="5376" width="8.85546875" style="267"/>
    <col min="5377" max="5377" width="7.28515625" style="267" customWidth="1"/>
    <col min="5378" max="5378" width="91.28515625" style="267" customWidth="1"/>
    <col min="5379" max="5379" width="26.7109375" style="267" customWidth="1"/>
    <col min="5380" max="5380" width="28.85546875" style="267" customWidth="1"/>
    <col min="5381" max="5383" width="24.42578125" style="267" customWidth="1"/>
    <col min="5384" max="5384" width="13.85546875" style="267" customWidth="1"/>
    <col min="5385" max="5632" width="8.85546875" style="267"/>
    <col min="5633" max="5633" width="7.28515625" style="267" customWidth="1"/>
    <col min="5634" max="5634" width="91.28515625" style="267" customWidth="1"/>
    <col min="5635" max="5635" width="26.7109375" style="267" customWidth="1"/>
    <col min="5636" max="5636" width="28.85546875" style="267" customWidth="1"/>
    <col min="5637" max="5639" width="24.42578125" style="267" customWidth="1"/>
    <col min="5640" max="5640" width="13.85546875" style="267" customWidth="1"/>
    <col min="5641" max="5888" width="8.85546875" style="267"/>
    <col min="5889" max="5889" width="7.28515625" style="267" customWidth="1"/>
    <col min="5890" max="5890" width="91.28515625" style="267" customWidth="1"/>
    <col min="5891" max="5891" width="26.7109375" style="267" customWidth="1"/>
    <col min="5892" max="5892" width="28.85546875" style="267" customWidth="1"/>
    <col min="5893" max="5895" width="24.42578125" style="267" customWidth="1"/>
    <col min="5896" max="5896" width="13.85546875" style="267" customWidth="1"/>
    <col min="5897" max="6144" width="8.85546875" style="267"/>
    <col min="6145" max="6145" width="7.28515625" style="267" customWidth="1"/>
    <col min="6146" max="6146" width="91.28515625" style="267" customWidth="1"/>
    <col min="6147" max="6147" width="26.7109375" style="267" customWidth="1"/>
    <col min="6148" max="6148" width="28.85546875" style="267" customWidth="1"/>
    <col min="6149" max="6151" width="24.42578125" style="267" customWidth="1"/>
    <col min="6152" max="6152" width="13.85546875" style="267" customWidth="1"/>
    <col min="6153" max="6400" width="8.85546875" style="267"/>
    <col min="6401" max="6401" width="7.28515625" style="267" customWidth="1"/>
    <col min="6402" max="6402" width="91.28515625" style="267" customWidth="1"/>
    <col min="6403" max="6403" width="26.7109375" style="267" customWidth="1"/>
    <col min="6404" max="6404" width="28.85546875" style="267" customWidth="1"/>
    <col min="6405" max="6407" width="24.42578125" style="267" customWidth="1"/>
    <col min="6408" max="6408" width="13.85546875" style="267" customWidth="1"/>
    <col min="6409" max="6656" width="8.85546875" style="267"/>
    <col min="6657" max="6657" width="7.28515625" style="267" customWidth="1"/>
    <col min="6658" max="6658" width="91.28515625" style="267" customWidth="1"/>
    <col min="6659" max="6659" width="26.7109375" style="267" customWidth="1"/>
    <col min="6660" max="6660" width="28.85546875" style="267" customWidth="1"/>
    <col min="6661" max="6663" width="24.42578125" style="267" customWidth="1"/>
    <col min="6664" max="6664" width="13.85546875" style="267" customWidth="1"/>
    <col min="6665" max="6912" width="8.85546875" style="267"/>
    <col min="6913" max="6913" width="7.28515625" style="267" customWidth="1"/>
    <col min="6914" max="6914" width="91.28515625" style="267" customWidth="1"/>
    <col min="6915" max="6915" width="26.7109375" style="267" customWidth="1"/>
    <col min="6916" max="6916" width="28.85546875" style="267" customWidth="1"/>
    <col min="6917" max="6919" width="24.42578125" style="267" customWidth="1"/>
    <col min="6920" max="6920" width="13.85546875" style="267" customWidth="1"/>
    <col min="6921" max="7168" width="8.85546875" style="267"/>
    <col min="7169" max="7169" width="7.28515625" style="267" customWidth="1"/>
    <col min="7170" max="7170" width="91.28515625" style="267" customWidth="1"/>
    <col min="7171" max="7171" width="26.7109375" style="267" customWidth="1"/>
    <col min="7172" max="7172" width="28.85546875" style="267" customWidth="1"/>
    <col min="7173" max="7175" width="24.42578125" style="267" customWidth="1"/>
    <col min="7176" max="7176" width="13.85546875" style="267" customWidth="1"/>
    <col min="7177" max="7424" width="8.85546875" style="267"/>
    <col min="7425" max="7425" width="7.28515625" style="267" customWidth="1"/>
    <col min="7426" max="7426" width="91.28515625" style="267" customWidth="1"/>
    <col min="7427" max="7427" width="26.7109375" style="267" customWidth="1"/>
    <col min="7428" max="7428" width="28.85546875" style="267" customWidth="1"/>
    <col min="7429" max="7431" width="24.42578125" style="267" customWidth="1"/>
    <col min="7432" max="7432" width="13.85546875" style="267" customWidth="1"/>
    <col min="7433" max="7680" width="8.85546875" style="267"/>
    <col min="7681" max="7681" width="7.28515625" style="267" customWidth="1"/>
    <col min="7682" max="7682" width="91.28515625" style="267" customWidth="1"/>
    <col min="7683" max="7683" width="26.7109375" style="267" customWidth="1"/>
    <col min="7684" max="7684" width="28.85546875" style="267" customWidth="1"/>
    <col min="7685" max="7687" width="24.42578125" style="267" customWidth="1"/>
    <col min="7688" max="7688" width="13.85546875" style="267" customWidth="1"/>
    <col min="7689" max="7936" width="8.85546875" style="267"/>
    <col min="7937" max="7937" width="7.28515625" style="267" customWidth="1"/>
    <col min="7938" max="7938" width="91.28515625" style="267" customWidth="1"/>
    <col min="7939" max="7939" width="26.7109375" style="267" customWidth="1"/>
    <col min="7940" max="7940" width="28.85546875" style="267" customWidth="1"/>
    <col min="7941" max="7943" width="24.42578125" style="267" customWidth="1"/>
    <col min="7944" max="7944" width="13.85546875" style="267" customWidth="1"/>
    <col min="7945" max="8192" width="8.85546875" style="267"/>
    <col min="8193" max="8193" width="7.28515625" style="267" customWidth="1"/>
    <col min="8194" max="8194" width="91.28515625" style="267" customWidth="1"/>
    <col min="8195" max="8195" width="26.7109375" style="267" customWidth="1"/>
    <col min="8196" max="8196" width="28.85546875" style="267" customWidth="1"/>
    <col min="8197" max="8199" width="24.42578125" style="267" customWidth="1"/>
    <col min="8200" max="8200" width="13.85546875" style="267" customWidth="1"/>
    <col min="8201" max="8448" width="8.85546875" style="267"/>
    <col min="8449" max="8449" width="7.28515625" style="267" customWidth="1"/>
    <col min="8450" max="8450" width="91.28515625" style="267" customWidth="1"/>
    <col min="8451" max="8451" width="26.7109375" style="267" customWidth="1"/>
    <col min="8452" max="8452" width="28.85546875" style="267" customWidth="1"/>
    <col min="8453" max="8455" width="24.42578125" style="267" customWidth="1"/>
    <col min="8456" max="8456" width="13.85546875" style="267" customWidth="1"/>
    <col min="8457" max="8704" width="8.85546875" style="267"/>
    <col min="8705" max="8705" width="7.28515625" style="267" customWidth="1"/>
    <col min="8706" max="8706" width="91.28515625" style="267" customWidth="1"/>
    <col min="8707" max="8707" width="26.7109375" style="267" customWidth="1"/>
    <col min="8708" max="8708" width="28.85546875" style="267" customWidth="1"/>
    <col min="8709" max="8711" width="24.42578125" style="267" customWidth="1"/>
    <col min="8712" max="8712" width="13.85546875" style="267" customWidth="1"/>
    <col min="8713" max="8960" width="8.85546875" style="267"/>
    <col min="8961" max="8961" width="7.28515625" style="267" customWidth="1"/>
    <col min="8962" max="8962" width="91.28515625" style="267" customWidth="1"/>
    <col min="8963" max="8963" width="26.7109375" style="267" customWidth="1"/>
    <col min="8964" max="8964" width="28.85546875" style="267" customWidth="1"/>
    <col min="8965" max="8967" width="24.42578125" style="267" customWidth="1"/>
    <col min="8968" max="8968" width="13.85546875" style="267" customWidth="1"/>
    <col min="8969" max="9216" width="8.85546875" style="267"/>
    <col min="9217" max="9217" width="7.28515625" style="267" customWidth="1"/>
    <col min="9218" max="9218" width="91.28515625" style="267" customWidth="1"/>
    <col min="9219" max="9219" width="26.7109375" style="267" customWidth="1"/>
    <col min="9220" max="9220" width="28.85546875" style="267" customWidth="1"/>
    <col min="9221" max="9223" width="24.42578125" style="267" customWidth="1"/>
    <col min="9224" max="9224" width="13.85546875" style="267" customWidth="1"/>
    <col min="9225" max="9472" width="8.85546875" style="267"/>
    <col min="9473" max="9473" width="7.28515625" style="267" customWidth="1"/>
    <col min="9474" max="9474" width="91.28515625" style="267" customWidth="1"/>
    <col min="9475" max="9475" width="26.7109375" style="267" customWidth="1"/>
    <col min="9476" max="9476" width="28.85546875" style="267" customWidth="1"/>
    <col min="9477" max="9479" width="24.42578125" style="267" customWidth="1"/>
    <col min="9480" max="9480" width="13.85546875" style="267" customWidth="1"/>
    <col min="9481" max="9728" width="8.85546875" style="267"/>
    <col min="9729" max="9729" width="7.28515625" style="267" customWidth="1"/>
    <col min="9730" max="9730" width="91.28515625" style="267" customWidth="1"/>
    <col min="9731" max="9731" width="26.7109375" style="267" customWidth="1"/>
    <col min="9732" max="9732" width="28.85546875" style="267" customWidth="1"/>
    <col min="9733" max="9735" width="24.42578125" style="267" customWidth="1"/>
    <col min="9736" max="9736" width="13.85546875" style="267" customWidth="1"/>
    <col min="9737" max="9984" width="8.85546875" style="267"/>
    <col min="9985" max="9985" width="7.28515625" style="267" customWidth="1"/>
    <col min="9986" max="9986" width="91.28515625" style="267" customWidth="1"/>
    <col min="9987" max="9987" width="26.7109375" style="267" customWidth="1"/>
    <col min="9988" max="9988" width="28.85546875" style="267" customWidth="1"/>
    <col min="9989" max="9991" width="24.42578125" style="267" customWidth="1"/>
    <col min="9992" max="9992" width="13.85546875" style="267" customWidth="1"/>
    <col min="9993" max="10240" width="8.85546875" style="267"/>
    <col min="10241" max="10241" width="7.28515625" style="267" customWidth="1"/>
    <col min="10242" max="10242" width="91.28515625" style="267" customWidth="1"/>
    <col min="10243" max="10243" width="26.7109375" style="267" customWidth="1"/>
    <col min="10244" max="10244" width="28.85546875" style="267" customWidth="1"/>
    <col min="10245" max="10247" width="24.42578125" style="267" customWidth="1"/>
    <col min="10248" max="10248" width="13.85546875" style="267" customWidth="1"/>
    <col min="10249" max="10496" width="8.85546875" style="267"/>
    <col min="10497" max="10497" width="7.28515625" style="267" customWidth="1"/>
    <col min="10498" max="10498" width="91.28515625" style="267" customWidth="1"/>
    <col min="10499" max="10499" width="26.7109375" style="267" customWidth="1"/>
    <col min="10500" max="10500" width="28.85546875" style="267" customWidth="1"/>
    <col min="10501" max="10503" width="24.42578125" style="267" customWidth="1"/>
    <col min="10504" max="10504" width="13.85546875" style="267" customWidth="1"/>
    <col min="10505" max="10752" width="8.85546875" style="267"/>
    <col min="10753" max="10753" width="7.28515625" style="267" customWidth="1"/>
    <col min="10754" max="10754" width="91.28515625" style="267" customWidth="1"/>
    <col min="10755" max="10755" width="26.7109375" style="267" customWidth="1"/>
    <col min="10756" max="10756" width="28.85546875" style="267" customWidth="1"/>
    <col min="10757" max="10759" width="24.42578125" style="267" customWidth="1"/>
    <col min="10760" max="10760" width="13.85546875" style="267" customWidth="1"/>
    <col min="10761" max="11008" width="8.85546875" style="267"/>
    <col min="11009" max="11009" width="7.28515625" style="267" customWidth="1"/>
    <col min="11010" max="11010" width="91.28515625" style="267" customWidth="1"/>
    <col min="11011" max="11011" width="26.7109375" style="267" customWidth="1"/>
    <col min="11012" max="11012" width="28.85546875" style="267" customWidth="1"/>
    <col min="11013" max="11015" width="24.42578125" style="267" customWidth="1"/>
    <col min="11016" max="11016" width="13.85546875" style="267" customWidth="1"/>
    <col min="11017" max="11264" width="8.85546875" style="267"/>
    <col min="11265" max="11265" width="7.28515625" style="267" customWidth="1"/>
    <col min="11266" max="11266" width="91.28515625" style="267" customWidth="1"/>
    <col min="11267" max="11267" width="26.7109375" style="267" customWidth="1"/>
    <col min="11268" max="11268" width="28.85546875" style="267" customWidth="1"/>
    <col min="11269" max="11271" width="24.42578125" style="267" customWidth="1"/>
    <col min="11272" max="11272" width="13.85546875" style="267" customWidth="1"/>
    <col min="11273" max="11520" width="8.85546875" style="267"/>
    <col min="11521" max="11521" width="7.28515625" style="267" customWidth="1"/>
    <col min="11522" max="11522" width="91.28515625" style="267" customWidth="1"/>
    <col min="11523" max="11523" width="26.7109375" style="267" customWidth="1"/>
    <col min="11524" max="11524" width="28.85546875" style="267" customWidth="1"/>
    <col min="11525" max="11527" width="24.42578125" style="267" customWidth="1"/>
    <col min="11528" max="11528" width="13.85546875" style="267" customWidth="1"/>
    <col min="11529" max="11776" width="8.85546875" style="267"/>
    <col min="11777" max="11777" width="7.28515625" style="267" customWidth="1"/>
    <col min="11778" max="11778" width="91.28515625" style="267" customWidth="1"/>
    <col min="11779" max="11779" width="26.7109375" style="267" customWidth="1"/>
    <col min="11780" max="11780" width="28.85546875" style="267" customWidth="1"/>
    <col min="11781" max="11783" width="24.42578125" style="267" customWidth="1"/>
    <col min="11784" max="11784" width="13.85546875" style="267" customWidth="1"/>
    <col min="11785" max="12032" width="8.85546875" style="267"/>
    <col min="12033" max="12033" width="7.28515625" style="267" customWidth="1"/>
    <col min="12034" max="12034" width="91.28515625" style="267" customWidth="1"/>
    <col min="12035" max="12035" width="26.7109375" style="267" customWidth="1"/>
    <col min="12036" max="12036" width="28.85546875" style="267" customWidth="1"/>
    <col min="12037" max="12039" width="24.42578125" style="267" customWidth="1"/>
    <col min="12040" max="12040" width="13.85546875" style="267" customWidth="1"/>
    <col min="12041" max="12288" width="8.85546875" style="267"/>
    <col min="12289" max="12289" width="7.28515625" style="267" customWidth="1"/>
    <col min="12290" max="12290" width="91.28515625" style="267" customWidth="1"/>
    <col min="12291" max="12291" width="26.7109375" style="267" customWidth="1"/>
    <col min="12292" max="12292" width="28.85546875" style="267" customWidth="1"/>
    <col min="12293" max="12295" width="24.42578125" style="267" customWidth="1"/>
    <col min="12296" max="12296" width="13.85546875" style="267" customWidth="1"/>
    <col min="12297" max="12544" width="8.85546875" style="267"/>
    <col min="12545" max="12545" width="7.28515625" style="267" customWidth="1"/>
    <col min="12546" max="12546" width="91.28515625" style="267" customWidth="1"/>
    <col min="12547" max="12547" width="26.7109375" style="267" customWidth="1"/>
    <col min="12548" max="12548" width="28.85546875" style="267" customWidth="1"/>
    <col min="12549" max="12551" width="24.42578125" style="267" customWidth="1"/>
    <col min="12552" max="12552" width="13.85546875" style="267" customWidth="1"/>
    <col min="12553" max="12800" width="8.85546875" style="267"/>
    <col min="12801" max="12801" width="7.28515625" style="267" customWidth="1"/>
    <col min="12802" max="12802" width="91.28515625" style="267" customWidth="1"/>
    <col min="12803" max="12803" width="26.7109375" style="267" customWidth="1"/>
    <col min="12804" max="12804" width="28.85546875" style="267" customWidth="1"/>
    <col min="12805" max="12807" width="24.42578125" style="267" customWidth="1"/>
    <col min="12808" max="12808" width="13.85546875" style="267" customWidth="1"/>
    <col min="12809" max="13056" width="8.85546875" style="267"/>
    <col min="13057" max="13057" width="7.28515625" style="267" customWidth="1"/>
    <col min="13058" max="13058" width="91.28515625" style="267" customWidth="1"/>
    <col min="13059" max="13059" width="26.7109375" style="267" customWidth="1"/>
    <col min="13060" max="13060" width="28.85546875" style="267" customWidth="1"/>
    <col min="13061" max="13063" width="24.42578125" style="267" customWidth="1"/>
    <col min="13064" max="13064" width="13.85546875" style="267" customWidth="1"/>
    <col min="13065" max="13312" width="8.85546875" style="267"/>
    <col min="13313" max="13313" width="7.28515625" style="267" customWidth="1"/>
    <col min="13314" max="13314" width="91.28515625" style="267" customWidth="1"/>
    <col min="13315" max="13315" width="26.7109375" style="267" customWidth="1"/>
    <col min="13316" max="13316" width="28.85546875" style="267" customWidth="1"/>
    <col min="13317" max="13319" width="24.42578125" style="267" customWidth="1"/>
    <col min="13320" max="13320" width="13.85546875" style="267" customWidth="1"/>
    <col min="13321" max="13568" width="8.85546875" style="267"/>
    <col min="13569" max="13569" width="7.28515625" style="267" customWidth="1"/>
    <col min="13570" max="13570" width="91.28515625" style="267" customWidth="1"/>
    <col min="13571" max="13571" width="26.7109375" style="267" customWidth="1"/>
    <col min="13572" max="13572" width="28.85546875" style="267" customWidth="1"/>
    <col min="13573" max="13575" width="24.42578125" style="267" customWidth="1"/>
    <col min="13576" max="13576" width="13.85546875" style="267" customWidth="1"/>
    <col min="13577" max="13824" width="8.85546875" style="267"/>
    <col min="13825" max="13825" width="7.28515625" style="267" customWidth="1"/>
    <col min="13826" max="13826" width="91.28515625" style="267" customWidth="1"/>
    <col min="13827" max="13827" width="26.7109375" style="267" customWidth="1"/>
    <col min="13828" max="13828" width="28.85546875" style="267" customWidth="1"/>
    <col min="13829" max="13831" width="24.42578125" style="267" customWidth="1"/>
    <col min="13832" max="13832" width="13.85546875" style="267" customWidth="1"/>
    <col min="13833" max="14080" width="8.85546875" style="267"/>
    <col min="14081" max="14081" width="7.28515625" style="267" customWidth="1"/>
    <col min="14082" max="14082" width="91.28515625" style="267" customWidth="1"/>
    <col min="14083" max="14083" width="26.7109375" style="267" customWidth="1"/>
    <col min="14084" max="14084" width="28.85546875" style="267" customWidth="1"/>
    <col min="14085" max="14087" width="24.42578125" style="267" customWidth="1"/>
    <col min="14088" max="14088" width="13.85546875" style="267" customWidth="1"/>
    <col min="14089" max="14336" width="8.85546875" style="267"/>
    <col min="14337" max="14337" width="7.28515625" style="267" customWidth="1"/>
    <col min="14338" max="14338" width="91.28515625" style="267" customWidth="1"/>
    <col min="14339" max="14339" width="26.7109375" style="267" customWidth="1"/>
    <col min="14340" max="14340" width="28.85546875" style="267" customWidth="1"/>
    <col min="14341" max="14343" width="24.42578125" style="267" customWidth="1"/>
    <col min="14344" max="14344" width="13.85546875" style="267" customWidth="1"/>
    <col min="14345" max="14592" width="8.85546875" style="267"/>
    <col min="14593" max="14593" width="7.28515625" style="267" customWidth="1"/>
    <col min="14594" max="14594" width="91.28515625" style="267" customWidth="1"/>
    <col min="14595" max="14595" width="26.7109375" style="267" customWidth="1"/>
    <col min="14596" max="14596" width="28.85546875" style="267" customWidth="1"/>
    <col min="14597" max="14599" width="24.42578125" style="267" customWidth="1"/>
    <col min="14600" max="14600" width="13.85546875" style="267" customWidth="1"/>
    <col min="14601" max="14848" width="8.85546875" style="267"/>
    <col min="14849" max="14849" width="7.28515625" style="267" customWidth="1"/>
    <col min="14850" max="14850" width="91.28515625" style="267" customWidth="1"/>
    <col min="14851" max="14851" width="26.7109375" style="267" customWidth="1"/>
    <col min="14852" max="14852" width="28.85546875" style="267" customWidth="1"/>
    <col min="14853" max="14855" width="24.42578125" style="267" customWidth="1"/>
    <col min="14856" max="14856" width="13.85546875" style="267" customWidth="1"/>
    <col min="14857" max="15104" width="8.85546875" style="267"/>
    <col min="15105" max="15105" width="7.28515625" style="267" customWidth="1"/>
    <col min="15106" max="15106" width="91.28515625" style="267" customWidth="1"/>
    <col min="15107" max="15107" width="26.7109375" style="267" customWidth="1"/>
    <col min="15108" max="15108" width="28.85546875" style="267" customWidth="1"/>
    <col min="15109" max="15111" width="24.42578125" style="267" customWidth="1"/>
    <col min="15112" max="15112" width="13.85546875" style="267" customWidth="1"/>
    <col min="15113" max="15360" width="8.85546875" style="267"/>
    <col min="15361" max="15361" width="7.28515625" style="267" customWidth="1"/>
    <col min="15362" max="15362" width="91.28515625" style="267" customWidth="1"/>
    <col min="15363" max="15363" width="26.7109375" style="267" customWidth="1"/>
    <col min="15364" max="15364" width="28.85546875" style="267" customWidth="1"/>
    <col min="15365" max="15367" width="24.42578125" style="267" customWidth="1"/>
    <col min="15368" max="15368" width="13.85546875" style="267" customWidth="1"/>
    <col min="15369" max="15616" width="8.85546875" style="267"/>
    <col min="15617" max="15617" width="7.28515625" style="267" customWidth="1"/>
    <col min="15618" max="15618" width="91.28515625" style="267" customWidth="1"/>
    <col min="15619" max="15619" width="26.7109375" style="267" customWidth="1"/>
    <col min="15620" max="15620" width="28.85546875" style="267" customWidth="1"/>
    <col min="15621" max="15623" width="24.42578125" style="267" customWidth="1"/>
    <col min="15624" max="15624" width="13.85546875" style="267" customWidth="1"/>
    <col min="15625" max="15872" width="8.85546875" style="267"/>
    <col min="15873" max="15873" width="7.28515625" style="267" customWidth="1"/>
    <col min="15874" max="15874" width="91.28515625" style="267" customWidth="1"/>
    <col min="15875" max="15875" width="26.7109375" style="267" customWidth="1"/>
    <col min="15876" max="15876" width="28.85546875" style="267" customWidth="1"/>
    <col min="15877" max="15879" width="24.42578125" style="267" customWidth="1"/>
    <col min="15880" max="15880" width="13.85546875" style="267" customWidth="1"/>
    <col min="15881" max="16128" width="8.85546875" style="267"/>
    <col min="16129" max="16129" width="7.28515625" style="267" customWidth="1"/>
    <col min="16130" max="16130" width="91.28515625" style="267" customWidth="1"/>
    <col min="16131" max="16131" width="26.7109375" style="267" customWidth="1"/>
    <col min="16132" max="16132" width="28.85546875" style="267" customWidth="1"/>
    <col min="16133" max="16135" width="24.42578125" style="267" customWidth="1"/>
    <col min="16136" max="16136" width="13.85546875" style="267" customWidth="1"/>
    <col min="16137" max="16384" width="8.85546875" style="267"/>
  </cols>
  <sheetData>
    <row r="1" spans="1:11" ht="18.75" x14ac:dyDescent="0.3">
      <c r="A1" s="266"/>
      <c r="B1" s="266"/>
      <c r="C1" s="266"/>
      <c r="D1" s="372" t="s">
        <v>526</v>
      </c>
    </row>
    <row r="2" spans="1:11" ht="12.75" customHeight="1" x14ac:dyDescent="0.3">
      <c r="A2" s="266"/>
      <c r="B2" s="266"/>
      <c r="C2" s="266"/>
      <c r="D2" s="266"/>
    </row>
    <row r="3" spans="1:11" ht="51" customHeight="1" x14ac:dyDescent="0.25">
      <c r="A3" s="1226" t="s">
        <v>653</v>
      </c>
      <c r="B3" s="1226"/>
      <c r="C3" s="1226"/>
      <c r="D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</row>
    <row r="9" spans="1:11" s="269" customFormat="1" ht="15.75" customHeight="1" x14ac:dyDescent="0.25">
      <c r="A9" s="1221" t="s">
        <v>351</v>
      </c>
      <c r="B9" s="1221" t="s">
        <v>461</v>
      </c>
      <c r="C9" s="1221" t="s">
        <v>330</v>
      </c>
      <c r="D9" s="1221" t="s">
        <v>417</v>
      </c>
    </row>
    <row r="10" spans="1:11" s="269" customFormat="1" ht="15.75" customHeight="1" x14ac:dyDescent="0.25">
      <c r="A10" s="1227"/>
      <c r="B10" s="1227"/>
      <c r="C10" s="1227"/>
      <c r="D10" s="1227"/>
    </row>
    <row r="11" spans="1:11" s="269" customFormat="1" ht="15.75" customHeight="1" x14ac:dyDescent="0.25">
      <c r="A11" s="1222"/>
      <c r="B11" s="1259"/>
      <c r="C11" s="1260"/>
      <c r="D11" s="1260"/>
    </row>
    <row r="12" spans="1:11" s="269" customFormat="1" ht="18.75" x14ac:dyDescent="0.3">
      <c r="A12" s="243">
        <v>1</v>
      </c>
      <c r="B12" s="243">
        <v>2</v>
      </c>
      <c r="C12" s="243">
        <v>3</v>
      </c>
      <c r="D12" s="637">
        <v>4</v>
      </c>
      <c r="E12" s="223" t="s">
        <v>429</v>
      </c>
      <c r="F12" s="223" t="s">
        <v>371</v>
      </c>
      <c r="G12" s="223" t="s">
        <v>372</v>
      </c>
    </row>
    <row r="13" spans="1:11" s="274" customFormat="1" ht="18.75" x14ac:dyDescent="0.3">
      <c r="A13" s="161">
        <v>1</v>
      </c>
      <c r="B13" s="225"/>
      <c r="C13" s="260"/>
      <c r="D13" s="521"/>
      <c r="E13" s="525"/>
      <c r="F13" s="220"/>
      <c r="G13" s="220">
        <f>D13-F13</f>
        <v>0</v>
      </c>
    </row>
    <row r="14" spans="1:11" s="274" customFormat="1" ht="18.75" x14ac:dyDescent="0.3">
      <c r="A14" s="161"/>
      <c r="B14" s="116"/>
      <c r="C14" s="260"/>
      <c r="D14" s="521"/>
      <c r="E14" s="525"/>
      <c r="F14" s="220"/>
      <c r="G14" s="220">
        <f t="shared" ref="G14:G28" si="0">D14-F14</f>
        <v>0</v>
      </c>
    </row>
    <row r="15" spans="1:11" s="274" customFormat="1" ht="18.75" x14ac:dyDescent="0.3">
      <c r="A15" s="161"/>
      <c r="B15" s="116"/>
      <c r="C15" s="260"/>
      <c r="D15" s="521"/>
      <c r="E15" s="525"/>
      <c r="F15" s="220"/>
      <c r="G15" s="220">
        <f t="shared" si="0"/>
        <v>0</v>
      </c>
    </row>
    <row r="16" spans="1:11" s="274" customFormat="1" ht="18.75" x14ac:dyDescent="0.3">
      <c r="A16" s="161"/>
      <c r="B16" s="116"/>
      <c r="C16" s="260"/>
      <c r="D16" s="521"/>
      <c r="E16" s="525"/>
      <c r="F16" s="220"/>
      <c r="G16" s="220">
        <f t="shared" si="0"/>
        <v>0</v>
      </c>
    </row>
    <row r="17" spans="1:7" s="274" customFormat="1" ht="18.75" x14ac:dyDescent="0.3">
      <c r="A17" s="161"/>
      <c r="B17" s="116"/>
      <c r="C17" s="260"/>
      <c r="D17" s="521"/>
      <c r="E17" s="525"/>
      <c r="F17" s="220"/>
      <c r="G17" s="220">
        <f t="shared" si="0"/>
        <v>0</v>
      </c>
    </row>
    <row r="18" spans="1:7" s="274" customFormat="1" ht="18.75" x14ac:dyDescent="0.3">
      <c r="A18" s="161"/>
      <c r="B18" s="116"/>
      <c r="C18" s="260"/>
      <c r="D18" s="521"/>
      <c r="E18" s="525"/>
      <c r="F18" s="220"/>
      <c r="G18" s="220">
        <f t="shared" ref="G18" si="1">D18-F18</f>
        <v>0</v>
      </c>
    </row>
    <row r="19" spans="1:7" s="274" customFormat="1" ht="18.75" x14ac:dyDescent="0.3">
      <c r="A19" s="161"/>
      <c r="B19" s="116"/>
      <c r="C19" s="260"/>
      <c r="D19" s="521"/>
      <c r="E19" s="525"/>
      <c r="F19" s="220"/>
      <c r="G19" s="220">
        <f t="shared" si="0"/>
        <v>0</v>
      </c>
    </row>
    <row r="20" spans="1:7" ht="18.75" x14ac:dyDescent="0.3">
      <c r="A20" s="161"/>
      <c r="B20" s="116"/>
      <c r="C20" s="260"/>
      <c r="D20" s="521"/>
      <c r="E20" s="525"/>
      <c r="F20" s="220"/>
      <c r="G20" s="220">
        <f t="shared" si="0"/>
        <v>0</v>
      </c>
    </row>
    <row r="21" spans="1:7" s="274" customFormat="1" ht="18.75" x14ac:dyDescent="0.3">
      <c r="A21" s="161"/>
      <c r="B21" s="116"/>
      <c r="C21" s="260"/>
      <c r="D21" s="521"/>
      <c r="E21" s="525"/>
      <c r="F21" s="220"/>
      <c r="G21" s="220">
        <f t="shared" si="0"/>
        <v>0</v>
      </c>
    </row>
    <row r="22" spans="1:7" s="274" customFormat="1" ht="18.75" x14ac:dyDescent="0.3">
      <c r="A22" s="161"/>
      <c r="B22" s="116"/>
      <c r="C22" s="260"/>
      <c r="D22" s="521"/>
      <c r="E22" s="525"/>
      <c r="F22" s="220"/>
      <c r="G22" s="220">
        <f t="shared" si="0"/>
        <v>0</v>
      </c>
    </row>
    <row r="23" spans="1:7" s="82" customFormat="1" ht="23.25" customHeight="1" x14ac:dyDescent="0.3">
      <c r="A23" s="161"/>
      <c r="B23" s="116"/>
      <c r="C23" s="260"/>
      <c r="D23" s="521"/>
      <c r="E23" s="525"/>
      <c r="F23" s="220"/>
      <c r="G23" s="220">
        <f t="shared" si="0"/>
        <v>0</v>
      </c>
    </row>
    <row r="24" spans="1:7" s="82" customFormat="1" ht="18.75" x14ac:dyDescent="0.3">
      <c r="A24" s="161"/>
      <c r="B24" s="116"/>
      <c r="C24" s="260"/>
      <c r="D24" s="521"/>
      <c r="E24" s="525"/>
      <c r="F24" s="220"/>
      <c r="G24" s="220">
        <f t="shared" si="0"/>
        <v>0</v>
      </c>
    </row>
    <row r="25" spans="1:7" s="82" customFormat="1" ht="18.75" x14ac:dyDescent="0.3">
      <c r="A25" s="161"/>
      <c r="B25" s="116"/>
      <c r="C25" s="260"/>
      <c r="D25" s="521"/>
      <c r="E25" s="525"/>
      <c r="F25" s="220"/>
      <c r="G25" s="220">
        <f t="shared" si="0"/>
        <v>0</v>
      </c>
    </row>
    <row r="26" spans="1:7" s="82" customFormat="1" ht="18.75" x14ac:dyDescent="0.3">
      <c r="A26" s="161"/>
      <c r="B26" s="116"/>
      <c r="C26" s="260"/>
      <c r="D26" s="521"/>
      <c r="E26" s="525"/>
      <c r="F26" s="220"/>
      <c r="G26" s="220">
        <f t="shared" si="0"/>
        <v>0</v>
      </c>
    </row>
    <row r="27" spans="1:7" s="82" customFormat="1" ht="18.75" x14ac:dyDescent="0.3">
      <c r="A27" s="161"/>
      <c r="B27" s="116"/>
      <c r="C27" s="260"/>
      <c r="D27" s="521"/>
      <c r="E27" s="525"/>
      <c r="F27" s="220"/>
      <c r="G27" s="220">
        <f t="shared" si="0"/>
        <v>0</v>
      </c>
    </row>
    <row r="28" spans="1:7" ht="18.75" x14ac:dyDescent="0.3">
      <c r="A28" s="161"/>
      <c r="B28" s="116"/>
      <c r="C28" s="260"/>
      <c r="D28" s="521"/>
      <c r="E28" s="525"/>
      <c r="F28" s="220"/>
      <c r="G28" s="220">
        <f t="shared" si="0"/>
        <v>0</v>
      </c>
    </row>
    <row r="29" spans="1:7" ht="18.75" x14ac:dyDescent="0.3">
      <c r="A29" s="161"/>
      <c r="B29" s="116"/>
      <c r="C29" s="260"/>
      <c r="D29" s="521"/>
      <c r="E29" s="525"/>
      <c r="F29" s="220"/>
      <c r="G29" s="220"/>
    </row>
    <row r="30" spans="1:7" ht="18.75" x14ac:dyDescent="0.3">
      <c r="A30" s="235"/>
      <c r="B30" s="193" t="s">
        <v>364</v>
      </c>
      <c r="C30" s="231" t="s">
        <v>374</v>
      </c>
      <c r="D30" s="517">
        <f>SUM(D13:D29)</f>
        <v>0</v>
      </c>
      <c r="E30" s="223" t="s">
        <v>438</v>
      </c>
      <c r="F30" s="223">
        <f>SUM(F13:F29)</f>
        <v>0</v>
      </c>
      <c r="G30" s="223">
        <f>SUM(G13:G29)</f>
        <v>0</v>
      </c>
    </row>
    <row r="31" spans="1:7" ht="18.75" x14ac:dyDescent="0.3">
      <c r="A31" s="544"/>
      <c r="B31" s="545"/>
      <c r="C31" s="546"/>
      <c r="D31" s="547"/>
      <c r="E31" s="548"/>
      <c r="F31" s="548"/>
      <c r="G31" s="548"/>
    </row>
    <row r="32" spans="1:7" ht="18.75" x14ac:dyDescent="0.25">
      <c r="A32" s="97" t="s">
        <v>541</v>
      </c>
      <c r="B32" s="84"/>
      <c r="C32" s="378"/>
      <c r="D32" s="604" t="s">
        <v>694</v>
      </c>
      <c r="E32" s="84"/>
      <c r="F32" s="181"/>
      <c r="G32" s="84"/>
    </row>
    <row r="33" spans="1:7" x14ac:dyDescent="0.25">
      <c r="A33" s="181"/>
      <c r="B33" s="389"/>
      <c r="C33" s="391" t="s">
        <v>171</v>
      </c>
      <c r="D33" s="391" t="s">
        <v>172</v>
      </c>
      <c r="E33" s="389"/>
      <c r="F33" s="181"/>
      <c r="G33" s="389"/>
    </row>
    <row r="34" spans="1:7" x14ac:dyDescent="0.25">
      <c r="A34" s="389"/>
      <c r="B34" s="82"/>
      <c r="C34" s="82"/>
      <c r="D34" s="82"/>
      <c r="E34" s="82"/>
      <c r="F34" s="181"/>
      <c r="G34" s="82"/>
    </row>
    <row r="35" spans="1:7" ht="18.75" x14ac:dyDescent="0.25">
      <c r="A35" s="97" t="s">
        <v>173</v>
      </c>
      <c r="B35" s="84"/>
      <c r="C35" s="378"/>
      <c r="D35" s="714" t="s">
        <v>742</v>
      </c>
      <c r="E35" s="84"/>
      <c r="F35" s="181"/>
      <c r="G35" s="84"/>
    </row>
    <row r="36" spans="1:7" x14ac:dyDescent="0.25">
      <c r="A36" s="181"/>
      <c r="B36" s="389"/>
      <c r="C36" s="391" t="s">
        <v>171</v>
      </c>
      <c r="D36" s="391" t="s">
        <v>172</v>
      </c>
      <c r="E36" s="389"/>
      <c r="F36" s="181"/>
      <c r="G36" s="389"/>
    </row>
  </sheetData>
  <mergeCells count="6">
    <mergeCell ref="A3:D3"/>
    <mergeCell ref="A9:A11"/>
    <mergeCell ref="B9:B11"/>
    <mergeCell ref="C9:C11"/>
    <mergeCell ref="D9:D11"/>
    <mergeCell ref="A6:D6"/>
  </mergeCells>
  <pageMargins left="0.19685039370078741" right="0.19685039370078741" top="0.78740157480314965" bottom="0.23622047244094491" header="0.31496062992125984" footer="0.19685039370078741"/>
  <pageSetup paperSize="9" scale="60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50"/>
  <sheetViews>
    <sheetView view="pageBreakPreview" zoomScale="70" zoomScaleSheetLayoutView="70" workbookViewId="0">
      <selection activeCell="I26" sqref="I26"/>
    </sheetView>
  </sheetViews>
  <sheetFormatPr defaultColWidth="8.85546875" defaultRowHeight="15.75" x14ac:dyDescent="0.25"/>
  <cols>
    <col min="1" max="1" width="7.28515625" style="267" customWidth="1"/>
    <col min="2" max="2" width="91.28515625" style="267" customWidth="1"/>
    <col min="3" max="5" width="26.28515625" style="267" customWidth="1"/>
    <col min="6" max="6" width="30.7109375" style="267" customWidth="1"/>
    <col min="7" max="8" width="24.42578125" style="267" customWidth="1"/>
    <col min="9" max="9" width="17.85546875" style="290" customWidth="1"/>
    <col min="10" max="256" width="8.85546875" style="267"/>
    <col min="257" max="257" width="7.28515625" style="267" customWidth="1"/>
    <col min="258" max="258" width="91.28515625" style="267" customWidth="1"/>
    <col min="259" max="261" width="26.28515625" style="267" customWidth="1"/>
    <col min="262" max="264" width="24.42578125" style="267" customWidth="1"/>
    <col min="265" max="265" width="17.85546875" style="267" customWidth="1"/>
    <col min="266" max="512" width="8.85546875" style="267"/>
    <col min="513" max="513" width="7.28515625" style="267" customWidth="1"/>
    <col min="514" max="514" width="91.28515625" style="267" customWidth="1"/>
    <col min="515" max="517" width="26.28515625" style="267" customWidth="1"/>
    <col min="518" max="520" width="24.42578125" style="267" customWidth="1"/>
    <col min="521" max="521" width="17.85546875" style="267" customWidth="1"/>
    <col min="522" max="768" width="8.85546875" style="267"/>
    <col min="769" max="769" width="7.28515625" style="267" customWidth="1"/>
    <col min="770" max="770" width="91.28515625" style="267" customWidth="1"/>
    <col min="771" max="773" width="26.28515625" style="267" customWidth="1"/>
    <col min="774" max="776" width="24.42578125" style="267" customWidth="1"/>
    <col min="777" max="777" width="17.85546875" style="267" customWidth="1"/>
    <col min="778" max="1024" width="8.85546875" style="267"/>
    <col min="1025" max="1025" width="7.28515625" style="267" customWidth="1"/>
    <col min="1026" max="1026" width="91.28515625" style="267" customWidth="1"/>
    <col min="1027" max="1029" width="26.28515625" style="267" customWidth="1"/>
    <col min="1030" max="1032" width="24.42578125" style="267" customWidth="1"/>
    <col min="1033" max="1033" width="17.85546875" style="267" customWidth="1"/>
    <col min="1034" max="1280" width="8.85546875" style="267"/>
    <col min="1281" max="1281" width="7.28515625" style="267" customWidth="1"/>
    <col min="1282" max="1282" width="91.28515625" style="267" customWidth="1"/>
    <col min="1283" max="1285" width="26.28515625" style="267" customWidth="1"/>
    <col min="1286" max="1288" width="24.42578125" style="267" customWidth="1"/>
    <col min="1289" max="1289" width="17.85546875" style="267" customWidth="1"/>
    <col min="1290" max="1536" width="8.85546875" style="267"/>
    <col min="1537" max="1537" width="7.28515625" style="267" customWidth="1"/>
    <col min="1538" max="1538" width="91.28515625" style="267" customWidth="1"/>
    <col min="1539" max="1541" width="26.28515625" style="267" customWidth="1"/>
    <col min="1542" max="1544" width="24.42578125" style="267" customWidth="1"/>
    <col min="1545" max="1545" width="17.85546875" style="267" customWidth="1"/>
    <col min="1546" max="1792" width="8.85546875" style="267"/>
    <col min="1793" max="1793" width="7.28515625" style="267" customWidth="1"/>
    <col min="1794" max="1794" width="91.28515625" style="267" customWidth="1"/>
    <col min="1795" max="1797" width="26.28515625" style="267" customWidth="1"/>
    <col min="1798" max="1800" width="24.42578125" style="267" customWidth="1"/>
    <col min="1801" max="1801" width="17.85546875" style="267" customWidth="1"/>
    <col min="1802" max="2048" width="8.85546875" style="267"/>
    <col min="2049" max="2049" width="7.28515625" style="267" customWidth="1"/>
    <col min="2050" max="2050" width="91.28515625" style="267" customWidth="1"/>
    <col min="2051" max="2053" width="26.28515625" style="267" customWidth="1"/>
    <col min="2054" max="2056" width="24.42578125" style="267" customWidth="1"/>
    <col min="2057" max="2057" width="17.85546875" style="267" customWidth="1"/>
    <col min="2058" max="2304" width="8.85546875" style="267"/>
    <col min="2305" max="2305" width="7.28515625" style="267" customWidth="1"/>
    <col min="2306" max="2306" width="91.28515625" style="267" customWidth="1"/>
    <col min="2307" max="2309" width="26.28515625" style="267" customWidth="1"/>
    <col min="2310" max="2312" width="24.42578125" style="267" customWidth="1"/>
    <col min="2313" max="2313" width="17.85546875" style="267" customWidth="1"/>
    <col min="2314" max="2560" width="8.85546875" style="267"/>
    <col min="2561" max="2561" width="7.28515625" style="267" customWidth="1"/>
    <col min="2562" max="2562" width="91.28515625" style="267" customWidth="1"/>
    <col min="2563" max="2565" width="26.28515625" style="267" customWidth="1"/>
    <col min="2566" max="2568" width="24.42578125" style="267" customWidth="1"/>
    <col min="2569" max="2569" width="17.85546875" style="267" customWidth="1"/>
    <col min="2570" max="2816" width="8.85546875" style="267"/>
    <col min="2817" max="2817" width="7.28515625" style="267" customWidth="1"/>
    <col min="2818" max="2818" width="91.28515625" style="267" customWidth="1"/>
    <col min="2819" max="2821" width="26.28515625" style="267" customWidth="1"/>
    <col min="2822" max="2824" width="24.42578125" style="267" customWidth="1"/>
    <col min="2825" max="2825" width="17.85546875" style="267" customWidth="1"/>
    <col min="2826" max="3072" width="8.85546875" style="267"/>
    <col min="3073" max="3073" width="7.28515625" style="267" customWidth="1"/>
    <col min="3074" max="3074" width="91.28515625" style="267" customWidth="1"/>
    <col min="3075" max="3077" width="26.28515625" style="267" customWidth="1"/>
    <col min="3078" max="3080" width="24.42578125" style="267" customWidth="1"/>
    <col min="3081" max="3081" width="17.85546875" style="267" customWidth="1"/>
    <col min="3082" max="3328" width="8.85546875" style="267"/>
    <col min="3329" max="3329" width="7.28515625" style="267" customWidth="1"/>
    <col min="3330" max="3330" width="91.28515625" style="267" customWidth="1"/>
    <col min="3331" max="3333" width="26.28515625" style="267" customWidth="1"/>
    <col min="3334" max="3336" width="24.42578125" style="267" customWidth="1"/>
    <col min="3337" max="3337" width="17.85546875" style="267" customWidth="1"/>
    <col min="3338" max="3584" width="8.85546875" style="267"/>
    <col min="3585" max="3585" width="7.28515625" style="267" customWidth="1"/>
    <col min="3586" max="3586" width="91.28515625" style="267" customWidth="1"/>
    <col min="3587" max="3589" width="26.28515625" style="267" customWidth="1"/>
    <col min="3590" max="3592" width="24.42578125" style="267" customWidth="1"/>
    <col min="3593" max="3593" width="17.85546875" style="267" customWidth="1"/>
    <col min="3594" max="3840" width="8.85546875" style="267"/>
    <col min="3841" max="3841" width="7.28515625" style="267" customWidth="1"/>
    <col min="3842" max="3842" width="91.28515625" style="267" customWidth="1"/>
    <col min="3843" max="3845" width="26.28515625" style="267" customWidth="1"/>
    <col min="3846" max="3848" width="24.42578125" style="267" customWidth="1"/>
    <col min="3849" max="3849" width="17.85546875" style="267" customWidth="1"/>
    <col min="3850" max="4096" width="8.85546875" style="267"/>
    <col min="4097" max="4097" width="7.28515625" style="267" customWidth="1"/>
    <col min="4098" max="4098" width="91.28515625" style="267" customWidth="1"/>
    <col min="4099" max="4101" width="26.28515625" style="267" customWidth="1"/>
    <col min="4102" max="4104" width="24.42578125" style="267" customWidth="1"/>
    <col min="4105" max="4105" width="17.85546875" style="267" customWidth="1"/>
    <col min="4106" max="4352" width="8.85546875" style="267"/>
    <col min="4353" max="4353" width="7.28515625" style="267" customWidth="1"/>
    <col min="4354" max="4354" width="91.28515625" style="267" customWidth="1"/>
    <col min="4355" max="4357" width="26.28515625" style="267" customWidth="1"/>
    <col min="4358" max="4360" width="24.42578125" style="267" customWidth="1"/>
    <col min="4361" max="4361" width="17.85546875" style="267" customWidth="1"/>
    <col min="4362" max="4608" width="8.85546875" style="267"/>
    <col min="4609" max="4609" width="7.28515625" style="267" customWidth="1"/>
    <col min="4610" max="4610" width="91.28515625" style="267" customWidth="1"/>
    <col min="4611" max="4613" width="26.28515625" style="267" customWidth="1"/>
    <col min="4614" max="4616" width="24.42578125" style="267" customWidth="1"/>
    <col min="4617" max="4617" width="17.85546875" style="267" customWidth="1"/>
    <col min="4618" max="4864" width="8.85546875" style="267"/>
    <col min="4865" max="4865" width="7.28515625" style="267" customWidth="1"/>
    <col min="4866" max="4866" width="91.28515625" style="267" customWidth="1"/>
    <col min="4867" max="4869" width="26.28515625" style="267" customWidth="1"/>
    <col min="4870" max="4872" width="24.42578125" style="267" customWidth="1"/>
    <col min="4873" max="4873" width="17.85546875" style="267" customWidth="1"/>
    <col min="4874" max="5120" width="8.85546875" style="267"/>
    <col min="5121" max="5121" width="7.28515625" style="267" customWidth="1"/>
    <col min="5122" max="5122" width="91.28515625" style="267" customWidth="1"/>
    <col min="5123" max="5125" width="26.28515625" style="267" customWidth="1"/>
    <col min="5126" max="5128" width="24.42578125" style="267" customWidth="1"/>
    <col min="5129" max="5129" width="17.85546875" style="267" customWidth="1"/>
    <col min="5130" max="5376" width="8.85546875" style="267"/>
    <col min="5377" max="5377" width="7.28515625" style="267" customWidth="1"/>
    <col min="5378" max="5378" width="91.28515625" style="267" customWidth="1"/>
    <col min="5379" max="5381" width="26.28515625" style="267" customWidth="1"/>
    <col min="5382" max="5384" width="24.42578125" style="267" customWidth="1"/>
    <col min="5385" max="5385" width="17.85546875" style="267" customWidth="1"/>
    <col min="5386" max="5632" width="8.85546875" style="267"/>
    <col min="5633" max="5633" width="7.28515625" style="267" customWidth="1"/>
    <col min="5634" max="5634" width="91.28515625" style="267" customWidth="1"/>
    <col min="5635" max="5637" width="26.28515625" style="267" customWidth="1"/>
    <col min="5638" max="5640" width="24.42578125" style="267" customWidth="1"/>
    <col min="5641" max="5641" width="17.85546875" style="267" customWidth="1"/>
    <col min="5642" max="5888" width="8.85546875" style="267"/>
    <col min="5889" max="5889" width="7.28515625" style="267" customWidth="1"/>
    <col min="5890" max="5890" width="91.28515625" style="267" customWidth="1"/>
    <col min="5891" max="5893" width="26.28515625" style="267" customWidth="1"/>
    <col min="5894" max="5896" width="24.42578125" style="267" customWidth="1"/>
    <col min="5897" max="5897" width="17.85546875" style="267" customWidth="1"/>
    <col min="5898" max="6144" width="8.85546875" style="267"/>
    <col min="6145" max="6145" width="7.28515625" style="267" customWidth="1"/>
    <col min="6146" max="6146" width="91.28515625" style="267" customWidth="1"/>
    <col min="6147" max="6149" width="26.28515625" style="267" customWidth="1"/>
    <col min="6150" max="6152" width="24.42578125" style="267" customWidth="1"/>
    <col min="6153" max="6153" width="17.85546875" style="267" customWidth="1"/>
    <col min="6154" max="6400" width="8.85546875" style="267"/>
    <col min="6401" max="6401" width="7.28515625" style="267" customWidth="1"/>
    <col min="6402" max="6402" width="91.28515625" style="267" customWidth="1"/>
    <col min="6403" max="6405" width="26.28515625" style="267" customWidth="1"/>
    <col min="6406" max="6408" width="24.42578125" style="267" customWidth="1"/>
    <col min="6409" max="6409" width="17.85546875" style="267" customWidth="1"/>
    <col min="6410" max="6656" width="8.85546875" style="267"/>
    <col min="6657" max="6657" width="7.28515625" style="267" customWidth="1"/>
    <col min="6658" max="6658" width="91.28515625" style="267" customWidth="1"/>
    <col min="6659" max="6661" width="26.28515625" style="267" customWidth="1"/>
    <col min="6662" max="6664" width="24.42578125" style="267" customWidth="1"/>
    <col min="6665" max="6665" width="17.85546875" style="267" customWidth="1"/>
    <col min="6666" max="6912" width="8.85546875" style="267"/>
    <col min="6913" max="6913" width="7.28515625" style="267" customWidth="1"/>
    <col min="6914" max="6914" width="91.28515625" style="267" customWidth="1"/>
    <col min="6915" max="6917" width="26.28515625" style="267" customWidth="1"/>
    <col min="6918" max="6920" width="24.42578125" style="267" customWidth="1"/>
    <col min="6921" max="6921" width="17.85546875" style="267" customWidth="1"/>
    <col min="6922" max="7168" width="8.85546875" style="267"/>
    <col min="7169" max="7169" width="7.28515625" style="267" customWidth="1"/>
    <col min="7170" max="7170" width="91.28515625" style="267" customWidth="1"/>
    <col min="7171" max="7173" width="26.28515625" style="267" customWidth="1"/>
    <col min="7174" max="7176" width="24.42578125" style="267" customWidth="1"/>
    <col min="7177" max="7177" width="17.85546875" style="267" customWidth="1"/>
    <col min="7178" max="7424" width="8.85546875" style="267"/>
    <col min="7425" max="7425" width="7.28515625" style="267" customWidth="1"/>
    <col min="7426" max="7426" width="91.28515625" style="267" customWidth="1"/>
    <col min="7427" max="7429" width="26.28515625" style="267" customWidth="1"/>
    <col min="7430" max="7432" width="24.42578125" style="267" customWidth="1"/>
    <col min="7433" max="7433" width="17.85546875" style="267" customWidth="1"/>
    <col min="7434" max="7680" width="8.85546875" style="267"/>
    <col min="7681" max="7681" width="7.28515625" style="267" customWidth="1"/>
    <col min="7682" max="7682" width="91.28515625" style="267" customWidth="1"/>
    <col min="7683" max="7685" width="26.28515625" style="267" customWidth="1"/>
    <col min="7686" max="7688" width="24.42578125" style="267" customWidth="1"/>
    <col min="7689" max="7689" width="17.85546875" style="267" customWidth="1"/>
    <col min="7690" max="7936" width="8.85546875" style="267"/>
    <col min="7937" max="7937" width="7.28515625" style="267" customWidth="1"/>
    <col min="7938" max="7938" width="91.28515625" style="267" customWidth="1"/>
    <col min="7939" max="7941" width="26.28515625" style="267" customWidth="1"/>
    <col min="7942" max="7944" width="24.42578125" style="267" customWidth="1"/>
    <col min="7945" max="7945" width="17.85546875" style="267" customWidth="1"/>
    <col min="7946" max="8192" width="8.85546875" style="267"/>
    <col min="8193" max="8193" width="7.28515625" style="267" customWidth="1"/>
    <col min="8194" max="8194" width="91.28515625" style="267" customWidth="1"/>
    <col min="8195" max="8197" width="26.28515625" style="267" customWidth="1"/>
    <col min="8198" max="8200" width="24.42578125" style="267" customWidth="1"/>
    <col min="8201" max="8201" width="17.85546875" style="267" customWidth="1"/>
    <col min="8202" max="8448" width="8.85546875" style="267"/>
    <col min="8449" max="8449" width="7.28515625" style="267" customWidth="1"/>
    <col min="8450" max="8450" width="91.28515625" style="267" customWidth="1"/>
    <col min="8451" max="8453" width="26.28515625" style="267" customWidth="1"/>
    <col min="8454" max="8456" width="24.42578125" style="267" customWidth="1"/>
    <col min="8457" max="8457" width="17.85546875" style="267" customWidth="1"/>
    <col min="8458" max="8704" width="8.85546875" style="267"/>
    <col min="8705" max="8705" width="7.28515625" style="267" customWidth="1"/>
    <col min="8706" max="8706" width="91.28515625" style="267" customWidth="1"/>
    <col min="8707" max="8709" width="26.28515625" style="267" customWidth="1"/>
    <col min="8710" max="8712" width="24.42578125" style="267" customWidth="1"/>
    <col min="8713" max="8713" width="17.85546875" style="267" customWidth="1"/>
    <col min="8714" max="8960" width="8.85546875" style="267"/>
    <col min="8961" max="8961" width="7.28515625" style="267" customWidth="1"/>
    <col min="8962" max="8962" width="91.28515625" style="267" customWidth="1"/>
    <col min="8963" max="8965" width="26.28515625" style="267" customWidth="1"/>
    <col min="8966" max="8968" width="24.42578125" style="267" customWidth="1"/>
    <col min="8969" max="8969" width="17.85546875" style="267" customWidth="1"/>
    <col min="8970" max="9216" width="8.85546875" style="267"/>
    <col min="9217" max="9217" width="7.28515625" style="267" customWidth="1"/>
    <col min="9218" max="9218" width="91.28515625" style="267" customWidth="1"/>
    <col min="9219" max="9221" width="26.28515625" style="267" customWidth="1"/>
    <col min="9222" max="9224" width="24.42578125" style="267" customWidth="1"/>
    <col min="9225" max="9225" width="17.85546875" style="267" customWidth="1"/>
    <col min="9226" max="9472" width="8.85546875" style="267"/>
    <col min="9473" max="9473" width="7.28515625" style="267" customWidth="1"/>
    <col min="9474" max="9474" width="91.28515625" style="267" customWidth="1"/>
    <col min="9475" max="9477" width="26.28515625" style="267" customWidth="1"/>
    <col min="9478" max="9480" width="24.42578125" style="267" customWidth="1"/>
    <col min="9481" max="9481" width="17.85546875" style="267" customWidth="1"/>
    <col min="9482" max="9728" width="8.85546875" style="267"/>
    <col min="9729" max="9729" width="7.28515625" style="267" customWidth="1"/>
    <col min="9730" max="9730" width="91.28515625" style="267" customWidth="1"/>
    <col min="9731" max="9733" width="26.28515625" style="267" customWidth="1"/>
    <col min="9734" max="9736" width="24.42578125" style="267" customWidth="1"/>
    <col min="9737" max="9737" width="17.85546875" style="267" customWidth="1"/>
    <col min="9738" max="9984" width="8.85546875" style="267"/>
    <col min="9985" max="9985" width="7.28515625" style="267" customWidth="1"/>
    <col min="9986" max="9986" width="91.28515625" style="267" customWidth="1"/>
    <col min="9987" max="9989" width="26.28515625" style="267" customWidth="1"/>
    <col min="9990" max="9992" width="24.42578125" style="267" customWidth="1"/>
    <col min="9993" max="9993" width="17.85546875" style="267" customWidth="1"/>
    <col min="9994" max="10240" width="8.85546875" style="267"/>
    <col min="10241" max="10241" width="7.28515625" style="267" customWidth="1"/>
    <col min="10242" max="10242" width="91.28515625" style="267" customWidth="1"/>
    <col min="10243" max="10245" width="26.28515625" style="267" customWidth="1"/>
    <col min="10246" max="10248" width="24.42578125" style="267" customWidth="1"/>
    <col min="10249" max="10249" width="17.85546875" style="267" customWidth="1"/>
    <col min="10250" max="10496" width="8.85546875" style="267"/>
    <col min="10497" max="10497" width="7.28515625" style="267" customWidth="1"/>
    <col min="10498" max="10498" width="91.28515625" style="267" customWidth="1"/>
    <col min="10499" max="10501" width="26.28515625" style="267" customWidth="1"/>
    <col min="10502" max="10504" width="24.42578125" style="267" customWidth="1"/>
    <col min="10505" max="10505" width="17.85546875" style="267" customWidth="1"/>
    <col min="10506" max="10752" width="8.85546875" style="267"/>
    <col min="10753" max="10753" width="7.28515625" style="267" customWidth="1"/>
    <col min="10754" max="10754" width="91.28515625" style="267" customWidth="1"/>
    <col min="10755" max="10757" width="26.28515625" style="267" customWidth="1"/>
    <col min="10758" max="10760" width="24.42578125" style="267" customWidth="1"/>
    <col min="10761" max="10761" width="17.85546875" style="267" customWidth="1"/>
    <col min="10762" max="11008" width="8.85546875" style="267"/>
    <col min="11009" max="11009" width="7.28515625" style="267" customWidth="1"/>
    <col min="11010" max="11010" width="91.28515625" style="267" customWidth="1"/>
    <col min="11011" max="11013" width="26.28515625" style="267" customWidth="1"/>
    <col min="11014" max="11016" width="24.42578125" style="267" customWidth="1"/>
    <col min="11017" max="11017" width="17.85546875" style="267" customWidth="1"/>
    <col min="11018" max="11264" width="8.85546875" style="267"/>
    <col min="11265" max="11265" width="7.28515625" style="267" customWidth="1"/>
    <col min="11266" max="11266" width="91.28515625" style="267" customWidth="1"/>
    <col min="11267" max="11269" width="26.28515625" style="267" customWidth="1"/>
    <col min="11270" max="11272" width="24.42578125" style="267" customWidth="1"/>
    <col min="11273" max="11273" width="17.85546875" style="267" customWidth="1"/>
    <col min="11274" max="11520" width="8.85546875" style="267"/>
    <col min="11521" max="11521" width="7.28515625" style="267" customWidth="1"/>
    <col min="11522" max="11522" width="91.28515625" style="267" customWidth="1"/>
    <col min="11523" max="11525" width="26.28515625" style="267" customWidth="1"/>
    <col min="11526" max="11528" width="24.42578125" style="267" customWidth="1"/>
    <col min="11529" max="11529" width="17.85546875" style="267" customWidth="1"/>
    <col min="11530" max="11776" width="8.85546875" style="267"/>
    <col min="11777" max="11777" width="7.28515625" style="267" customWidth="1"/>
    <col min="11778" max="11778" width="91.28515625" style="267" customWidth="1"/>
    <col min="11779" max="11781" width="26.28515625" style="267" customWidth="1"/>
    <col min="11782" max="11784" width="24.42578125" style="267" customWidth="1"/>
    <col min="11785" max="11785" width="17.85546875" style="267" customWidth="1"/>
    <col min="11786" max="12032" width="8.85546875" style="267"/>
    <col min="12033" max="12033" width="7.28515625" style="267" customWidth="1"/>
    <col min="12034" max="12034" width="91.28515625" style="267" customWidth="1"/>
    <col min="12035" max="12037" width="26.28515625" style="267" customWidth="1"/>
    <col min="12038" max="12040" width="24.42578125" style="267" customWidth="1"/>
    <col min="12041" max="12041" width="17.85546875" style="267" customWidth="1"/>
    <col min="12042" max="12288" width="8.85546875" style="267"/>
    <col min="12289" max="12289" width="7.28515625" style="267" customWidth="1"/>
    <col min="12290" max="12290" width="91.28515625" style="267" customWidth="1"/>
    <col min="12291" max="12293" width="26.28515625" style="267" customWidth="1"/>
    <col min="12294" max="12296" width="24.42578125" style="267" customWidth="1"/>
    <col min="12297" max="12297" width="17.85546875" style="267" customWidth="1"/>
    <col min="12298" max="12544" width="8.85546875" style="267"/>
    <col min="12545" max="12545" width="7.28515625" style="267" customWidth="1"/>
    <col min="12546" max="12546" width="91.28515625" style="267" customWidth="1"/>
    <col min="12547" max="12549" width="26.28515625" style="267" customWidth="1"/>
    <col min="12550" max="12552" width="24.42578125" style="267" customWidth="1"/>
    <col min="12553" max="12553" width="17.85546875" style="267" customWidth="1"/>
    <col min="12554" max="12800" width="8.85546875" style="267"/>
    <col min="12801" max="12801" width="7.28515625" style="267" customWidth="1"/>
    <col min="12802" max="12802" width="91.28515625" style="267" customWidth="1"/>
    <col min="12803" max="12805" width="26.28515625" style="267" customWidth="1"/>
    <col min="12806" max="12808" width="24.42578125" style="267" customWidth="1"/>
    <col min="12809" max="12809" width="17.85546875" style="267" customWidth="1"/>
    <col min="12810" max="13056" width="8.85546875" style="267"/>
    <col min="13057" max="13057" width="7.28515625" style="267" customWidth="1"/>
    <col min="13058" max="13058" width="91.28515625" style="267" customWidth="1"/>
    <col min="13059" max="13061" width="26.28515625" style="267" customWidth="1"/>
    <col min="13062" max="13064" width="24.42578125" style="267" customWidth="1"/>
    <col min="13065" max="13065" width="17.85546875" style="267" customWidth="1"/>
    <col min="13066" max="13312" width="8.85546875" style="267"/>
    <col min="13313" max="13313" width="7.28515625" style="267" customWidth="1"/>
    <col min="13314" max="13314" width="91.28515625" style="267" customWidth="1"/>
    <col min="13315" max="13317" width="26.28515625" style="267" customWidth="1"/>
    <col min="13318" max="13320" width="24.42578125" style="267" customWidth="1"/>
    <col min="13321" max="13321" width="17.85546875" style="267" customWidth="1"/>
    <col min="13322" max="13568" width="8.85546875" style="267"/>
    <col min="13569" max="13569" width="7.28515625" style="267" customWidth="1"/>
    <col min="13570" max="13570" width="91.28515625" style="267" customWidth="1"/>
    <col min="13571" max="13573" width="26.28515625" style="267" customWidth="1"/>
    <col min="13574" max="13576" width="24.42578125" style="267" customWidth="1"/>
    <col min="13577" max="13577" width="17.85546875" style="267" customWidth="1"/>
    <col min="13578" max="13824" width="8.85546875" style="267"/>
    <col min="13825" max="13825" width="7.28515625" style="267" customWidth="1"/>
    <col min="13826" max="13826" width="91.28515625" style="267" customWidth="1"/>
    <col min="13827" max="13829" width="26.28515625" style="267" customWidth="1"/>
    <col min="13830" max="13832" width="24.42578125" style="267" customWidth="1"/>
    <col min="13833" max="13833" width="17.85546875" style="267" customWidth="1"/>
    <col min="13834" max="14080" width="8.85546875" style="267"/>
    <col min="14081" max="14081" width="7.28515625" style="267" customWidth="1"/>
    <col min="14082" max="14082" width="91.28515625" style="267" customWidth="1"/>
    <col min="14083" max="14085" width="26.28515625" style="267" customWidth="1"/>
    <col min="14086" max="14088" width="24.42578125" style="267" customWidth="1"/>
    <col min="14089" max="14089" width="17.85546875" style="267" customWidth="1"/>
    <col min="14090" max="14336" width="8.85546875" style="267"/>
    <col min="14337" max="14337" width="7.28515625" style="267" customWidth="1"/>
    <col min="14338" max="14338" width="91.28515625" style="267" customWidth="1"/>
    <col min="14339" max="14341" width="26.28515625" style="267" customWidth="1"/>
    <col min="14342" max="14344" width="24.42578125" style="267" customWidth="1"/>
    <col min="14345" max="14345" width="17.85546875" style="267" customWidth="1"/>
    <col min="14346" max="14592" width="8.85546875" style="267"/>
    <col min="14593" max="14593" width="7.28515625" style="267" customWidth="1"/>
    <col min="14594" max="14594" width="91.28515625" style="267" customWidth="1"/>
    <col min="14595" max="14597" width="26.28515625" style="267" customWidth="1"/>
    <col min="14598" max="14600" width="24.42578125" style="267" customWidth="1"/>
    <col min="14601" max="14601" width="17.85546875" style="267" customWidth="1"/>
    <col min="14602" max="14848" width="8.85546875" style="267"/>
    <col min="14849" max="14849" width="7.28515625" style="267" customWidth="1"/>
    <col min="14850" max="14850" width="91.28515625" style="267" customWidth="1"/>
    <col min="14851" max="14853" width="26.28515625" style="267" customWidth="1"/>
    <col min="14854" max="14856" width="24.42578125" style="267" customWidth="1"/>
    <col min="14857" max="14857" width="17.85546875" style="267" customWidth="1"/>
    <col min="14858" max="15104" width="8.85546875" style="267"/>
    <col min="15105" max="15105" width="7.28515625" style="267" customWidth="1"/>
    <col min="15106" max="15106" width="91.28515625" style="267" customWidth="1"/>
    <col min="15107" max="15109" width="26.28515625" style="267" customWidth="1"/>
    <col min="15110" max="15112" width="24.42578125" style="267" customWidth="1"/>
    <col min="15113" max="15113" width="17.85546875" style="267" customWidth="1"/>
    <col min="15114" max="15360" width="8.85546875" style="267"/>
    <col min="15361" max="15361" width="7.28515625" style="267" customWidth="1"/>
    <col min="15362" max="15362" width="91.28515625" style="267" customWidth="1"/>
    <col min="15363" max="15365" width="26.28515625" style="267" customWidth="1"/>
    <col min="15366" max="15368" width="24.42578125" style="267" customWidth="1"/>
    <col min="15369" max="15369" width="17.85546875" style="267" customWidth="1"/>
    <col min="15370" max="15616" width="8.85546875" style="267"/>
    <col min="15617" max="15617" width="7.28515625" style="267" customWidth="1"/>
    <col min="15618" max="15618" width="91.28515625" style="267" customWidth="1"/>
    <col min="15619" max="15621" width="26.28515625" style="267" customWidth="1"/>
    <col min="15622" max="15624" width="24.42578125" style="267" customWidth="1"/>
    <col min="15625" max="15625" width="17.85546875" style="267" customWidth="1"/>
    <col min="15626" max="15872" width="8.85546875" style="267"/>
    <col min="15873" max="15873" width="7.28515625" style="267" customWidth="1"/>
    <col min="15874" max="15874" width="91.28515625" style="267" customWidth="1"/>
    <col min="15875" max="15877" width="26.28515625" style="267" customWidth="1"/>
    <col min="15878" max="15880" width="24.42578125" style="267" customWidth="1"/>
    <col min="15881" max="15881" width="17.85546875" style="267" customWidth="1"/>
    <col min="15882" max="16128" width="8.85546875" style="267"/>
    <col min="16129" max="16129" width="7.28515625" style="267" customWidth="1"/>
    <col min="16130" max="16130" width="91.28515625" style="267" customWidth="1"/>
    <col min="16131" max="16133" width="26.28515625" style="267" customWidth="1"/>
    <col min="16134" max="16136" width="24.42578125" style="267" customWidth="1"/>
    <col min="16137" max="16137" width="17.85546875" style="267" customWidth="1"/>
    <col min="16138" max="16384" width="8.85546875" style="267"/>
  </cols>
  <sheetData>
    <row r="1" spans="1:11" ht="18.75" x14ac:dyDescent="0.3">
      <c r="A1" s="266"/>
      <c r="B1" s="266"/>
      <c r="C1" s="266"/>
      <c r="D1" s="266"/>
      <c r="E1" s="372" t="s">
        <v>530</v>
      </c>
    </row>
    <row r="2" spans="1:11" ht="12.75" customHeight="1" x14ac:dyDescent="0.3">
      <c r="A2" s="266"/>
      <c r="B2" s="266"/>
      <c r="C2" s="266"/>
      <c r="D2" s="266"/>
      <c r="E2" s="266"/>
    </row>
    <row r="3" spans="1:11" ht="29.25" customHeight="1" x14ac:dyDescent="0.25">
      <c r="A3" s="1226" t="s">
        <v>659</v>
      </c>
      <c r="B3" s="1226"/>
      <c r="C3" s="1226"/>
      <c r="D3" s="1226"/>
      <c r="E3" s="1226"/>
    </row>
    <row r="4" spans="1:11" s="402" customFormat="1" ht="27" customHeight="1" x14ac:dyDescent="0.3">
      <c r="A4" s="410" t="s">
        <v>693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</row>
    <row r="5" spans="1:11" s="401" customFormat="1" ht="19.5" customHeight="1" x14ac:dyDescent="0.3">
      <c r="A5" s="411" t="s">
        <v>413</v>
      </c>
      <c r="B5" s="210"/>
      <c r="C5" s="210"/>
      <c r="D5" s="210"/>
      <c r="E5" s="210"/>
      <c r="F5" s="210"/>
      <c r="G5" s="210"/>
      <c r="H5" s="210"/>
      <c r="I5" s="210"/>
      <c r="J5" s="101"/>
      <c r="K5" s="101"/>
    </row>
    <row r="6" spans="1:11" s="102" customFormat="1" ht="37.5" customHeight="1" x14ac:dyDescent="0.3">
      <c r="A6" s="1190" t="s">
        <v>683</v>
      </c>
      <c r="B6" s="1190"/>
      <c r="C6" s="1190"/>
      <c r="D6" s="1190"/>
      <c r="E6" s="412"/>
      <c r="F6" s="412"/>
      <c r="G6" s="412"/>
      <c r="H6" s="412"/>
      <c r="I6" s="412"/>
      <c r="J6" s="138"/>
      <c r="K6" s="138"/>
    </row>
    <row r="7" spans="1:11" s="102" customFormat="1" ht="17.25" customHeight="1" x14ac:dyDescent="0.3">
      <c r="A7" s="412" t="s">
        <v>350</v>
      </c>
      <c r="B7" s="412"/>
      <c r="C7" s="412"/>
      <c r="D7" s="412"/>
      <c r="E7" s="412"/>
      <c r="F7" s="412"/>
      <c r="G7" s="412"/>
      <c r="H7" s="412"/>
      <c r="I7" s="412"/>
      <c r="J7" s="138"/>
      <c r="K7" s="138"/>
    </row>
    <row r="8" spans="1:11" ht="18.75" x14ac:dyDescent="0.3">
      <c r="A8" s="268"/>
      <c r="B8" s="266"/>
      <c r="C8" s="266"/>
      <c r="D8" s="266"/>
      <c r="E8" s="266"/>
    </row>
    <row r="9" spans="1:11" s="269" customFormat="1" ht="15.75" customHeight="1" x14ac:dyDescent="0.25">
      <c r="A9" s="1228" t="s">
        <v>351</v>
      </c>
      <c r="B9" s="1228" t="s">
        <v>461</v>
      </c>
      <c r="C9" s="1228" t="s">
        <v>458</v>
      </c>
      <c r="D9" s="1228" t="s">
        <v>463</v>
      </c>
      <c r="E9" s="1228" t="s">
        <v>417</v>
      </c>
      <c r="I9" s="291"/>
    </row>
    <row r="10" spans="1:11" s="269" customFormat="1" ht="15.75" customHeight="1" x14ac:dyDescent="0.25">
      <c r="A10" s="1229"/>
      <c r="B10" s="1229"/>
      <c r="C10" s="1229"/>
      <c r="D10" s="1229"/>
      <c r="E10" s="1229"/>
      <c r="I10" s="291"/>
    </row>
    <row r="11" spans="1:11" s="269" customFormat="1" ht="15.75" customHeight="1" x14ac:dyDescent="0.25">
      <c r="A11" s="1230"/>
      <c r="B11" s="1261"/>
      <c r="C11" s="1262"/>
      <c r="D11" s="1262"/>
      <c r="E11" s="1263"/>
      <c r="I11" s="291"/>
    </row>
    <row r="12" spans="1:11" s="269" customFormat="1" ht="18.75" x14ac:dyDescent="0.3">
      <c r="A12" s="289">
        <v>1</v>
      </c>
      <c r="B12" s="289">
        <v>2</v>
      </c>
      <c r="C12" s="665">
        <v>3</v>
      </c>
      <c r="D12" s="665">
        <v>4</v>
      </c>
      <c r="E12" s="289">
        <v>5</v>
      </c>
      <c r="F12" s="223" t="s">
        <v>429</v>
      </c>
      <c r="G12" s="223" t="s">
        <v>371</v>
      </c>
      <c r="H12" s="223" t="s">
        <v>372</v>
      </c>
      <c r="I12" s="291"/>
    </row>
    <row r="13" spans="1:11" ht="18.75" x14ac:dyDescent="0.3">
      <c r="A13" s="271">
        <v>1</v>
      </c>
      <c r="B13" s="119"/>
      <c r="C13" s="228"/>
      <c r="D13" s="271"/>
      <c r="E13" s="230"/>
      <c r="F13" s="246"/>
      <c r="G13" s="246"/>
      <c r="H13" s="246">
        <f>E13-G13</f>
        <v>0</v>
      </c>
    </row>
    <row r="14" spans="1:11" s="274" customFormat="1" ht="18.75" x14ac:dyDescent="0.3">
      <c r="A14" s="275"/>
      <c r="B14" s="276"/>
      <c r="C14" s="276"/>
      <c r="D14" s="271"/>
      <c r="E14" s="277"/>
      <c r="F14" s="246"/>
      <c r="G14" s="246"/>
      <c r="H14" s="246"/>
      <c r="I14" s="273"/>
    </row>
    <row r="15" spans="1:11" ht="18.75" customHeight="1" x14ac:dyDescent="0.3">
      <c r="A15" s="287"/>
      <c r="B15" s="292" t="s">
        <v>364</v>
      </c>
      <c r="C15" s="292"/>
      <c r="D15" s="293" t="s">
        <v>374</v>
      </c>
      <c r="E15" s="288">
        <f>SUM(E13:E14)</f>
        <v>0</v>
      </c>
      <c r="F15" s="223" t="s">
        <v>438</v>
      </c>
      <c r="G15" s="223">
        <f>SUM(G13:G14)</f>
        <v>0</v>
      </c>
      <c r="H15" s="223">
        <f>SUM(H13:H14)</f>
        <v>0</v>
      </c>
    </row>
    <row r="16" spans="1:11" x14ac:dyDescent="0.25">
      <c r="A16" s="389"/>
      <c r="B16" s="82"/>
      <c r="C16" s="82"/>
      <c r="E16" s="82"/>
      <c r="F16" s="181"/>
      <c r="G16" s="82"/>
      <c r="I16" s="267"/>
    </row>
    <row r="17" spans="1:9" ht="18.75" x14ac:dyDescent="0.25">
      <c r="A17" s="97" t="s">
        <v>541</v>
      </c>
      <c r="B17" s="84"/>
      <c r="C17" s="378"/>
      <c r="E17" s="604" t="s">
        <v>694</v>
      </c>
      <c r="F17" s="181"/>
      <c r="G17" s="84"/>
      <c r="I17" s="267"/>
    </row>
    <row r="18" spans="1:9" x14ac:dyDescent="0.25">
      <c r="A18" s="181"/>
      <c r="B18" s="389"/>
      <c r="C18" s="82"/>
      <c r="E18" s="82"/>
      <c r="F18" s="181"/>
      <c r="G18" s="82"/>
      <c r="I18" s="267"/>
    </row>
    <row r="19" spans="1:9" x14ac:dyDescent="0.25">
      <c r="A19" s="389"/>
      <c r="B19" s="82"/>
      <c r="C19" s="82"/>
      <c r="E19" s="82"/>
      <c r="F19" s="181"/>
      <c r="G19" s="82"/>
      <c r="I19" s="267"/>
    </row>
    <row r="20" spans="1:9" ht="18.75" x14ac:dyDescent="0.25">
      <c r="A20" s="97" t="s">
        <v>173</v>
      </c>
      <c r="B20" s="84"/>
      <c r="C20" s="378"/>
      <c r="E20" s="714" t="s">
        <v>742</v>
      </c>
      <c r="F20" s="181"/>
      <c r="G20" s="84"/>
    </row>
    <row r="21" spans="1:9" x14ac:dyDescent="0.25">
      <c r="A21" s="181"/>
      <c r="B21" s="389"/>
      <c r="C21" s="391" t="s">
        <v>171</v>
      </c>
      <c r="E21" s="391" t="s">
        <v>172</v>
      </c>
      <c r="F21" s="181"/>
      <c r="G21" s="389"/>
    </row>
    <row r="23" spans="1:9" ht="18.75" x14ac:dyDescent="0.3">
      <c r="B23" s="266"/>
      <c r="C23" s="266"/>
      <c r="D23" s="266"/>
      <c r="E23" s="266"/>
    </row>
    <row r="50" spans="17:17" x14ac:dyDescent="0.25">
      <c r="Q50" s="294"/>
    </row>
  </sheetData>
  <mergeCells count="7">
    <mergeCell ref="A3:E3"/>
    <mergeCell ref="A9:A11"/>
    <mergeCell ref="B9:B11"/>
    <mergeCell ref="C9:C11"/>
    <mergeCell ref="D9:D11"/>
    <mergeCell ref="E9:E11"/>
    <mergeCell ref="A6:D6"/>
  </mergeCells>
  <pageMargins left="0.19685039370078741" right="0.19685039370078741" top="0.78740157480314965" bottom="0.23622047244094491" header="0.31496062992125984" footer="0.19685039370078741"/>
  <pageSetup paperSize="9" scale="5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267</vt:i4>
      </vt:variant>
      <vt:variant>
        <vt:lpstr>Именованные диапазоны</vt:lpstr>
      </vt:variant>
      <vt:variant>
        <vt:i4>273</vt:i4>
      </vt:variant>
    </vt:vector>
  </HeadingPairs>
  <TitlesOfParts>
    <vt:vector size="540" baseType="lpstr">
      <vt:lpstr>Раздел 1</vt:lpstr>
      <vt:lpstr>Раздел 2 новое</vt:lpstr>
      <vt:lpstr>Раздел 2</vt:lpstr>
      <vt:lpstr>ДК доходы</vt:lpstr>
      <vt:lpstr>Собственность (120)</vt:lpstr>
      <vt:lpstr>Оказание услуг (130)</vt:lpstr>
      <vt:lpstr>Штрафы (140)</vt:lpstr>
      <vt:lpstr>Безвозмездные (150)</vt:lpstr>
      <vt:lpstr>Активы (400)</vt:lpstr>
      <vt:lpstr>Прочие поступления (510)</vt:lpstr>
      <vt:lpstr>Налоги из дохода 180</vt:lpstr>
      <vt:lpstr>ДК по выплатам</vt:lpstr>
      <vt:lpstr>211квр 111 (2020)РАЙОН</vt:lpstr>
      <vt:lpstr>211квр 111 (2021)РАЙОН</vt:lpstr>
      <vt:lpstr>211квр 111 (2022)РАЙОН</vt:lpstr>
      <vt:lpstr>264 КВР 111 (2020)Р-Н</vt:lpstr>
      <vt:lpstr>264 КВР 111 (2021)Р-Н</vt:lpstr>
      <vt:lpstr>264 КВР 111 (2022)Р-Н</vt:lpstr>
      <vt:lpstr>266 КВР 111 (2020)Р-Н</vt:lpstr>
      <vt:lpstr>266 КВР 111 (2021)Р-Н</vt:lpstr>
      <vt:lpstr>266 КВР 111 (2022)Р-Н</vt:lpstr>
      <vt:lpstr>213 КВР 113 (2020-2022)Р-Н</vt:lpstr>
      <vt:lpstr>266 КВР 112 (2020)Р-Н</vt:lpstr>
      <vt:lpstr>266 КВР 112 (2021)Р-Н</vt:lpstr>
      <vt:lpstr>266 КВР 112 (2022)Р-Н</vt:lpstr>
      <vt:lpstr>222 (2020)Р-Н,ПОДВОЗ</vt:lpstr>
      <vt:lpstr>222 (2021)Р-Н,ПОДВОЗ</vt:lpstr>
      <vt:lpstr>222 (2022)Р-Н,ПОДВОЗ</vt:lpstr>
      <vt:lpstr>223 (2020)Р-Н</vt:lpstr>
      <vt:lpstr>223 (2021)Р-Н</vt:lpstr>
      <vt:lpstr>223 (2022)Р-Н</vt:lpstr>
      <vt:lpstr>225  (2020)Р-Н</vt:lpstr>
      <vt:lpstr>225  (2021)Р-Н</vt:lpstr>
      <vt:lpstr>225  (2022)Р-Н</vt:lpstr>
      <vt:lpstr>226 (2020)Р-Н</vt:lpstr>
      <vt:lpstr>226 (2021)Р-Н</vt:lpstr>
      <vt:lpstr>226 (2022)Р-Н</vt:lpstr>
      <vt:lpstr>227 (2020)Р-Н</vt:lpstr>
      <vt:lpstr>227 (2021)Р-Н</vt:lpstr>
      <vt:lpstr>227 (2022)Р-Н</vt:lpstr>
      <vt:lpstr>228 (2020)Р-Н</vt:lpstr>
      <vt:lpstr>310 (2020)Р-Н</vt:lpstr>
      <vt:lpstr>341 (2020)Р-Н</vt:lpstr>
      <vt:lpstr>343 (2020)Р-Н</vt:lpstr>
      <vt:lpstr>344 (2020)Р-Н</vt:lpstr>
      <vt:lpstr>345 (2020)Р-Н</vt:lpstr>
      <vt:lpstr>346 (2020)Р-Н</vt:lpstr>
      <vt:lpstr>291 зем  (2020)</vt:lpstr>
      <vt:lpstr>291 зем  (2021)</vt:lpstr>
      <vt:lpstr>291 зем  (2022)</vt:lpstr>
      <vt:lpstr>291 им  (2020)</vt:lpstr>
      <vt:lpstr>291 им  (2021)</vt:lpstr>
      <vt:lpstr>291 им  (2022)</vt:lpstr>
      <vt:lpstr>291(852) (2020)</vt:lpstr>
      <vt:lpstr>291 (853) (2020)</vt:lpstr>
      <vt:lpstr>295 (853) (2020)</vt:lpstr>
      <vt:lpstr>211квр 111 (2020)КРАЙ</vt:lpstr>
      <vt:lpstr>211квр 111 (2021)КРАЙ</vt:lpstr>
      <vt:lpstr>211квр 111 (2022)КРАЙ</vt:lpstr>
      <vt:lpstr>264 КВР 111 (2020)КРАЙ</vt:lpstr>
      <vt:lpstr>264 КВР 111 (2021)КРАЙ</vt:lpstr>
      <vt:lpstr>264 КВР 111 (2022)КРАЙ</vt:lpstr>
      <vt:lpstr>266 КВР 111 (2020)КРАЙ</vt:lpstr>
      <vt:lpstr>266 КВР 111 (2021)КРАЙ</vt:lpstr>
      <vt:lpstr>266 КВР 111 (2022)КРАЙ</vt:lpstr>
      <vt:lpstr>212, 226 КВР 112 (2020)КРАЙ</vt:lpstr>
      <vt:lpstr>213 КВР 113(2020-2022)КРАЙ</vt:lpstr>
      <vt:lpstr>211квр 111 (2020)КРАЙ (0703)</vt:lpstr>
      <vt:lpstr>211квр 111 (2021)КРАЙ (0703)</vt:lpstr>
      <vt:lpstr>211квр 111 (2022)КРАЙ (0703)</vt:lpstr>
      <vt:lpstr>264 КВР 111 (2020)КРАЙ (0703)</vt:lpstr>
      <vt:lpstr>264 КВР 111 (2021)КРАЙ (0703)</vt:lpstr>
      <vt:lpstr>264 КВР 111 (2022)КРАЙ (0703)</vt:lpstr>
      <vt:lpstr>266 КВР 111 (2020)КРАЙ (0703)</vt:lpstr>
      <vt:lpstr>266 КВР 111 (2021)КРАЙ (0703)</vt:lpstr>
      <vt:lpstr>266 КВР 111 (2022)КРАЙ (0703)</vt:lpstr>
      <vt:lpstr>213КВР113(2020-2022)КРАЙ (0703)</vt:lpstr>
      <vt:lpstr>212, 226 КВР 112 (2021)КРАЙ</vt:lpstr>
      <vt:lpstr>212, 226 КВР 112 (2022)КРАЙ</vt:lpstr>
      <vt:lpstr>266 КВР 112 (2020)КРАЙ</vt:lpstr>
      <vt:lpstr>266 КВР 112 (2021)КРАЙ</vt:lpstr>
      <vt:lpstr>266 КВР 112 (2022)КРАЙ</vt:lpstr>
      <vt:lpstr>221 (2020)КРАЙ</vt:lpstr>
      <vt:lpstr>221 (2021)КРАЙ</vt:lpstr>
      <vt:lpstr>221 (2022)КРАЙ</vt:lpstr>
      <vt:lpstr>222 (2020)КРАЙ</vt:lpstr>
      <vt:lpstr>222 (2021)КРАЙ</vt:lpstr>
      <vt:lpstr>222 (2022)КРАЙ</vt:lpstr>
      <vt:lpstr>225  (2020)КРАЙ</vt:lpstr>
      <vt:lpstr>225  (2021)КРАЙ</vt:lpstr>
      <vt:lpstr>225  (2022)КРАЙ</vt:lpstr>
      <vt:lpstr>226 (2020)КРАЙ</vt:lpstr>
      <vt:lpstr>226 (2021)КРАЙ</vt:lpstr>
      <vt:lpstr>226 (2022)КРАЙ</vt:lpstr>
      <vt:lpstr>310 (2020)КРАЙ</vt:lpstr>
      <vt:lpstr>310 (2021)КРАЙ</vt:lpstr>
      <vt:lpstr>310 (2022)КРАЙ</vt:lpstr>
      <vt:lpstr>341 (2020)КРАЙ</vt:lpstr>
      <vt:lpstr>345 (2020)КРАЙ</vt:lpstr>
      <vt:lpstr>346 (2020)КРАЙ</vt:lpstr>
      <vt:lpstr>346 (2021)КРАЙ</vt:lpstr>
      <vt:lpstr>346 (2022)КРАЙ</vt:lpstr>
      <vt:lpstr>349 (2020)КРАЙ</vt:lpstr>
      <vt:lpstr>349 (2021)КРАЙ</vt:lpstr>
      <vt:lpstr>349 (2022)КРАЙ</vt:lpstr>
      <vt:lpstr>223 (2020)ВНЕБ, 120Д</vt:lpstr>
      <vt:lpstr>225  (2020)ВНЕБ, 120Д</vt:lpstr>
      <vt:lpstr>225  (2021)ВНЕБ, 120Д</vt:lpstr>
      <vt:lpstr>225  (2022)ВНЕБ, 120Д</vt:lpstr>
      <vt:lpstr>226 (2020)ВНЕБ, 120Д</vt:lpstr>
      <vt:lpstr>228 (2020)ВНЕБ, 120Д</vt:lpstr>
      <vt:lpstr>228 (2021)ВНЕБ, 120Д</vt:lpstr>
      <vt:lpstr>228 (2022)ВНЕБ, 120Д</vt:lpstr>
      <vt:lpstr>310 (2020)ВНЕБ, 120Д</vt:lpstr>
      <vt:lpstr>346 (2020)ВНЕБ 120Д</vt:lpstr>
      <vt:lpstr>295 (853) (2020)внеб 120</vt:lpstr>
      <vt:lpstr>223 (2020)ВНЕБ, 130Д</vt:lpstr>
      <vt:lpstr>223 (2021)ВНЕБ, 130Д</vt:lpstr>
      <vt:lpstr>223 (2022)ВНЕБ, 130Д</vt:lpstr>
      <vt:lpstr>211квр 111 (2020)ВНЕБ, ПЛАТ.УСЛ</vt:lpstr>
      <vt:lpstr>211квр 111 (2021)ВНЕБ, ПЛАТ.УСЛ</vt:lpstr>
      <vt:lpstr>211квр 111 (2022)ВНЕБ, ПЛАТ.УСЛ</vt:lpstr>
      <vt:lpstr>213КВР113(2020-2022)ВНЕБ,ПЛАТ.У</vt:lpstr>
      <vt:lpstr>225  (2020)ВНЕБ, ПЛАТ.УСЛ</vt:lpstr>
      <vt:lpstr>226 (2020)ВНЕБ, ПЛАТ.УСЛ</vt:lpstr>
      <vt:lpstr>227 (2020)ВНЕБ, ПЛАТ.УСЛ</vt:lpstr>
      <vt:lpstr>228 (2020)ВНЕБ, ПЛАТ.УСЛ</vt:lpstr>
      <vt:lpstr>310 (2020)ВНЕБ, ПЛАТ.УСЛ</vt:lpstr>
      <vt:lpstr>344 (2020)ВНЕБ ПЛАТ.УСЛ</vt:lpstr>
      <vt:lpstr>345 (2020)ВНЕБ ПЛАТ.УСЛ</vt:lpstr>
      <vt:lpstr>346 (2020)ВНЕБ ПЛАТ.УСЛ</vt:lpstr>
      <vt:lpstr>349 (2020)ВНЕБ ПЛАТ.УСЛ</vt:lpstr>
      <vt:lpstr>291(852)(20)ВНЕБ ПЛАТ.УСЛ</vt:lpstr>
      <vt:lpstr>291(853)(20)ВНЕБ ПЛАТ.УСЛ</vt:lpstr>
      <vt:lpstr>295(853)(20)ВНЕБ ПЛАТ.УСЛ</vt:lpstr>
      <vt:lpstr>225  (2020)ВНЕБ, 140Д</vt:lpstr>
      <vt:lpstr>226 (2020)ВНЕБ, 140Д</vt:lpstr>
      <vt:lpstr>227 (2020)ВНЕБ, 140Д</vt:lpstr>
      <vt:lpstr>228 (2020)ВНЕБ, 140Д</vt:lpstr>
      <vt:lpstr>310 (2020)ВНЕБ, 140Д</vt:lpstr>
      <vt:lpstr>344 (2020)ВНЕБ 140Д</vt:lpstr>
      <vt:lpstr>345 (2020)ВНЕБ 140Д</vt:lpstr>
      <vt:lpstr>346 (2020)ВНЕБ 140Д</vt:lpstr>
      <vt:lpstr>349 (2020)ВНЕБ 140Д</vt:lpstr>
      <vt:lpstr>291(852)(20)ВНЕБ 140Д</vt:lpstr>
      <vt:lpstr>291(853)(20)ВНЕБ 140Д</vt:lpstr>
      <vt:lpstr>295(853)(20)ВНЕБ 140Д</vt:lpstr>
      <vt:lpstr>225  (2020)ВНЕБ, 150Д</vt:lpstr>
      <vt:lpstr>226 (2020)ВНЕБ, 150Д</vt:lpstr>
      <vt:lpstr>226 (2021)ВНЕБ, 150Д</vt:lpstr>
      <vt:lpstr>226 (2022)ВНЕБ, 150Д</vt:lpstr>
      <vt:lpstr>227 (2020)ВНЕБ, 150Д</vt:lpstr>
      <vt:lpstr>228 (2020)ВНЕБ, 150Д</vt:lpstr>
      <vt:lpstr>310 (2020)ВНЕБ, 150Д</vt:lpstr>
      <vt:lpstr>343 (2020)ВНЕБ 150Д</vt:lpstr>
      <vt:lpstr>344 (2020)ВНЕБ 150Д</vt:lpstr>
      <vt:lpstr>345 (2020)ВНЕБ 150Д</vt:lpstr>
      <vt:lpstr>346 (2020)ВНЕБ 150Д</vt:lpstr>
      <vt:lpstr>349 (2020)ВНЕБ 150Д</vt:lpstr>
      <vt:lpstr>291(852) (2020)ВНЕБ 150Д</vt:lpstr>
      <vt:lpstr>291(853) (2020)ВНЕБ 150Д</vt:lpstr>
      <vt:lpstr>295(853) (2020)ВНЕБ 150Д</vt:lpstr>
      <vt:lpstr>225  (2020)ВНЕБ, 400Д</vt:lpstr>
      <vt:lpstr>226 (2020)ВНЕБ, 400Д</vt:lpstr>
      <vt:lpstr>227 (2020)ВНЕБ, 400Д</vt:lpstr>
      <vt:lpstr>228 (2020)ВНЕБ, 400Д</vt:lpstr>
      <vt:lpstr>310 (2020)ВНЕБ, 400Д</vt:lpstr>
      <vt:lpstr>344 (2020)ВНЕБ 400Д</vt:lpstr>
      <vt:lpstr>345 (2020)ВНЕБ 400Д</vt:lpstr>
      <vt:lpstr>346 (2020)ВНЕБ 400Д</vt:lpstr>
      <vt:lpstr>349 (2020)ВНЕБ 400Д</vt:lpstr>
      <vt:lpstr>291(852)(20)ВНЕБ 400Д</vt:lpstr>
      <vt:lpstr>291(853)(20)ВНЕБ 400Д</vt:lpstr>
      <vt:lpstr>295(853)(20)ВНЕБ 400Д</vt:lpstr>
      <vt:lpstr>310 (2020)002.01.0001</vt:lpstr>
      <vt:lpstr>310 (2020)002.02.0001</vt:lpstr>
      <vt:lpstr>226 (2020)020.00.0001</vt:lpstr>
      <vt:lpstr>342 (2020)020.00.0001</vt:lpstr>
      <vt:lpstr>342 (2020)020.00.0002</vt:lpstr>
      <vt:lpstr>342 (2020)020.00.0003</vt:lpstr>
      <vt:lpstr>226 (2020)020.00.0005 КПР</vt:lpstr>
      <vt:lpstr>310 (2020)020.00.0006</vt:lpstr>
      <vt:lpstr>310 (2022)020.00.0006</vt:lpstr>
      <vt:lpstr>346 (2020)020.00.0006</vt:lpstr>
      <vt:lpstr>346 (2022)020.00.0006</vt:lpstr>
      <vt:lpstr>310 (2021)020.00.0013</vt:lpstr>
      <vt:lpstr>310 (2020)020.00.00018</vt:lpstr>
      <vt:lpstr>341 (2020)020.00.0018</vt:lpstr>
      <vt:lpstr>344 (2020)020.00.0018</vt:lpstr>
      <vt:lpstr>346 (2020)020.00.0018</vt:lpstr>
      <vt:lpstr>225  (2020)003.01.0029</vt:lpstr>
      <vt:lpstr>225  (2021)003.01.0026</vt:lpstr>
      <vt:lpstr>225  (2021)003.03.0002</vt:lpstr>
      <vt:lpstr>225  (2020)008.01.0001</vt:lpstr>
      <vt:lpstr>225  (2022)060.00.0004</vt:lpstr>
      <vt:lpstr>226 (2022)060.00.0005</vt:lpstr>
      <vt:lpstr>228 (2022)060.00.0006</vt:lpstr>
      <vt:lpstr>310 (2020)008.01.0001</vt:lpstr>
      <vt:lpstr>346 (2020)008.01.0001</vt:lpstr>
      <vt:lpstr>225  (2020)005.00.0000</vt:lpstr>
      <vt:lpstr>310 (2020)005.00.0000</vt:lpstr>
      <vt:lpstr>346 (2020)005.00.0000</vt:lpstr>
      <vt:lpstr>267 ЛЬГОТЫ (112) (2020)</vt:lpstr>
      <vt:lpstr>267 ЛЬГОТЫ (112) (2021)</vt:lpstr>
      <vt:lpstr>267 ЛЬГОТЫ (112) (2022)</vt:lpstr>
      <vt:lpstr>265 ЛЬГОТЫ (321) (2020)</vt:lpstr>
      <vt:lpstr>265 ЛЬГОТЫ (321) (2021)</vt:lpstr>
      <vt:lpstr>265 ЛЬГОТЫ (321) (2022)</vt:lpstr>
      <vt:lpstr>226 (2020)500.02.0001</vt:lpstr>
      <vt:lpstr>226 (2021)500.02.0001</vt:lpstr>
      <vt:lpstr>226 (2022)500.02.0001</vt:lpstr>
      <vt:lpstr>342 (2020)500.02.0001</vt:lpstr>
      <vt:lpstr>342 (2021)500.02.0001</vt:lpstr>
      <vt:lpstr>342 (2022)500.02.0001</vt:lpstr>
      <vt:lpstr>211квр 111 (2020)500.01.0003ЕГЭ</vt:lpstr>
      <vt:lpstr>211квр 111 (2021)500.01.0003ЕГЭ</vt:lpstr>
      <vt:lpstr>211квр 111 (2022)500.01.0003ЕГЭ</vt:lpstr>
      <vt:lpstr>213 КВР 113 (2020-2022)ЕГЭ</vt:lpstr>
      <vt:lpstr>226 (2020)500.05.0002 </vt:lpstr>
      <vt:lpstr>226 (2021)500.05.0002</vt:lpstr>
      <vt:lpstr>226 (2022)500.05.0002</vt:lpstr>
      <vt:lpstr>225(2020)003.01.0043 Кап.рем </vt:lpstr>
      <vt:lpstr>226(2020)020.00.0028Гор.пит(РБ)</vt:lpstr>
      <vt:lpstr>226(2020)500.02.0005Гор.пит(ФБ)</vt:lpstr>
      <vt:lpstr>226(2020)500.02.0005Гор.пит(КБ)</vt:lpstr>
      <vt:lpstr>342(2020)020.00.0028Гор.пит(РБ)</vt:lpstr>
      <vt:lpstr>342(2020)500.02.0005Гор.пит(ФБ)</vt:lpstr>
      <vt:lpstr>342(2020)500.02.0005Гор.пит(КБ)</vt:lpstr>
      <vt:lpstr>310 (2020)002.01.0002 район </vt:lpstr>
      <vt:lpstr>310 (2020)002.02.0002 край </vt:lpstr>
      <vt:lpstr>классное 211 (2020)</vt:lpstr>
      <vt:lpstr>классное 211 (2021)</vt:lpstr>
      <vt:lpstr>классное 211 (2022)</vt:lpstr>
      <vt:lpstr>классное 213 (2020)</vt:lpstr>
      <vt:lpstr>ДЛЯ ТАЛИСМАНА</vt:lpstr>
      <vt:lpstr>221 (2020)500.02.0003ЕГЭ</vt:lpstr>
      <vt:lpstr>221 (2021)500.02.0003ЕГЭ</vt:lpstr>
      <vt:lpstr>221 (2022)500.02.0003ЕГЭ</vt:lpstr>
      <vt:lpstr>225  (2020)500.02.0003ЕГЭ</vt:lpstr>
      <vt:lpstr>225  (2021)500.02.0003ЕГЭ</vt:lpstr>
      <vt:lpstr>225  (2022)500.02.0003ЕГЭ</vt:lpstr>
      <vt:lpstr>226 (2020)500.02.0003 ЕГЭ</vt:lpstr>
      <vt:lpstr>226 (2021)500.02.0003 ЕГЭ</vt:lpstr>
      <vt:lpstr>226 (2022)500.02.0003 ЕГЭ</vt:lpstr>
      <vt:lpstr>228 (2020)500.02.0003 ЕГЭ</vt:lpstr>
      <vt:lpstr>228 (2021)500.02.0003 ЕГЭ</vt:lpstr>
      <vt:lpstr>228 (2022)500.02.0003 ЕГЭ</vt:lpstr>
      <vt:lpstr>310 (2020)500.02.0003 ЕГЭ</vt:lpstr>
      <vt:lpstr>310 (2021)500.02.0003 ЕГЭ</vt:lpstr>
      <vt:lpstr>310 (2022)500.02.0003 ЕГЭ</vt:lpstr>
      <vt:lpstr>346 (2020)500.02.0003 ЕГЭ</vt:lpstr>
      <vt:lpstr>346 (2021)500.02.0003 ЕГЭ</vt:lpstr>
      <vt:lpstr>346 (2022)500.02.0003 ЕГЭ</vt:lpstr>
      <vt:lpstr>225  (2022)500.03.0002</vt:lpstr>
      <vt:lpstr>310 (2021)500.03.0001</vt:lpstr>
      <vt:lpstr>226 (2022)500.03.0002</vt:lpstr>
      <vt:lpstr>228 (2022)500.03.0002</vt:lpstr>
      <vt:lpstr>226 (2020)500.02.0002</vt:lpstr>
      <vt:lpstr>226 (2022)500.02.0002</vt:lpstr>
      <vt:lpstr>310 (2020)500.02.0002</vt:lpstr>
      <vt:lpstr>310 (2022)500.02.0002</vt:lpstr>
      <vt:lpstr>346 (2020)500.02.0002</vt:lpstr>
      <vt:lpstr>346 (2022)500.02.0002</vt:lpstr>
      <vt:lpstr>310 (2020)500.02.0004</vt:lpstr>
      <vt:lpstr>341 (2020)500.02.0004</vt:lpstr>
      <vt:lpstr>344 (2020)500.02.0004</vt:lpstr>
      <vt:lpstr>346 (2020)500.02.0004</vt:lpstr>
      <vt:lpstr>'211квр 111 (2020)ВНЕБ, ПЛАТ.УСЛ'!Заголовки_для_печати</vt:lpstr>
      <vt:lpstr>'211квр 111 (2021)ВНЕБ, ПЛАТ.УСЛ'!Заголовки_для_печати</vt:lpstr>
      <vt:lpstr>'211квр 111 (2021)РАЙОН'!Заголовки_для_печати</vt:lpstr>
      <vt:lpstr>'211квр 111 (2022)ВНЕБ, ПЛАТ.УСЛ'!Заголовки_для_печати</vt:lpstr>
      <vt:lpstr>'211квр 111 (2022)РАЙОН'!Заголовки_для_печати</vt:lpstr>
      <vt:lpstr>'Раздел 1'!Заголовки_для_печати</vt:lpstr>
      <vt:lpstr>'211квр 111 (2020)500.01.0003ЕГЭ'!Область_печати</vt:lpstr>
      <vt:lpstr>'211квр 111 (2020)ВНЕБ, ПЛАТ.УСЛ'!Область_печати</vt:lpstr>
      <vt:lpstr>'211квр 111 (2020)КРАЙ'!Область_печати</vt:lpstr>
      <vt:lpstr>'211квр 111 (2020)КРАЙ (0703)'!Область_печати</vt:lpstr>
      <vt:lpstr>'211квр 111 (2020)РАЙОН'!Область_печати</vt:lpstr>
      <vt:lpstr>'211квр 111 (2021)500.01.0003ЕГЭ'!Область_печати</vt:lpstr>
      <vt:lpstr>'211квр 111 (2021)ВНЕБ, ПЛАТ.УСЛ'!Область_печати</vt:lpstr>
      <vt:lpstr>'211квр 111 (2021)КРАЙ'!Область_печати</vt:lpstr>
      <vt:lpstr>'211квр 111 (2021)КРАЙ (0703)'!Область_печати</vt:lpstr>
      <vt:lpstr>'211квр 111 (2021)РАЙОН'!Область_печати</vt:lpstr>
      <vt:lpstr>'211квр 111 (2022)500.01.0003ЕГЭ'!Область_печати</vt:lpstr>
      <vt:lpstr>'211квр 111 (2022)ВНЕБ, ПЛАТ.УСЛ'!Область_печати</vt:lpstr>
      <vt:lpstr>'211квр 111 (2022)КРАЙ'!Область_печати</vt:lpstr>
      <vt:lpstr>'211квр 111 (2022)КРАЙ (0703)'!Область_печати</vt:lpstr>
      <vt:lpstr>'211квр 111 (2022)РАЙОН'!Область_печати</vt:lpstr>
      <vt:lpstr>'212, 226 КВР 112 (2020)КРАЙ'!Область_печати</vt:lpstr>
      <vt:lpstr>'212, 226 КВР 112 (2021)КРАЙ'!Область_печати</vt:lpstr>
      <vt:lpstr>'212, 226 КВР 112 (2022)КРАЙ'!Область_печати</vt:lpstr>
      <vt:lpstr>'213 КВР 113 (2020-2022)ЕГЭ'!Область_печати</vt:lpstr>
      <vt:lpstr>'213 КВР 113 (2020-2022)Р-Н'!Область_печати</vt:lpstr>
      <vt:lpstr>'213 КВР 113(2020-2022)КРАЙ'!Область_печати</vt:lpstr>
      <vt:lpstr>'213КВР113(2020-2022)ВНЕБ,ПЛАТ.У'!Область_печати</vt:lpstr>
      <vt:lpstr>'213КВР113(2020-2022)КРАЙ (0703)'!Область_печати</vt:lpstr>
      <vt:lpstr>'221 (2020)500.02.0003ЕГЭ'!Область_печати</vt:lpstr>
      <vt:lpstr>'221 (2020)КРАЙ'!Область_печати</vt:lpstr>
      <vt:lpstr>'221 (2021)500.02.0003ЕГЭ'!Область_печати</vt:lpstr>
      <vt:lpstr>'221 (2021)КРАЙ'!Область_печати</vt:lpstr>
      <vt:lpstr>'221 (2022)500.02.0003ЕГЭ'!Область_печати</vt:lpstr>
      <vt:lpstr>'221 (2022)КРАЙ'!Область_печати</vt:lpstr>
      <vt:lpstr>'222 (2020)КРАЙ'!Область_печати</vt:lpstr>
      <vt:lpstr>'222 (2020)Р-Н,ПОДВОЗ'!Область_печати</vt:lpstr>
      <vt:lpstr>'222 (2021)КРАЙ'!Область_печати</vt:lpstr>
      <vt:lpstr>'222 (2021)Р-Н,ПОДВОЗ'!Область_печати</vt:lpstr>
      <vt:lpstr>'222 (2022)КРАЙ'!Область_печати</vt:lpstr>
      <vt:lpstr>'222 (2022)Р-Н,ПОДВОЗ'!Область_печати</vt:lpstr>
      <vt:lpstr>'223 (2020)ВНЕБ, 120Д'!Область_печати</vt:lpstr>
      <vt:lpstr>'223 (2020)ВНЕБ, 130Д'!Область_печати</vt:lpstr>
      <vt:lpstr>'223 (2020)Р-Н'!Область_печати</vt:lpstr>
      <vt:lpstr>'223 (2021)ВНЕБ, 130Д'!Область_печати</vt:lpstr>
      <vt:lpstr>'223 (2021)Р-Н'!Область_печати</vt:lpstr>
      <vt:lpstr>'223 (2022)ВНЕБ, 130Д'!Область_печати</vt:lpstr>
      <vt:lpstr>'223 (2022)Р-Н'!Область_печати</vt:lpstr>
      <vt:lpstr>'225  (2020)003.01.0029'!Область_печати</vt:lpstr>
      <vt:lpstr>'225  (2020)005.00.0000'!Область_печати</vt:lpstr>
      <vt:lpstr>'225  (2020)008.01.0001'!Область_печати</vt:lpstr>
      <vt:lpstr>'225  (2020)500.02.0003ЕГЭ'!Область_печати</vt:lpstr>
      <vt:lpstr>'225  (2020)ВНЕБ, 120Д'!Область_печати</vt:lpstr>
      <vt:lpstr>'225  (2020)ВНЕБ, 140Д'!Область_печати</vt:lpstr>
      <vt:lpstr>'225  (2020)ВНЕБ, 150Д'!Область_печати</vt:lpstr>
      <vt:lpstr>'225  (2020)ВНЕБ, 400Д'!Область_печати</vt:lpstr>
      <vt:lpstr>'225  (2020)ВНЕБ, ПЛАТ.УСЛ'!Область_печати</vt:lpstr>
      <vt:lpstr>'225  (2020)КРАЙ'!Область_печати</vt:lpstr>
      <vt:lpstr>'225  (2020)Р-Н'!Область_печати</vt:lpstr>
      <vt:lpstr>'225  (2021)003.01.0026'!Область_печати</vt:lpstr>
      <vt:lpstr>'225  (2021)003.03.0002'!Область_печати</vt:lpstr>
      <vt:lpstr>'225  (2021)500.02.0003ЕГЭ'!Область_печати</vt:lpstr>
      <vt:lpstr>'225  (2021)ВНЕБ, 120Д'!Область_печати</vt:lpstr>
      <vt:lpstr>'225  (2021)КРАЙ'!Область_печати</vt:lpstr>
      <vt:lpstr>'225  (2021)Р-Н'!Область_печати</vt:lpstr>
      <vt:lpstr>'225  (2022)060.00.0004'!Область_печати</vt:lpstr>
      <vt:lpstr>'225  (2022)500.02.0003ЕГЭ'!Область_печати</vt:lpstr>
      <vt:lpstr>'225  (2022)500.03.0002'!Область_печати</vt:lpstr>
      <vt:lpstr>'225  (2022)ВНЕБ, 120Д'!Область_печати</vt:lpstr>
      <vt:lpstr>'225  (2022)КРАЙ'!Область_печати</vt:lpstr>
      <vt:lpstr>'225  (2022)Р-Н'!Область_печати</vt:lpstr>
      <vt:lpstr>'225(2020)003.01.0043 Кап.рем '!Область_печати</vt:lpstr>
      <vt:lpstr>'226 (2020)020.00.0001'!Область_печати</vt:lpstr>
      <vt:lpstr>'226 (2020)020.00.0005 КПР'!Область_печати</vt:lpstr>
      <vt:lpstr>'226 (2020)500.02.0001'!Область_печати</vt:lpstr>
      <vt:lpstr>'226 (2020)500.02.0002'!Область_печати</vt:lpstr>
      <vt:lpstr>'226 (2020)500.02.0003 ЕГЭ'!Область_печати</vt:lpstr>
      <vt:lpstr>'226 (2020)500.05.0002 '!Область_печати</vt:lpstr>
      <vt:lpstr>'226 (2020)ВНЕБ, 120Д'!Область_печати</vt:lpstr>
      <vt:lpstr>'226 (2020)ВНЕБ, 140Д'!Область_печати</vt:lpstr>
      <vt:lpstr>'226 (2020)ВНЕБ, 150Д'!Область_печати</vt:lpstr>
      <vt:lpstr>'226 (2020)ВНЕБ, 400Д'!Область_печати</vt:lpstr>
      <vt:lpstr>'226 (2020)ВНЕБ, ПЛАТ.УСЛ'!Область_печати</vt:lpstr>
      <vt:lpstr>'226 (2020)КРАЙ'!Область_печати</vt:lpstr>
      <vt:lpstr>'226 (2020)Р-Н'!Область_печати</vt:lpstr>
      <vt:lpstr>'226 (2021)500.02.0001'!Область_печати</vt:lpstr>
      <vt:lpstr>'226 (2021)500.02.0003 ЕГЭ'!Область_печати</vt:lpstr>
      <vt:lpstr>'226 (2021)500.05.0002'!Область_печати</vt:lpstr>
      <vt:lpstr>'226 (2021)ВНЕБ, 150Д'!Область_печати</vt:lpstr>
      <vt:lpstr>'226 (2021)КРАЙ'!Область_печати</vt:lpstr>
      <vt:lpstr>'226 (2021)Р-Н'!Область_печати</vt:lpstr>
      <vt:lpstr>'226 (2022)060.00.0005'!Область_печати</vt:lpstr>
      <vt:lpstr>'226 (2022)500.02.0001'!Область_печати</vt:lpstr>
      <vt:lpstr>'226 (2022)500.02.0002'!Область_печати</vt:lpstr>
      <vt:lpstr>'226 (2022)500.02.0003 ЕГЭ'!Область_печати</vt:lpstr>
      <vt:lpstr>'226 (2022)500.03.0002'!Область_печати</vt:lpstr>
      <vt:lpstr>'226 (2022)500.05.0002'!Область_печати</vt:lpstr>
      <vt:lpstr>'226 (2022)ВНЕБ, 150Д'!Область_печати</vt:lpstr>
      <vt:lpstr>'226 (2022)КРАЙ'!Область_печати</vt:lpstr>
      <vt:lpstr>'226 (2022)Р-Н'!Область_печати</vt:lpstr>
      <vt:lpstr>'226(2020)020.00.0028Гор.пит(РБ)'!Область_печати</vt:lpstr>
      <vt:lpstr>'226(2020)500.02.0005Гор.пит(КБ)'!Область_печати</vt:lpstr>
      <vt:lpstr>'226(2020)500.02.0005Гор.пит(ФБ)'!Область_печати</vt:lpstr>
      <vt:lpstr>'227 (2020)ВНЕБ, 140Д'!Область_печати</vt:lpstr>
      <vt:lpstr>'227 (2020)ВНЕБ, 150Д'!Область_печати</vt:lpstr>
      <vt:lpstr>'227 (2020)ВНЕБ, 400Д'!Область_печати</vt:lpstr>
      <vt:lpstr>'227 (2020)ВНЕБ, ПЛАТ.УСЛ'!Область_печати</vt:lpstr>
      <vt:lpstr>'227 (2020)Р-Н'!Область_печати</vt:lpstr>
      <vt:lpstr>'227 (2021)Р-Н'!Область_печати</vt:lpstr>
      <vt:lpstr>'227 (2022)Р-Н'!Область_печати</vt:lpstr>
      <vt:lpstr>'228 (2020)500.02.0003 ЕГЭ'!Область_печати</vt:lpstr>
      <vt:lpstr>'228 (2020)ВНЕБ, 120Д'!Область_печати</vt:lpstr>
      <vt:lpstr>'228 (2020)ВНЕБ, 140Д'!Область_печати</vt:lpstr>
      <vt:lpstr>'228 (2020)ВНЕБ, 150Д'!Область_печати</vt:lpstr>
      <vt:lpstr>'228 (2020)ВНЕБ, 400Д'!Область_печати</vt:lpstr>
      <vt:lpstr>'228 (2020)ВНЕБ, ПЛАТ.УСЛ'!Область_печати</vt:lpstr>
      <vt:lpstr>'228 (2020)Р-Н'!Область_печати</vt:lpstr>
      <vt:lpstr>'228 (2021)500.02.0003 ЕГЭ'!Область_печати</vt:lpstr>
      <vt:lpstr>'228 (2021)ВНЕБ, 120Д'!Область_печати</vt:lpstr>
      <vt:lpstr>'228 (2022)060.00.0006'!Область_печати</vt:lpstr>
      <vt:lpstr>'228 (2022)500.02.0003 ЕГЭ'!Область_печати</vt:lpstr>
      <vt:lpstr>'228 (2022)500.03.0002'!Область_печати</vt:lpstr>
      <vt:lpstr>'228 (2022)ВНЕБ, 120Д'!Область_печати</vt:lpstr>
      <vt:lpstr>'264 КВР 111 (2020)КРАЙ'!Область_печати</vt:lpstr>
      <vt:lpstr>'264 КВР 111 (2020)КРАЙ (0703)'!Область_печати</vt:lpstr>
      <vt:lpstr>'264 КВР 111 (2020)Р-Н'!Область_печати</vt:lpstr>
      <vt:lpstr>'264 КВР 111 (2021)КРАЙ'!Область_печати</vt:lpstr>
      <vt:lpstr>'264 КВР 111 (2021)КРАЙ (0703)'!Область_печати</vt:lpstr>
      <vt:lpstr>'264 КВР 111 (2021)Р-Н'!Область_печати</vt:lpstr>
      <vt:lpstr>'264 КВР 111 (2022)КРАЙ'!Область_печати</vt:lpstr>
      <vt:lpstr>'264 КВР 111 (2022)КРАЙ (0703)'!Область_печати</vt:lpstr>
      <vt:lpstr>'264 КВР 111 (2022)Р-Н'!Область_печати</vt:lpstr>
      <vt:lpstr>'265 ЛЬГОТЫ (321) (2020)'!Область_печати</vt:lpstr>
      <vt:lpstr>'265 ЛЬГОТЫ (321) (2021)'!Область_печати</vt:lpstr>
      <vt:lpstr>'265 ЛЬГОТЫ (321) (2022)'!Область_печати</vt:lpstr>
      <vt:lpstr>'266 КВР 111 (2020)КРАЙ'!Область_печати</vt:lpstr>
      <vt:lpstr>'266 КВР 111 (2020)КРАЙ (0703)'!Область_печати</vt:lpstr>
      <vt:lpstr>'266 КВР 111 (2020)Р-Н'!Область_печати</vt:lpstr>
      <vt:lpstr>'266 КВР 111 (2021)КРАЙ'!Область_печати</vt:lpstr>
      <vt:lpstr>'266 КВР 111 (2021)КРАЙ (0703)'!Область_печати</vt:lpstr>
      <vt:lpstr>'266 КВР 111 (2021)Р-Н'!Область_печати</vt:lpstr>
      <vt:lpstr>'266 КВР 111 (2022)КРАЙ'!Область_печати</vt:lpstr>
      <vt:lpstr>'266 КВР 111 (2022)КРАЙ (0703)'!Область_печати</vt:lpstr>
      <vt:lpstr>'266 КВР 111 (2022)Р-Н'!Область_печати</vt:lpstr>
      <vt:lpstr>'266 КВР 112 (2020)КРАЙ'!Область_печати</vt:lpstr>
      <vt:lpstr>'266 КВР 112 (2020)Р-Н'!Область_печати</vt:lpstr>
      <vt:lpstr>'266 КВР 112 (2021)КРАЙ'!Область_печати</vt:lpstr>
      <vt:lpstr>'266 КВР 112 (2021)Р-Н'!Область_печати</vt:lpstr>
      <vt:lpstr>'266 КВР 112 (2022)КРАЙ'!Область_печати</vt:lpstr>
      <vt:lpstr>'266 КВР 112 (2022)Р-Н'!Область_печати</vt:lpstr>
      <vt:lpstr>'267 ЛЬГОТЫ (112) (2020)'!Область_печати</vt:lpstr>
      <vt:lpstr>'267 ЛЬГОТЫ (112) (2021)'!Область_печати</vt:lpstr>
      <vt:lpstr>'267 ЛЬГОТЫ (112) (2022)'!Область_печати</vt:lpstr>
      <vt:lpstr>'291 (853) (2020)'!Область_печати</vt:lpstr>
      <vt:lpstr>'291 зем  (2020)'!Область_печати</vt:lpstr>
      <vt:lpstr>'291 зем  (2021)'!Область_печати</vt:lpstr>
      <vt:lpstr>'291 зем  (2022)'!Область_печати</vt:lpstr>
      <vt:lpstr>'291 им  (2020)'!Область_печати</vt:lpstr>
      <vt:lpstr>'291 им  (2021)'!Область_печати</vt:lpstr>
      <vt:lpstr>'291 им  (2022)'!Область_печати</vt:lpstr>
      <vt:lpstr>'291(852) (2020)'!Область_печати</vt:lpstr>
      <vt:lpstr>'291(852) (2020)ВНЕБ 150Д'!Область_печати</vt:lpstr>
      <vt:lpstr>'291(852)(20)ВНЕБ 140Д'!Область_печати</vt:lpstr>
      <vt:lpstr>'291(852)(20)ВНЕБ 400Д'!Область_печати</vt:lpstr>
      <vt:lpstr>'291(852)(20)ВНЕБ ПЛАТ.УСЛ'!Область_печати</vt:lpstr>
      <vt:lpstr>'291(853) (2020)ВНЕБ 150Д'!Область_печати</vt:lpstr>
      <vt:lpstr>'291(853)(20)ВНЕБ 140Д'!Область_печати</vt:lpstr>
      <vt:lpstr>'291(853)(20)ВНЕБ 400Д'!Область_печати</vt:lpstr>
      <vt:lpstr>'291(853)(20)ВНЕБ ПЛАТ.УСЛ'!Область_печати</vt:lpstr>
      <vt:lpstr>'295 (853) (2020)'!Область_печати</vt:lpstr>
      <vt:lpstr>'295 (853) (2020)внеб 120'!Область_печати</vt:lpstr>
      <vt:lpstr>'295(853) (2020)ВНЕБ 150Д'!Область_печати</vt:lpstr>
      <vt:lpstr>'295(853)(20)ВНЕБ 140Д'!Область_печати</vt:lpstr>
      <vt:lpstr>'295(853)(20)ВНЕБ 400Д'!Область_печати</vt:lpstr>
      <vt:lpstr>'295(853)(20)ВНЕБ ПЛАТ.УСЛ'!Область_печати</vt:lpstr>
      <vt:lpstr>'310 (2020)002.01.0001'!Область_печати</vt:lpstr>
      <vt:lpstr>'310 (2020)002.01.0002 район '!Область_печати</vt:lpstr>
      <vt:lpstr>'310 (2020)002.02.0001'!Область_печати</vt:lpstr>
      <vt:lpstr>'310 (2020)002.02.0002 край '!Область_печати</vt:lpstr>
      <vt:lpstr>'310 (2020)005.00.0000'!Область_печати</vt:lpstr>
      <vt:lpstr>'310 (2020)008.01.0001'!Область_печати</vt:lpstr>
      <vt:lpstr>'310 (2020)020.00.00018'!Область_печати</vt:lpstr>
      <vt:lpstr>'310 (2020)020.00.0006'!Область_печати</vt:lpstr>
      <vt:lpstr>'310 (2020)500.02.0002'!Область_печати</vt:lpstr>
      <vt:lpstr>'310 (2020)500.02.0003 ЕГЭ'!Область_печати</vt:lpstr>
      <vt:lpstr>'310 (2020)500.02.0004'!Область_печати</vt:lpstr>
      <vt:lpstr>'310 (2020)ВНЕБ, 120Д'!Область_печати</vt:lpstr>
      <vt:lpstr>'310 (2020)ВНЕБ, 140Д'!Область_печати</vt:lpstr>
      <vt:lpstr>'310 (2020)ВНЕБ, 150Д'!Область_печати</vt:lpstr>
      <vt:lpstr>'310 (2020)ВНЕБ, 400Д'!Область_печати</vt:lpstr>
      <vt:lpstr>'310 (2020)ВНЕБ, ПЛАТ.УСЛ'!Область_печати</vt:lpstr>
      <vt:lpstr>'310 (2020)КРАЙ'!Область_печати</vt:lpstr>
      <vt:lpstr>'310 (2020)Р-Н'!Область_печати</vt:lpstr>
      <vt:lpstr>'310 (2021)020.00.0013'!Область_печати</vt:lpstr>
      <vt:lpstr>'310 (2021)500.02.0003 ЕГЭ'!Область_печати</vt:lpstr>
      <vt:lpstr>'310 (2021)500.03.0001'!Область_печати</vt:lpstr>
      <vt:lpstr>'310 (2021)КРАЙ'!Область_печати</vt:lpstr>
      <vt:lpstr>'310 (2022)020.00.0006'!Область_печати</vt:lpstr>
      <vt:lpstr>'310 (2022)500.02.0002'!Область_печати</vt:lpstr>
      <vt:lpstr>'310 (2022)500.02.0003 ЕГЭ'!Область_печати</vt:lpstr>
      <vt:lpstr>'310 (2022)КРАЙ'!Область_печати</vt:lpstr>
      <vt:lpstr>'341 (2020)020.00.0018'!Область_печати</vt:lpstr>
      <vt:lpstr>'341 (2020)500.02.0004'!Область_печати</vt:lpstr>
      <vt:lpstr>'341 (2020)КРАЙ'!Область_печати</vt:lpstr>
      <vt:lpstr>'341 (2020)Р-Н'!Область_печати</vt:lpstr>
      <vt:lpstr>'342 (2020)020.00.0001'!Область_печати</vt:lpstr>
      <vt:lpstr>'342 (2020)020.00.0002'!Область_печати</vt:lpstr>
      <vt:lpstr>'342 (2020)020.00.0003'!Область_печати</vt:lpstr>
      <vt:lpstr>'342 (2020)500.02.0001'!Область_печати</vt:lpstr>
      <vt:lpstr>'342 (2021)500.02.0001'!Область_печати</vt:lpstr>
      <vt:lpstr>'342 (2022)500.02.0001'!Область_печати</vt:lpstr>
      <vt:lpstr>'342(2020)020.00.0028Гор.пит(РБ)'!Область_печати</vt:lpstr>
      <vt:lpstr>'342(2020)500.02.0005Гор.пит(КБ)'!Область_печати</vt:lpstr>
      <vt:lpstr>'342(2020)500.02.0005Гор.пит(ФБ)'!Область_печати</vt:lpstr>
      <vt:lpstr>'343 (2020)ВНЕБ 150Д'!Область_печати</vt:lpstr>
      <vt:lpstr>'343 (2020)Р-Н'!Область_печати</vt:lpstr>
      <vt:lpstr>'344 (2020)020.00.0018'!Область_печати</vt:lpstr>
      <vt:lpstr>'344 (2020)500.02.0004'!Область_печати</vt:lpstr>
      <vt:lpstr>'344 (2020)ВНЕБ 140Д'!Область_печати</vt:lpstr>
      <vt:lpstr>'344 (2020)ВНЕБ 150Д'!Область_печати</vt:lpstr>
      <vt:lpstr>'344 (2020)ВНЕБ 400Д'!Область_печати</vt:lpstr>
      <vt:lpstr>'344 (2020)ВНЕБ ПЛАТ.УСЛ'!Область_печати</vt:lpstr>
      <vt:lpstr>'344 (2020)Р-Н'!Область_печати</vt:lpstr>
      <vt:lpstr>'345 (2020)ВНЕБ 140Д'!Область_печати</vt:lpstr>
      <vt:lpstr>'345 (2020)ВНЕБ 150Д'!Область_печати</vt:lpstr>
      <vt:lpstr>'345 (2020)ВНЕБ 400Д'!Область_печати</vt:lpstr>
      <vt:lpstr>'345 (2020)ВНЕБ ПЛАТ.УСЛ'!Область_печати</vt:lpstr>
      <vt:lpstr>'345 (2020)КРАЙ'!Область_печати</vt:lpstr>
      <vt:lpstr>'345 (2020)Р-Н'!Область_печати</vt:lpstr>
      <vt:lpstr>'346 (2020)005.00.0000'!Область_печати</vt:lpstr>
      <vt:lpstr>'346 (2020)008.01.0001'!Область_печати</vt:lpstr>
      <vt:lpstr>'346 (2020)020.00.0006'!Область_печати</vt:lpstr>
      <vt:lpstr>'346 (2020)020.00.0018'!Область_печати</vt:lpstr>
      <vt:lpstr>'346 (2020)500.02.0002'!Область_печати</vt:lpstr>
      <vt:lpstr>'346 (2020)500.02.0003 ЕГЭ'!Область_печати</vt:lpstr>
      <vt:lpstr>'346 (2020)500.02.0004'!Область_печати</vt:lpstr>
      <vt:lpstr>'346 (2020)ВНЕБ 120Д'!Область_печати</vt:lpstr>
      <vt:lpstr>'346 (2020)ВНЕБ 140Д'!Область_печати</vt:lpstr>
      <vt:lpstr>'346 (2020)ВНЕБ 150Д'!Область_печати</vt:lpstr>
      <vt:lpstr>'346 (2020)ВНЕБ 400Д'!Область_печати</vt:lpstr>
      <vt:lpstr>'346 (2020)ВНЕБ ПЛАТ.УСЛ'!Область_печати</vt:lpstr>
      <vt:lpstr>'346 (2020)КРАЙ'!Область_печати</vt:lpstr>
      <vt:lpstr>'346 (2020)Р-Н'!Область_печати</vt:lpstr>
      <vt:lpstr>'346 (2021)500.02.0003 ЕГЭ'!Область_печати</vt:lpstr>
      <vt:lpstr>'346 (2021)КРАЙ'!Область_печати</vt:lpstr>
      <vt:lpstr>'346 (2022)020.00.0006'!Область_печати</vt:lpstr>
      <vt:lpstr>'346 (2022)500.02.0002'!Область_печати</vt:lpstr>
      <vt:lpstr>'346 (2022)500.02.0003 ЕГЭ'!Область_печати</vt:lpstr>
      <vt:lpstr>'346 (2022)КРАЙ'!Область_печати</vt:lpstr>
      <vt:lpstr>'349 (2020)ВНЕБ 140Д'!Область_печати</vt:lpstr>
      <vt:lpstr>'349 (2020)ВНЕБ 150Д'!Область_печати</vt:lpstr>
      <vt:lpstr>'349 (2020)ВНЕБ 400Д'!Область_печати</vt:lpstr>
      <vt:lpstr>'349 (2020)ВНЕБ ПЛАТ.УСЛ'!Область_печати</vt:lpstr>
      <vt:lpstr>'349 (2020)КРАЙ'!Область_печати</vt:lpstr>
      <vt:lpstr>'349 (2021)КРАЙ'!Область_печати</vt:lpstr>
      <vt:lpstr>'349 (2022)КРАЙ'!Область_печати</vt:lpstr>
      <vt:lpstr>'Активы (400)'!Область_печати</vt:lpstr>
      <vt:lpstr>'Безвозмездные (150)'!Область_печати</vt:lpstr>
      <vt:lpstr>'ДК доходы'!Область_печати</vt:lpstr>
      <vt:lpstr>'ДК по выплатам'!Область_печати</vt:lpstr>
      <vt:lpstr>'ДЛЯ ТАЛИСМАНА'!Область_печати</vt:lpstr>
      <vt:lpstr>'классное 211 (2020)'!Область_печати</vt:lpstr>
      <vt:lpstr>'классное 211 (2021)'!Область_печати</vt:lpstr>
      <vt:lpstr>'классное 211 (2022)'!Область_печати</vt:lpstr>
      <vt:lpstr>'классное 213 (2020)'!Область_печати</vt:lpstr>
      <vt:lpstr>'Налоги из дохода 180'!Область_печати</vt:lpstr>
      <vt:lpstr>'Оказание услуг (130)'!Область_печати</vt:lpstr>
      <vt:lpstr>'Прочие поступления (510)'!Область_печати</vt:lpstr>
      <vt:lpstr>'Раздел 1'!Область_печати</vt:lpstr>
      <vt:lpstr>'Раздел 2'!Область_печати</vt:lpstr>
      <vt:lpstr>'Раздел 2 новое'!Область_печати</vt:lpstr>
      <vt:lpstr>'Собственность (120)'!Область_печати</vt:lpstr>
      <vt:lpstr>'Штрафы (140)'!Область_печати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Нестеренко</dc:creator>
  <cp:lastModifiedBy>user</cp:lastModifiedBy>
  <cp:lastPrinted>2020-09-09T06:25:51Z</cp:lastPrinted>
  <dcterms:created xsi:type="dcterms:W3CDTF">2020-01-03T09:36:05Z</dcterms:created>
  <dcterms:modified xsi:type="dcterms:W3CDTF">2020-09-22T09:56:13Z</dcterms:modified>
</cp:coreProperties>
</file>